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firstSheet="10" activeTab="12"/>
  </bookViews>
  <sheets>
    <sheet name="dolnośląskie" sheetId="1" r:id="rId1"/>
    <sheet name="dolnośląskie zm." sheetId="17" r:id="rId2"/>
    <sheet name="kujawsko-pomorskie" sheetId="2" r:id="rId3"/>
    <sheet name="kujawsko-pomorskie zm." sheetId="18" r:id="rId4"/>
    <sheet name="lubelskie" sheetId="3" r:id="rId5"/>
    <sheet name="lubelskie zm." sheetId="19" r:id="rId6"/>
    <sheet name="lubuskie" sheetId="4" r:id="rId7"/>
    <sheet name="lubuskie zm." sheetId="20" r:id="rId8"/>
    <sheet name="łódzkie" sheetId="5" r:id="rId9"/>
    <sheet name="łódzkie zm." sheetId="21" r:id="rId10"/>
    <sheet name="małopolskie" sheetId="6" r:id="rId11"/>
    <sheet name="małopolskie zm." sheetId="22" r:id="rId12"/>
    <sheet name="mazowieckie" sheetId="7" r:id="rId13"/>
    <sheet name="mazowieckie zm." sheetId="23" r:id="rId14"/>
    <sheet name="opolskie" sheetId="8" r:id="rId15"/>
    <sheet name="opolskie zm." sheetId="24" r:id="rId16"/>
    <sheet name="podkarpackie" sheetId="9" r:id="rId17"/>
    <sheet name="podkarpackie zm." sheetId="25" r:id="rId18"/>
    <sheet name="podlaskie" sheetId="10" r:id="rId19"/>
    <sheet name="podlaskie zm." sheetId="26" r:id="rId20"/>
    <sheet name="pomorskie" sheetId="11" r:id="rId21"/>
    <sheet name="pomorskie zm." sheetId="27" r:id="rId22"/>
    <sheet name="śląskie" sheetId="12" r:id="rId23"/>
    <sheet name="śląskie zm." sheetId="28" r:id="rId24"/>
    <sheet name="świętokrzyskie" sheetId="13" r:id="rId25"/>
    <sheet name="świętokrzyskie zm." sheetId="29" r:id="rId26"/>
    <sheet name="warmińsko-mazurskie" sheetId="14" r:id="rId27"/>
    <sheet name="warmińsko-mazurskie zm." sheetId="30" r:id="rId28"/>
    <sheet name="wielkopolskie" sheetId="15" r:id="rId29"/>
    <sheet name="wielkopolskie zm." sheetId="31" r:id="rId30"/>
    <sheet name="zachodniopomorskie" sheetId="16" r:id="rId31"/>
    <sheet name="zachodniopomorskie zm." sheetId="32" r:id="rId32"/>
    <sheet name="Budżet przed i po" sheetId="33" r:id="rId33"/>
  </sheets>
  <definedNames>
    <definedName name="_xlnm._FilterDatabase" localSheetId="4" hidden="1">lubelskie!$A$4:$P$102</definedName>
    <definedName name="_xlnm._FilterDatabase" localSheetId="6" hidden="1">lubuskie!$A$4:$P$65</definedName>
    <definedName name="_xlnm._FilterDatabase" localSheetId="8" hidden="1">łódzkie!$A$4:$P$47</definedName>
    <definedName name="_xlnm._FilterDatabase" localSheetId="10" hidden="1">małopolskie!$A$4:$P$53</definedName>
    <definedName name="_xlnm._FilterDatabase" localSheetId="12" hidden="1">mazowieckie!$A$4:$P$273</definedName>
    <definedName name="_xlnm._FilterDatabase" localSheetId="14" hidden="1">opolskie!$A$4:$P$94</definedName>
    <definedName name="_xlnm._FilterDatabase" localSheetId="16" hidden="1">podkarpackie!$A$4:$P$53</definedName>
    <definedName name="_xlnm._FilterDatabase" localSheetId="18" hidden="1">podlaskie!$A$3:$P$130</definedName>
    <definedName name="_xlnm._FilterDatabase" localSheetId="20" hidden="1">pomorskie!$A$4:$P$106</definedName>
    <definedName name="_xlnm._FilterDatabase" localSheetId="28" hidden="1">wielkopolskie!$A$4:$R$150</definedName>
    <definedName name="_xlnm._FilterDatabase" localSheetId="30" hidden="1">zachodniopomorskie!$A$4:$P$175</definedName>
  </definedNames>
  <calcPr calcId="145621"/>
</workbook>
</file>

<file path=xl/calcChain.xml><?xml version="1.0" encoding="utf-8"?>
<calcChain xmlns="http://schemas.openxmlformats.org/spreadsheetml/2006/main">
  <c r="I19" i="33" l="1"/>
  <c r="I18" i="33"/>
  <c r="H19" i="33"/>
  <c r="H18" i="33"/>
  <c r="J18" i="33" l="1"/>
  <c r="J19" i="33"/>
  <c r="G51" i="5"/>
  <c r="L52" i="5"/>
  <c r="K52" i="5"/>
  <c r="G50" i="5"/>
  <c r="G179" i="16"/>
  <c r="H179" i="16" s="1"/>
  <c r="H178" i="16"/>
  <c r="G178" i="16"/>
  <c r="G180" i="16" s="1"/>
  <c r="B17" i="33" s="1"/>
  <c r="H17" i="33" s="1"/>
  <c r="L155" i="15"/>
  <c r="H154" i="15"/>
  <c r="K155" i="15"/>
  <c r="G154" i="15"/>
  <c r="H153" i="15"/>
  <c r="H155" i="15" s="1"/>
  <c r="C16" i="33" s="1"/>
  <c r="G153" i="15"/>
  <c r="K50" i="14"/>
  <c r="G49" i="14"/>
  <c r="G48" i="14"/>
  <c r="G50" i="14" s="1"/>
  <c r="L41" i="13"/>
  <c r="K41" i="13"/>
  <c r="G40" i="13"/>
  <c r="H40" i="13" s="1"/>
  <c r="G39" i="13"/>
  <c r="H39" i="13" s="1"/>
  <c r="H41" i="13" s="1"/>
  <c r="C14" i="33" s="1"/>
  <c r="K40" i="12"/>
  <c r="G39" i="12"/>
  <c r="G38" i="12"/>
  <c r="G40" i="12" s="1"/>
  <c r="L111" i="11"/>
  <c r="K111" i="11"/>
  <c r="H110" i="11"/>
  <c r="G110" i="11"/>
  <c r="H109" i="11"/>
  <c r="H111" i="11" s="1"/>
  <c r="C12" i="33" s="1"/>
  <c r="G109" i="11"/>
  <c r="L135" i="10"/>
  <c r="K135" i="10"/>
  <c r="H134" i="10"/>
  <c r="G134" i="10"/>
  <c r="H133" i="10"/>
  <c r="G133" i="10"/>
  <c r="G135" i="10" s="1"/>
  <c r="B11" i="33" s="1"/>
  <c r="H11" i="33" s="1"/>
  <c r="B15" i="33" l="1"/>
  <c r="H15" i="33" s="1"/>
  <c r="C15" i="33"/>
  <c r="I16" i="33"/>
  <c r="B13" i="33"/>
  <c r="H13" i="33" s="1"/>
  <c r="C13" i="33"/>
  <c r="I12" i="33"/>
  <c r="D14" i="33"/>
  <c r="I14" i="33"/>
  <c r="H135" i="10"/>
  <c r="C11" i="33" s="1"/>
  <c r="G111" i="11"/>
  <c r="B12" i="33" s="1"/>
  <c r="H12" i="33" s="1"/>
  <c r="G155" i="15"/>
  <c r="B16" i="33" s="1"/>
  <c r="H16" i="33" s="1"/>
  <c r="H180" i="16"/>
  <c r="C17" i="33" s="1"/>
  <c r="G41" i="13"/>
  <c r="B14" i="33" s="1"/>
  <c r="H14" i="33" s="1"/>
  <c r="L58" i="9"/>
  <c r="K58" i="9"/>
  <c r="G57" i="9"/>
  <c r="H56" i="9"/>
  <c r="H57" i="9"/>
  <c r="G56" i="9"/>
  <c r="L99" i="8"/>
  <c r="K99" i="8"/>
  <c r="H98" i="8"/>
  <c r="H97" i="8"/>
  <c r="H99" i="8" s="1"/>
  <c r="C9" i="33" s="1"/>
  <c r="G98" i="8"/>
  <c r="G97" i="8"/>
  <c r="G99" i="8" s="1"/>
  <c r="B9" i="33" s="1"/>
  <c r="H9" i="33" s="1"/>
  <c r="D9" i="33" l="1"/>
  <c r="I9" i="33"/>
  <c r="J9" i="33" s="1"/>
  <c r="J12" i="33"/>
  <c r="J16" i="33"/>
  <c r="D11" i="33"/>
  <c r="I11" i="33"/>
  <c r="J11" i="33" s="1"/>
  <c r="D12" i="33"/>
  <c r="D16" i="33"/>
  <c r="D17" i="33"/>
  <c r="I17" i="33"/>
  <c r="J17" i="33" s="1"/>
  <c r="J14" i="33"/>
  <c r="D13" i="33"/>
  <c r="I13" i="33"/>
  <c r="J13" i="33" s="1"/>
  <c r="D15" i="33"/>
  <c r="I15" i="33"/>
  <c r="J15" i="33" s="1"/>
  <c r="G58" i="9"/>
  <c r="B10" i="33" s="1"/>
  <c r="H10" i="33" s="1"/>
  <c r="H58" i="9"/>
  <c r="C10" i="33" s="1"/>
  <c r="L278" i="7"/>
  <c r="K278" i="7"/>
  <c r="H277" i="7"/>
  <c r="H276" i="7"/>
  <c r="G277" i="7"/>
  <c r="G276" i="7"/>
  <c r="L58" i="6"/>
  <c r="K58" i="6"/>
  <c r="H57" i="6"/>
  <c r="G57" i="6"/>
  <c r="G56" i="6"/>
  <c r="D10" i="33" l="1"/>
  <c r="I10" i="33"/>
  <c r="J10" i="33" s="1"/>
  <c r="G278" i="7"/>
  <c r="B8" i="33" s="1"/>
  <c r="H8" i="33" s="1"/>
  <c r="H278" i="7"/>
  <c r="C8" i="33" s="1"/>
  <c r="G58" i="6"/>
  <c r="B7" i="33" s="1"/>
  <c r="H7" i="33" s="1"/>
  <c r="G52" i="5"/>
  <c r="B6" i="33" s="1"/>
  <c r="H6" i="33" s="1"/>
  <c r="H51" i="5"/>
  <c r="H50" i="5"/>
  <c r="L70" i="4"/>
  <c r="K70" i="4"/>
  <c r="H69" i="4"/>
  <c r="H68" i="4"/>
  <c r="G69" i="4"/>
  <c r="G68" i="4"/>
  <c r="L107" i="3"/>
  <c r="K107" i="3"/>
  <c r="H106" i="3"/>
  <c r="H105" i="3"/>
  <c r="G106" i="3"/>
  <c r="G105" i="3"/>
  <c r="L83" i="2"/>
  <c r="K83" i="2"/>
  <c r="H82" i="2"/>
  <c r="H81" i="2"/>
  <c r="H83" i="2" s="1"/>
  <c r="C3" i="33" s="1"/>
  <c r="G82" i="2"/>
  <c r="G81" i="2"/>
  <c r="G83" i="2" s="1"/>
  <c r="B3" i="33" s="1"/>
  <c r="H3" i="33" s="1"/>
  <c r="L107" i="1"/>
  <c r="H107" i="1"/>
  <c r="C2" i="33" s="1"/>
  <c r="H106" i="1"/>
  <c r="H105" i="1"/>
  <c r="K107" i="1"/>
  <c r="G106" i="1"/>
  <c r="G105" i="1"/>
  <c r="I2" i="33" l="1"/>
  <c r="J2" i="33" s="1"/>
  <c r="D3" i="33"/>
  <c r="I3" i="33"/>
  <c r="J3" i="33" s="1"/>
  <c r="D8" i="33"/>
  <c r="I8" i="33"/>
  <c r="J8" i="33" s="1"/>
  <c r="H107" i="3"/>
  <c r="C4" i="33" s="1"/>
  <c r="G107" i="1"/>
  <c r="B2" i="33" s="1"/>
  <c r="H2" i="33" s="1"/>
  <c r="H52" i="5"/>
  <c r="C6" i="33" s="1"/>
  <c r="H70" i="4"/>
  <c r="C5" i="33" s="1"/>
  <c r="G70" i="4"/>
  <c r="B5" i="33" s="1"/>
  <c r="H5" i="33" s="1"/>
  <c r="G107" i="3"/>
  <c r="B4" i="33" s="1"/>
  <c r="H4" i="33" s="1"/>
  <c r="D4" i="33" l="1"/>
  <c r="I4" i="33"/>
  <c r="J4" i="33" s="1"/>
  <c r="D5" i="33"/>
  <c r="I5" i="33"/>
  <c r="J5" i="33" s="1"/>
  <c r="I6" i="33"/>
  <c r="J6" i="33" s="1"/>
  <c r="D6" i="33"/>
  <c r="D2" i="33"/>
  <c r="M103" i="11"/>
  <c r="L67" i="16" l="1"/>
  <c r="M63" i="16"/>
  <c r="L63" i="16"/>
  <c r="K63" i="16"/>
  <c r="J63" i="16"/>
  <c r="I63" i="16"/>
  <c r="H63" i="16"/>
  <c r="G63" i="16"/>
  <c r="D63" i="16"/>
  <c r="C63" i="16"/>
  <c r="B63" i="16"/>
  <c r="M120" i="11" l="1"/>
  <c r="M337" i="7" l="1"/>
  <c r="M331" i="7"/>
  <c r="M330" i="7"/>
  <c r="M326" i="7"/>
  <c r="M325" i="7"/>
  <c r="M323" i="7"/>
  <c r="M318" i="7"/>
  <c r="M305" i="7"/>
  <c r="M303" i="7"/>
  <c r="M298" i="7"/>
  <c r="M245" i="7"/>
  <c r="M243" i="7"/>
  <c r="M241" i="7"/>
  <c r="M239" i="7"/>
  <c r="M236" i="7"/>
  <c r="M234" i="7"/>
  <c r="M228" i="7"/>
  <c r="M225" i="7"/>
  <c r="M221" i="7"/>
  <c r="M219" i="7"/>
  <c r="M183" i="7"/>
  <c r="M182" i="7"/>
  <c r="M155" i="7"/>
  <c r="M152" i="7"/>
  <c r="M141" i="7"/>
  <c r="M135" i="7"/>
  <c r="M123" i="7"/>
  <c r="M120" i="7"/>
  <c r="M115" i="7"/>
  <c r="M109" i="7"/>
  <c r="M101" i="7"/>
  <c r="M98" i="7"/>
  <c r="M95" i="7"/>
  <c r="M92" i="7"/>
  <c r="M89" i="7"/>
  <c r="M86" i="7"/>
  <c r="M84" i="7"/>
  <c r="M80" i="7"/>
  <c r="M74" i="7"/>
  <c r="M72" i="7"/>
  <c r="M45" i="7"/>
  <c r="M43" i="7"/>
  <c r="M31" i="7"/>
  <c r="M20" i="7"/>
  <c r="N10" i="6" l="1"/>
  <c r="H56" i="6" s="1"/>
  <c r="H58" i="6" s="1"/>
  <c r="C7" i="33" s="1"/>
  <c r="D7" i="33" l="1"/>
  <c r="I7" i="33"/>
  <c r="J7" i="33" s="1"/>
</calcChain>
</file>

<file path=xl/sharedStrings.xml><?xml version="1.0" encoding="utf-8"?>
<sst xmlns="http://schemas.openxmlformats.org/spreadsheetml/2006/main" count="12012" uniqueCount="4658">
  <si>
    <t>Dwuletni plan operacyjny KSOW na lata 2016-2017 dla województwa dolnośląskiego</t>
  </si>
  <si>
    <t>L.p.</t>
  </si>
  <si>
    <t>Działanie KSOW</t>
  </si>
  <si>
    <t>Cel KSOW</t>
  </si>
  <si>
    <t>Priorytet</t>
  </si>
  <si>
    <t>Wnioskodawca</t>
  </si>
  <si>
    <t>Temat/nazwa operacji</t>
  </si>
  <si>
    <t xml:space="preserve">Cel realizacji operacji </t>
  </si>
  <si>
    <t>Forma realizacji operacji</t>
  </si>
  <si>
    <t>Grupy docelowe</t>
  </si>
  <si>
    <t>Harmonogram 
/ termin realizacji</t>
  </si>
  <si>
    <t>Wskaźniki monitorowania realizacji operacji</t>
  </si>
  <si>
    <t>Budżet brutto (w zł)</t>
  </si>
  <si>
    <t>Siedziba wnioskodawcy</t>
  </si>
  <si>
    <t>Liczba punktów</t>
  </si>
  <si>
    <t>Wskaźnik</t>
  </si>
  <si>
    <t>Jednostka</t>
  </si>
  <si>
    <t>1, 2, 3, 4, 5</t>
  </si>
  <si>
    <t>I, II, V</t>
  </si>
  <si>
    <t>Urząd Marszałkowski Województwa Dolnośląskiego</t>
  </si>
  <si>
    <t>Konferencja naukowa pt. "Procesy koncentracji ziemi i kapitału a zrównoważony rozwój obszarów wiejskich na Dolnym Śląsku"</t>
  </si>
  <si>
    <t>transfer wiedzy o najnowszych trendach dotyczących procesów koncentracji ziemi i kapitału w rolnictwie oraz w jego otoczeniu w kontekście zrównoważonego rozwoju na obszarach wiejskich. Transfer ten może przyczynić się do poprawy konkurencyjności i rentowności w sektorze rolno-spożywczym i leśnym, przy jednoczesnym poszanowaniu zasad zrównoważonego rozwoju</t>
  </si>
  <si>
    <t>organizacja konferencji</t>
  </si>
  <si>
    <t>Środowisko akademickie, samorządowcy, lokalni liderzy Odnowy Dolnośląskiej Wsi, LGD, przedsiębiorcy, rolnicy i leśnicy, członkowie klastrów.</t>
  </si>
  <si>
    <t>I półrocze</t>
  </si>
  <si>
    <t xml:space="preserve"> -</t>
  </si>
  <si>
    <t>liczba konferencji, spotkań, seminariów</t>
  </si>
  <si>
    <t>1</t>
  </si>
  <si>
    <t>Wrocław</t>
  </si>
  <si>
    <t>n/d</t>
  </si>
  <si>
    <t xml:space="preserve">II półrocze </t>
  </si>
  <si>
    <t>II, VI</t>
  </si>
  <si>
    <t>Targi Naturalnej Żywności Natura Food w Łodzi</t>
  </si>
  <si>
    <t>promocja regionalnej, tradycyjnej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t>
  </si>
  <si>
    <t xml:space="preserve">wynajęcie powierzchni wystawienniczej z zabudową na potrzeby wystawców, </t>
  </si>
  <si>
    <t xml:space="preserve">osoby zainteresowane żywnością regionalną, ekologiczną, rękodziełem </t>
  </si>
  <si>
    <t>II półrocze</t>
  </si>
  <si>
    <t>liczba targów, wystaw, jarmarków, festynów, dożynek</t>
  </si>
  <si>
    <t>liczba wystawców</t>
  </si>
  <si>
    <t>8</t>
  </si>
  <si>
    <t>Targi Smaki Regionów w Poznaniu</t>
  </si>
  <si>
    <t>promocja regionalnej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t>
  </si>
  <si>
    <t>wynajęcie powierzchni wystawienniczej z zabudową na potrzeby wystawców</t>
  </si>
  <si>
    <t>osoby zainteresowane żywnością regionalną, ekologiczną,  rękodziełem</t>
  </si>
  <si>
    <t>Targi Grüne Woche 2016 w Berlinie</t>
  </si>
  <si>
    <t xml:space="preserve">I półrocze </t>
  </si>
  <si>
    <t>6</t>
  </si>
  <si>
    <t>Międzynarodowe Targi Turystyki Wiejskiej i Agroturystyki Agrotravel w Kielcach</t>
  </si>
  <si>
    <t>osoby zainteresowane żywnością regionalną, ekologiczną, rękodziełem, agroturystyką</t>
  </si>
  <si>
    <t>10</t>
  </si>
  <si>
    <t>I</t>
  </si>
  <si>
    <t>Składka członkowska w Europejskim Stowarzyszeniu Rozwoju Obszarów Wiejskich i Odnowy Wsi ARGE</t>
  </si>
  <si>
    <t>członkostwo Województwa Dolnośląskiego w Stowarzyszeniu ARGE</t>
  </si>
  <si>
    <t>opłacenie składki członkowskiej</t>
  </si>
  <si>
    <t>podmioty zaangażowane w rozwój obszarów wiejskich w Unii Europejskiej</t>
  </si>
  <si>
    <t>liczba składek w organizacjach międzynarodowych</t>
  </si>
  <si>
    <t>Składka członkowska w Europejskiej Sieci Regionalnego Dziedzictwa Kulinarnego</t>
  </si>
  <si>
    <t>członkostwo Województwa Dolnośląskiego w ESRDK</t>
  </si>
  <si>
    <t>VI</t>
  </si>
  <si>
    <t>Konkurs "Piękna wieś dolnośląska"</t>
  </si>
  <si>
    <t>wyłonienie oraz wypromowanie najlepszych, najbardziej innowacyjnych i wzorcowych przykładów aktywności mieszkańców z terenów wiejskich.  Opierając się na założeniu, że na wsi najlepiej działa zdrowa rywalizacja oparta na dobrym przykładzie, konkurs  sprawia, że wsie mobilizując się realizują przedsięwzięcia, które w innej sytuacji by nie powstały lub ich zakres byłby znacznie mniejszy</t>
  </si>
  <si>
    <t>wynajęcie hali namiotowej, nagrody finansowe dla laureatów</t>
  </si>
  <si>
    <t>przedstawiciele grup odnowy wsi, liderzy wiejscy, przedstawiciele samorządów gminnych</t>
  </si>
  <si>
    <t>liczba konkursów</t>
  </si>
  <si>
    <t>liczba nagród finansowych dla laureatów konkursu</t>
  </si>
  <si>
    <t>20</t>
  </si>
  <si>
    <t>liczba uczestników konkursów</t>
  </si>
  <si>
    <t>600</t>
  </si>
  <si>
    <t>4, 5</t>
  </si>
  <si>
    <t>Uniwersytet Przyrodniczy we Wrocławiu</t>
  </si>
  <si>
    <t>Organizacja konferencji i warsztatów pod nazwą: "Agrotechniczne aspekty uprawy winorośli i jakości wina w Polsce" Winnica-Technologia-Enologia-Zdrowie</t>
  </si>
  <si>
    <t xml:space="preserve">ułatwienie wymiany wiedzy pomiędzy podmiotami uczestniczącymi w rozwoju obszarów wiejskich, na linii producent – uczelnia – doświadczeni eksperci. </t>
  </si>
  <si>
    <t>organizacja konferencji i warsztatów</t>
  </si>
  <si>
    <t>producenci wina, właściciele winnic, naukowcy zajmujący się tematyką konferencji</t>
  </si>
  <si>
    <t>I-II półrocze</t>
  </si>
  <si>
    <t>liczba uczestników konferencji, spotkań, seminariów</t>
  </si>
  <si>
    <t>80</t>
  </si>
  <si>
    <t xml:space="preserve">liczba wydanych broszur, artykułów, publikacji itp. </t>
  </si>
  <si>
    <t>200</t>
  </si>
  <si>
    <t>5</t>
  </si>
  <si>
    <t>1, 4, 5</t>
  </si>
  <si>
    <t>I, III, V</t>
  </si>
  <si>
    <t>TVP S.A. o. we Wrocławiu</t>
  </si>
  <si>
    <t>Realizacja audycji telewizyjnej pt. "Zrób to ze smakiem"</t>
  </si>
  <si>
    <t xml:space="preserve">promocja rodzinnej i lokalnej produkcji rolnej, przetwórstwa, rękodzieła i drobnej wytwórczości; wymiana wiedzy i rozpowszechnianie rezultatów działań. Kreowanie pomysłów na działalność rolniczą i wokół rolnictwa, aktywizacja mieszkańców na rzecz podejmowania inicjatyw służących rozwojowi wsi; Rozpowszechnienie informacji o systemie bezpośredniej sprzedaży produktów rolnych od wytwórców; Powrót do rolnictwa ekologicznego oraz tradycyjnego sposobu wytwarzania żywności. Promocja produktów regionalnych i kultury regionalnej; Wspieranie przedsiębiorczości lokalnej, tworzenie łańcucha lokalnej wymiany żywnościowej. Ekologiczny system uprawy i hodowli zwierząt. Wzmocnienie potencjału turystycznego województwa dolnośląskiego.
</t>
  </si>
  <si>
    <t>produkcja i emisja audycji telewizyjnej</t>
  </si>
  <si>
    <t>mieszkańcy obszarów wiejskich, osoby zainteresowane przedsiębiorczością na wsi, produktami regionalnymi, tradycyjnymi, ekologicznymi</t>
  </si>
  <si>
    <t>liczba odcinków audycji telewizyjnej</t>
  </si>
  <si>
    <t>1, 5</t>
  </si>
  <si>
    <t>III, VI</t>
  </si>
  <si>
    <t>Dolnośląski Ośrodek Doradztwa Rolniczego we Wrocławiu</t>
  </si>
  <si>
    <t>Prezentacje wojewódzkie "Tradycyjnych Stołów  Wielkanocnych, Palm i Pisanek"</t>
  </si>
  <si>
    <t>zaktywizowanie mieszkańców obszarów wiejskich do współpracy i budowania partnerskich relacji.</t>
  </si>
  <si>
    <t>organizacja prezentacji</t>
  </si>
  <si>
    <t>członkinie Kół Gospodyń Wiejskich</t>
  </si>
  <si>
    <t>26</t>
  </si>
  <si>
    <t>liczba upominków/nagród dla uczestników</t>
  </si>
  <si>
    <t>32</t>
  </si>
  <si>
    <t>Prezentacje wojewódzkie "Tradycyjnych Stołów Wigilijnych  - Dolny Śląsk 2016"</t>
  </si>
  <si>
    <t>III</t>
  </si>
  <si>
    <t xml:space="preserve">DARY JESIENI - Dolnośląskie Święto Owoców i Warzyw </t>
  </si>
  <si>
    <t>promocja dolnośląskiego rolnictwa, ze szczególnym uwzględnieniem gospodarstw sadowniczych i warzywniczych oraz lokalnych przetwórców z branży owocowo- warzywnej, propagowanie zdrowego stylu życia  w oparciu o produkty lokalne oraz wspieranie rozwoju produkcji żywności wysokiej jakości dostarczanej w ramach krótkich łańcuchów sprzedaży; dostarczenie konsumentom wiedzy o wartości i znaczeniu diety bogatej w owoce i warzywa oraz o korzyściach wynikających z zaopatrywania się w żywność od lokalnych dostawców, niskoprzetworzoną wolną od sztucznych dodatków i konserwantów</t>
  </si>
  <si>
    <t>organizacja prezentacji plenerowej</t>
  </si>
  <si>
    <t>producenci  i przetwórcy warzyw, owoców, materiału szkółkarskiego, mieszkańcy woj. dolnośląskiego</t>
  </si>
  <si>
    <t>45</t>
  </si>
  <si>
    <t xml:space="preserve">liczba wydanych broszur, artykułów, publikacji </t>
  </si>
  <si>
    <t>3205</t>
  </si>
  <si>
    <t>3, 5</t>
  </si>
  <si>
    <t xml:space="preserve">Organizacja obchodów 150-lecia KGW w regionach obejmujących 4 oddziały ZRKiOR na Dolnym Śląsku </t>
  </si>
  <si>
    <t>promocja polskiej wsi wśród mieszkańców aglomeracji miejskich w regionach obejmujących 4 oddziały Krajowego Związku Rolników Kółek i Organizacji Rolniczych na Dolnym Śląsku - Wrocław, Legnica, Świdnica, Jelenia Góra</t>
  </si>
  <si>
    <t>organizacja prezentacji w 4 regionach</t>
  </si>
  <si>
    <t>4</t>
  </si>
  <si>
    <t>806</t>
  </si>
  <si>
    <t>Święto Wina i Sera. Spotkanie Regionów 2016, Wrocław - Pawłowice</t>
  </si>
  <si>
    <t>promocja regionalnych wyrobów serowarskich oraz winiarskich, a także edukacja społeczna – wskazanie wpływu produktów regionalnych i tradycyjnych na szeroko rozumiane aspekty zdrowotne oraz ich znaczenie ekonomiczne dla regionu</t>
  </si>
  <si>
    <t>producenci serów/wina, mieszkańcy Wrocławia</t>
  </si>
  <si>
    <t>27</t>
  </si>
  <si>
    <t>500</t>
  </si>
  <si>
    <t>liczba działań promocyjnych w mediach (obsługa radiowa w drugim dniu wydarzenia)</t>
  </si>
  <si>
    <t>liczba szkoleń, warsztatów</t>
  </si>
  <si>
    <t>liczba uczestników szkoleń, warsztatów</t>
  </si>
  <si>
    <t>50</t>
  </si>
  <si>
    <t xml:space="preserve">Święto Mleka w Kamiennej Górze </t>
  </si>
  <si>
    <t>promowanie regionalnych produktów, głównie mlecznych na terenie powiatu kamiennogórskiego, promocja dolnośląskiego rolnictwa, propagowanie zdrowego stylu życia oraz aktywizacja mieszkańców wsi do działań związanych z rozwojem obszarów wiejskich. Wspieranie organizacji łańcucha żywnościowego w przetwarzaniem i wprowadzaniem do obrotu produktów rolnych</t>
  </si>
  <si>
    <t>producenci rolni, firmy branżowe, mieszkańcy powiatu kamiennogórskiego</t>
  </si>
  <si>
    <t>406</t>
  </si>
  <si>
    <t>3, 4</t>
  </si>
  <si>
    <t>Organizacja 40 edycji Olimpiady Wiedzy i Umiejętności Rolniczych na Uniwersytecie Przyrodniczym we Wrocławiu</t>
  </si>
  <si>
    <t>promowanie wśród młodzieży województwa dolnośląskiego i opolskiego zainteresowań z obszaru rolnictwa oraz popularyzacja i pogłębianie wiedzy teoretycznej i umiejętności praktycznych z tego zakresu</t>
  </si>
  <si>
    <t>organizacja olimpiady</t>
  </si>
  <si>
    <t>uczniowie klas przedmaturalnych i maturalnych ponadgimnazjalnych szkół rolniczych z terenu woj. dolnośląskiego i opolskiego</t>
  </si>
  <si>
    <t>Liczba uczestników konferencji, spotkań, seminariów</t>
  </si>
  <si>
    <t>liczba nagród dla laureatów</t>
  </si>
  <si>
    <t>30</t>
  </si>
  <si>
    <t>I, VI</t>
  </si>
  <si>
    <t>Polsko-Czeskie Towarzystwo Naukowe</t>
  </si>
  <si>
    <t>Działalność międzynarodowej sieci "muzeów domowych" (ze szczególnym uwzględnieniem segmentu dolnośląskiego) jako czynnika kulturalnego i społeczno-gospodarczego rozwoju obszarów wiejskich.</t>
  </si>
  <si>
    <t xml:space="preserve">rejestracja, dokumentacja naukowe opracowywanie i popularyzacja prywatnych zbiorów pamiątek i zabytków jako specyficznej formy dziedzictwa kulturowego wsi Dolnego Śląska, pogranicza polsko-czeskiego i zagranicznych regionów partnerskich oraz wykorzystanie tych działań dla rozwoju kulturalnego i gospodarczo-społecznego obszarów wiejskich.                                                         </t>
  </si>
  <si>
    <t>organizacja konferencji/warsztatów</t>
  </si>
  <si>
    <t>organizatorzy muzeów domowych z Polski, Ukrainy, Czech, Litwy, eksperci-konsultanci zajmujący się tematyką muzeów domowych</t>
  </si>
  <si>
    <t>1000</t>
  </si>
  <si>
    <t>15</t>
  </si>
  <si>
    <t>Fundacja Wspierania Rozwoju Lokalnego "Moja Przestrzeń"</t>
  </si>
  <si>
    <t>Animatorzy Lokalni Dolnego Śląska</t>
  </si>
  <si>
    <t>zwiększenie wiedzy i umiejętności w obszarze animacji lokalnej i aktywizacji mieszkańców oraz wymiana doświadczeń LGD w zakresie dobrych praktyk dotyczących zarządzania i wdrażania LSR wśród 70 osób z terenu Dolnego Śląska</t>
  </si>
  <si>
    <t>organizacja warsztatów/konferencji</t>
  </si>
  <si>
    <t>przedstawiciele dolnośląskich LGD</t>
  </si>
  <si>
    <t xml:space="preserve">Festyn „Dolnośląska wieś zaprasza 2016” </t>
  </si>
  <si>
    <t xml:space="preserve">wzmacnianie potencjału turystycznego obszarów wiejskich Dolnego Śląska, promocja produktów regionalnych, tradycyjnych oraz rękodzieła. </t>
  </si>
  <si>
    <t>mieszkańcy aglomeracji wrocławskiej</t>
  </si>
  <si>
    <t>60</t>
  </si>
  <si>
    <t xml:space="preserve">Konkurs wojewódzki "Nasze Kulinarne Dziedzictwo - Smaki Regionów" </t>
  </si>
  <si>
    <t>promocja produktów regionalnych i tradycyjnych z Dolnego Śląska oraz zaktywizowanie mieszkańców obszarów wiejskich do podejmowania działań na rzecz rozwoju rynków produktów regionalnych i tradycyjnych.</t>
  </si>
  <si>
    <t>organizacja podsumowania konkursu</t>
  </si>
  <si>
    <t>producenci produktów regionalnych, tradycyjnych, przetwórcy, rolnicy, właściciele gosp. agroturystycznych, LGD, KGW</t>
  </si>
  <si>
    <t xml:space="preserve">liczba konkursów </t>
  </si>
  <si>
    <t xml:space="preserve"> liczba nagród dla laureatów i wyróżnionych</t>
  </si>
  <si>
    <t>22</t>
  </si>
  <si>
    <t xml:space="preserve"> liczba wystawców</t>
  </si>
  <si>
    <t>II, III</t>
  </si>
  <si>
    <t xml:space="preserve">XXI Regionalna Wystawa Zwierząt Hodowlanych w Piotrowicach </t>
  </si>
  <si>
    <t xml:space="preserve">inicjowanie i promowanie osiągnięć w hodowli zwierząt oraz prezentowanie najnowszych technologii. </t>
  </si>
  <si>
    <t>organizacja wystawy</t>
  </si>
  <si>
    <t>hodowcy bydła, trzody chlewnej, koni, owiec, kóz , królików, mieszkańcy Dolnego Śląska, przedstawiciele instytucji działających na rzecz hodowców</t>
  </si>
  <si>
    <t>liczba upominków dla laureatów</t>
  </si>
  <si>
    <t>90</t>
  </si>
  <si>
    <t xml:space="preserve">Dolnośląski Dzień Pszczelarza </t>
  </si>
  <si>
    <t xml:space="preserve">promocja dolnośląskiej wsi - w szczególności produkcji dolnośląskich miodów regionalnych i lokalnych, produktów pszczelich – jak również wspieranie organizacji łańcucha żywnościowego w tym przetwarzania i wprowadzania do obrotu produktów rolnych. </t>
  </si>
  <si>
    <t>pszczelarze zrzeszeni w 4 dolnośląskich związkach pszczelarzy</t>
  </si>
  <si>
    <t>Budżet operacji własnych</t>
  </si>
  <si>
    <t>Budżet operacji partnerów KSOW</t>
  </si>
  <si>
    <t>liczba operacji własnych</t>
  </si>
  <si>
    <t>SUMA</t>
  </si>
  <si>
    <t>liczba operacji partnerów KSOW</t>
  </si>
  <si>
    <t>suma operacji</t>
  </si>
  <si>
    <t>Lista rezerwowa</t>
  </si>
  <si>
    <t>II, III, IV, V, VI</t>
  </si>
  <si>
    <t>TVP S.A o. we Wrocławiu</t>
  </si>
  <si>
    <t>Realizacja audycji telewizyjnej pt. "Mieszkam na wsi" - TVP Wrocław</t>
  </si>
  <si>
    <t>Promowanie dziedzictwa kulturalnego, kulinarnego i lokalnej tradycji; Budowanie partnerskich relacji w społecznościach lokalnych; Wymiana wiedzy między podmiotami uczestniczącymi w rozwoju obszarów wiejskich; Promocja wszelkich form turystyki wiejskiej; Promocja postaw ekologicznych; Aktywizacja mieszkańców i różnorodnych form zrzeszania się; Podnoszenie kompetencji liderów wsi; Przeciwdziałanie wykluczeniu społecznemu i gospodarczemu; Wzmacnianie kapitału społecznego w społecznościach wiejskich przez aktywizację młodzieży</t>
  </si>
  <si>
    <t>mieszkańcy Dolnego Śląska, ze szczególnym uwzględnieniem potencjalnych beneficjentów kwalifikujących się do wsparcia w ramach PROW</t>
  </si>
  <si>
    <t>Forum Aktywności Lokalnej</t>
  </si>
  <si>
    <t>Działanie 10. Organizacja i udział w targach, wystawach tematycznych na rzecz prezentacji osiągnięć i promocji polskiej wsi w kraju i za granicą.</t>
  </si>
  <si>
    <t>Wsparcie rentowności i konkurencyjności wytwórców lokalnych produktów w tym lokalnych, dolnośląskich  producentów organicznej żywności poprzez promocję ich wyrobów podczas międzynarodowych targów SANA 2016 we Włoszech w okresie 7-10 września 2016 roku</t>
  </si>
  <si>
    <t>organizacja wyjazdu na targi produktów ekologicznych</t>
  </si>
  <si>
    <t>uczestnicy wyjazdu na targi SANA</t>
  </si>
  <si>
    <t>Wałbrzych</t>
  </si>
  <si>
    <t>3, 4, 5</t>
  </si>
  <si>
    <t>II, III, V</t>
  </si>
  <si>
    <t>XXIX Kiermasz Ekologiczny w Jeleniej Górze - ogłoszenie wyników konkursu na najlepsze gospodarstwo ekologiczne na Dolnym Śląsku</t>
  </si>
  <si>
    <t xml:space="preserve">promocja rolnictwa ekologicznego, produktów ekologicznych, tradycyjnych, lokalnych i regionalnych, dobrej polskiej żywności oraz zdrowego stylu życia 
a tym samym jest promocją zrównoważonego rozwoju obszarów wiejskich; zwiększenie rentowności gospodarstw poprzez organizację sprzedaży i przetwórstwa wytwarzanych produktów oraz stworzenie stałego łańcucha żywnościowego od producenta do konsumenta z pominięciem zbędnych pośredników.
</t>
  </si>
  <si>
    <t>mieszkańcy Dolnego Śląska, rolnicy ekologiczni, prowadzący gosp. agroturystyczne</t>
  </si>
  <si>
    <t>V</t>
  </si>
  <si>
    <t>Stowarzyszenie Aktywnych Brzeźniczan</t>
  </si>
  <si>
    <t>Warsztaty edukacyjno-aktywizujące - Cisowym szlakiem.</t>
  </si>
  <si>
    <t>promowanie zrównoważonego rozwoju obszarów wiejskich. Warsztaty umożliwią podniesienie świadomości mieszkańców obszarów wiejskich na temat szczególnej roli jaką pełni rezerwat cisów w przestrzeni społeczno-ekonomicznej gminy wiejskiej Bardo</t>
  </si>
  <si>
    <t>organizacja warsztatów</t>
  </si>
  <si>
    <t>mieszkańcy powiatu ząbkowickiego</t>
  </si>
  <si>
    <t>Bardo</t>
  </si>
  <si>
    <t>termin realizacji operacji przesunął się na II półrocze 2016 roku</t>
  </si>
  <si>
    <t>zmiana spowodowana zrealizowaniem operacji i urealnieniem planowanej kwoty</t>
  </si>
  <si>
    <t>Dwuletni plan operacyjny KSOW na lata 2016-2017 dla województwa lubuskiego</t>
  </si>
  <si>
    <t>Urząd Marszałkowski Województwa Lubuskiego</t>
  </si>
  <si>
    <t>Zakup produktów regionalnych w celu promocji</t>
  </si>
  <si>
    <t>Promowanie regionalnych producentów żywności, wytwórców produktów lokalnych, lokalnych twórców i artystów, produktów regionalnych, tradycyjnych</t>
  </si>
  <si>
    <t>Materiały promocyjne</t>
  </si>
  <si>
    <t>Ogół społeczeństwa, beneficjenci, potencjalni beneficjenci, instytucje zaangażowane pośrednio we wdrażanie Programu</t>
  </si>
  <si>
    <t>I-IV kwartał</t>
  </si>
  <si>
    <t>-</t>
  </si>
  <si>
    <t>Liczba materiałów promocyjnych</t>
  </si>
  <si>
    <t>ul. Podgórna 7, 65-057 Zielona Góra</t>
  </si>
  <si>
    <t>Zakup i promocja produktów regionalnych podczas imprez</t>
  </si>
  <si>
    <t>Materiały promocyjne, degustacje, stoiska promocyjne</t>
  </si>
  <si>
    <t xml:space="preserve"> liczba przeprowadzonych degustacji</t>
  </si>
  <si>
    <t>Udział Województwa Lubuskiego w wydarzeniach targowo- wystawienniczych o tematyce zw. Z systemami jakości żywności i turystyki wiejskiej oraz rozwojem obszarów wiejskich w kraju i zagranicą-wystawy oraz wyjazdy studyjne w celu uczestnictwa  w targach</t>
  </si>
  <si>
    <t>Promowanie polskich produktów żywnościowych, kultury wiejskiej, dziedzictwa kulturowego oraz nowych technologii. Wymiana doświadczeń, nawiązanie kontaktów i promocja polskich rozwiązań</t>
  </si>
  <si>
    <t>Udział w targach, wyjazdy studyjne</t>
  </si>
  <si>
    <t>Ogół społeczeństwa, beneficjenci, potencjalni beneficjenci, instytucje zaangażowane pośrednio we wdrażanie Programu, producenci żywności, rękodzielnicy</t>
  </si>
  <si>
    <t>I kwartał</t>
  </si>
  <si>
    <t>Liczba targów, wystaw, wyjazdów studyjnych</t>
  </si>
  <si>
    <t>Liczba uczestników targów, wystaw, wyjazdów studyjnych</t>
  </si>
  <si>
    <t>Wiejska Akademia Wiedzy i Innowacji</t>
  </si>
  <si>
    <t>Aktywizacja mieszkańców wsi na rzecz podejmowania inicjatyw związanych z rozwojem wsi</t>
  </si>
  <si>
    <t>Cykl warsztatów, spotkań, wyjazdów studyjnych</t>
  </si>
  <si>
    <t>Liczba szkoleń</t>
  </si>
  <si>
    <t>Liczba uczestników szkoleń</t>
  </si>
  <si>
    <t>Cykl warsztatów, spotkań, wyjazdów studyjnych, konferencji</t>
  </si>
  <si>
    <t>Liczba szkoleń, spotkań, wyjazdów, konferencji</t>
  </si>
  <si>
    <t>Liczba uczestników szkoleń, spotkań, wyjazdów, konferencji</t>
  </si>
  <si>
    <t>Cykl spotkań warsztatowych dotyczących projektu "Tworzenie Sieci Najciekawszych Wsi"</t>
  </si>
  <si>
    <t>Integracja i aktywizacja społeczności wiejskiej, promocja dziedzictwa kulturowego oraz wszelkich form turystyki wiejskiej</t>
  </si>
  <si>
    <t>Cykl spotkań warsztatowych</t>
  </si>
  <si>
    <t>Wójtowie, burmistrzowie, liderzy wiejscy, mieszkańcy zaangażowani w rozwój wsi</t>
  </si>
  <si>
    <t>I- IV kwartał</t>
  </si>
  <si>
    <t>Liczba spotkań</t>
  </si>
  <si>
    <t>Liczba uczestników spotkań</t>
  </si>
  <si>
    <t>Konkurs Najpiękniejsza Wieś Lubuska 2016</t>
  </si>
  <si>
    <t>Integracja i aktywizacja społeczności wiejskiej, promocja dziedzictwa kulturowego oraz produktów regionalnych i agroturystyki</t>
  </si>
  <si>
    <t>Konkurs</t>
  </si>
  <si>
    <t>Ogół społeczeństwa,  instytucje zaangażowane pośrednio we wdrażanie Programu</t>
  </si>
  <si>
    <t>II kwartał</t>
  </si>
  <si>
    <t>Liczba uczestników konkursu</t>
  </si>
  <si>
    <t>Cykl artykułów do czasopisma samorządowego REGION</t>
  </si>
  <si>
    <t>Informowanie społeczeństwa i potencjalnych beneficjentów o polityce rozwoju obszarów wiejskich i o możliwościach finansowania i promowanie KSOW</t>
  </si>
  <si>
    <t>Cykl artykułów</t>
  </si>
  <si>
    <t>Liczba wydanych artykułów</t>
  </si>
  <si>
    <t>Lubuskie Święto Plonów</t>
  </si>
  <si>
    <t>Promowanie regionalnych producentów żywności, wytwórców produktów lokalnych, lokalnych twórców i artystów, produktów regionalnych, tradycyjnych, integracja i aktywizacja społeczności wiejskiej</t>
  </si>
  <si>
    <t>Impreza plenerowa</t>
  </si>
  <si>
    <t xml:space="preserve">III kwartał </t>
  </si>
  <si>
    <t>Liczba uczestników operacji (liczba producentów)</t>
  </si>
  <si>
    <t>Promocja produktów regionalnych poprzez uczestnictwo w Gminnym Święcie Plonów 2016 w Szprotawie</t>
  </si>
  <si>
    <t xml:space="preserve">Ogół społeczeństwa, beneficjenci, instytucje zaangażowane bezpośrednio we wdrażanie Programu, </t>
  </si>
  <si>
    <t>II-III kwartał</t>
  </si>
  <si>
    <t>Liczba uczestników operacji</t>
  </si>
  <si>
    <t>Promocja produktów regionalnych poprzez uczestnictwo w festynie wiejskim w Dzietrzychowicach</t>
  </si>
  <si>
    <t>I-II kwartał</t>
  </si>
  <si>
    <t>Fundacja Muzyki Dawnej - Canor</t>
  </si>
  <si>
    <t>Cykl koncertowy "Przedsionek Raju" edycja V</t>
  </si>
  <si>
    <t>Wykorzystywanie muzyki dawnej jako istotnego instrumentu kształtowania lokalnej tożsamości, wyrównywanie szans w dostępie do kultury, promocji regionu i poszczególnych miejscowości</t>
  </si>
  <si>
    <t>Cykl koncertów</t>
  </si>
  <si>
    <t xml:space="preserve">Mieszkańcy wsi </t>
  </si>
  <si>
    <t xml:space="preserve">I-IV kwartał </t>
  </si>
  <si>
    <t>Liczba koncertów</t>
  </si>
  <si>
    <t>u. Konopnickiej 31, 87 - 100 Toruń</t>
  </si>
  <si>
    <t>Lubuska Izba Rolnicza</t>
  </si>
  <si>
    <t>Innowacyjne rozwiązania stosowane w holenderskim rolnictwie - wyjazd studyjny lubuskich rolników</t>
  </si>
  <si>
    <t>Wymiana doświadczeń oraz wiedzy z zakresu innowacji stosowanych w holenderskim rolnictwie</t>
  </si>
  <si>
    <t>Wyjazd studyjno - szkoleniowy</t>
  </si>
  <si>
    <t>30 producentów rolnych z województwa lubuskiego</t>
  </si>
  <si>
    <t>Liczba uczestników wyjazdu studyjnego</t>
  </si>
  <si>
    <t>ul. Kożuchowska 15 a, 65 - 364 Zielona Góra</t>
  </si>
  <si>
    <t>II</t>
  </si>
  <si>
    <t>Debata Rolna 2016</t>
  </si>
  <si>
    <t>Zapoznanie społeczeństwa obszarów wiejskich z priorytetami i funkcjonowaniem wspólnej polityki rolnej</t>
  </si>
  <si>
    <t>Konferencja</t>
  </si>
  <si>
    <t>Mieszkańcy obszarów wiejskich, rolnicy, uczestnicy grup producenckich, przedstawiciele instytucji pracujących na rzecz  wsi i rolnictwa</t>
  </si>
  <si>
    <t xml:space="preserve">I-II kwartał </t>
  </si>
  <si>
    <t>Liczba uczestników konferencji</t>
  </si>
  <si>
    <t>Stowarzyszenie Lubuski Młody Rolnik</t>
  </si>
  <si>
    <t>III Lubuski Kongres Młodych Rolników</t>
  </si>
  <si>
    <t>Omówienie problemów rozwoju gospodarstw prowadzonych przez młodych rolników</t>
  </si>
  <si>
    <t>Kongres/ konferencja</t>
  </si>
  <si>
    <t>Młodzi producenci rolni województwa lubuskiego oraz przedstawiciele instytucji okołorolniczych</t>
  </si>
  <si>
    <t>ul. Dębowa 9, 65 - 124 Zielona Góra</t>
  </si>
  <si>
    <t>Gminne Centrum Kultury w Niegosławicach z siedzibą w Gościeszowicach</t>
  </si>
  <si>
    <t>"Zmieniamy wieś Gościeszowice i Międzylesie - bo razem łatwiej, weselej, więcej"</t>
  </si>
  <si>
    <t>Aktywizacja mieszkańców na rzecz podejmowania inicjatyw na rzecz rozwoju wsi</t>
  </si>
  <si>
    <t>Szkolenia, konferencja, warsztaty, wyjazdy studyjne, impreza integracyjna, wydanie publikacji</t>
  </si>
  <si>
    <t>Mieszkańcy wsi Gościeszowice i Międzylesie</t>
  </si>
  <si>
    <t xml:space="preserve">I-III kwartał </t>
  </si>
  <si>
    <t>Liczba konferencji, szkoleń, warsztatów, wyjazdów</t>
  </si>
  <si>
    <t>Gościeszowice 90, 67 - 312 Niegosławice</t>
  </si>
  <si>
    <t>Liczba wydanych publikacji</t>
  </si>
  <si>
    <t xml:space="preserve">Lubuski Ośrodek Doradztwa Rolniczego </t>
  </si>
  <si>
    <t>Aktywizacja i integracja społeczności wiejskiej, poprzez organizację Turnieju Wsi "Przeszłość, teraźniejszość i przyszłość wsi lubuskiej"</t>
  </si>
  <si>
    <t>Aktywizacja i integracja społeczności wsi, startujących w turnieju oraz promowanie osiągnięć jej mieszkańców w zakresie dziedzictwa kulturowego i kulinarnego</t>
  </si>
  <si>
    <t>Konkurs w formie turnieju</t>
  </si>
  <si>
    <t>Mieszkańcy wsi województwa lubuskiego</t>
  </si>
  <si>
    <t xml:space="preserve">III-IV kwartał </t>
  </si>
  <si>
    <t>Kalsk 91, 66-100 Sulechów</t>
  </si>
  <si>
    <t>Aktywizacja społeczna i przedsiębiorczość rolników ziemi lubuskiej w zestawieniu z doświadczeniami rolników dolnośląskich - wymiana doświadczeń w ramach wizyty gospodarczej, rozwiązania innowacyjne polskiego rolnictwa</t>
  </si>
  <si>
    <t xml:space="preserve">Wymiana doświadczeń w zakresie prowadzenia intensywnego rolnictwa </t>
  </si>
  <si>
    <t>Liderzy wiejscy, przedsiębiorcy rolni, przedstawiciele instytucji okołorolniczych</t>
  </si>
  <si>
    <t xml:space="preserve">IV kwartał </t>
  </si>
  <si>
    <t>Lubuski Ośrodek Doradztwa Rolniczego</t>
  </si>
  <si>
    <t>Aktywizacja i rozwój gospodarstw rolnych i firm poprzez organizację konkursu: "Agroliga 2016"</t>
  </si>
  <si>
    <t>Planowanie innowacji w rolnictwie, produkcji żywności i w leśnictwie.</t>
  </si>
  <si>
    <t>Organizacja konkursu wraz z ogłoszeniem wyników</t>
  </si>
  <si>
    <t>Rolnicy oraz przedsiębiorcy z terenu województwa lubuskiego</t>
  </si>
  <si>
    <t>Związek Młodzieży Wiejskiej</t>
  </si>
  <si>
    <t>Młodzi Liderzy Wiejscy XXI wieku</t>
  </si>
  <si>
    <t>Nabycie umiejętności przez młodych liderów z terenów wiejskich z zakresu aplikowania o środki zewnętrzne</t>
  </si>
  <si>
    <t>Szkolenie</t>
  </si>
  <si>
    <t>Młodzi mieszkańcy wsi województwa lubuskiego</t>
  </si>
  <si>
    <t xml:space="preserve">II kwartał </t>
  </si>
  <si>
    <t>Liczba uczestników szkolenia</t>
  </si>
  <si>
    <t xml:space="preserve">ul. Chmielna 6/6, 00-020 Warszawa, </t>
  </si>
  <si>
    <t>"Olimpiada Młodych Producentów Rolnych" - etap wojewódzki</t>
  </si>
  <si>
    <t>Pogłębienie wiedzy i doświadczenia oraz wzbogacenie umiejętności zawodowych przez młodych producentów rolnych</t>
  </si>
  <si>
    <t>Olimpiada</t>
  </si>
  <si>
    <t xml:space="preserve">Młodzi producenci rolni oraz uczniowie posiadający lub współprowadzący gospodarstwo rolne </t>
  </si>
  <si>
    <t>Edukacyjny Plener Rzeźbiarski</t>
  </si>
  <si>
    <t>Zwiększenie zainteresowania rzeźbiarstwem, jako nieodłącznym elementem tradycji i kultury ludowej wśród uczniów szkół z obszarów wiejskich</t>
  </si>
  <si>
    <t>Warsztaty</t>
  </si>
  <si>
    <t>Uczniowie szkół wiejskich z terenu województwa lubuskiego</t>
  </si>
  <si>
    <t>Liczba warsztatów</t>
  </si>
  <si>
    <t>Liczba uczestników warsztatów</t>
  </si>
  <si>
    <t>"Promocja produktu regionalnego, lokalnego i tradycyjnego - organizacja konkursu kulinarnego"</t>
  </si>
  <si>
    <t>Promocja kulinarnych produktów regionalnych, lokalnych i tradycyjnych wśród mieszkańców województwa lubuskiego</t>
  </si>
  <si>
    <t>Organizacja i przeprowadzenie konkursu kulinarnego</t>
  </si>
  <si>
    <t>Koła gospodyń wiejskich, gospodarstwa agroturystyczne, sołectwa, stowarzyszenia i organizacje działające na obszarach wiejskich</t>
  </si>
  <si>
    <t>Szkolenie wyjazdowe na XIX dzień otwartych dni w sadzie doświadczalnym w Dąbrowicach organizowany przez Instytut Ogrodnictwa w Skierniewicach</t>
  </si>
  <si>
    <t>Dostarczenie rolnikom oraz doradcom LODR informacji i wiedzy wykorzystywanej przy podejmowaniu decyzji w zakresie odpowiedniego doboru odmian na plantacjach roślin jagodowych i w sadach</t>
  </si>
  <si>
    <t>Sadownicy oraz plantatorzy roślin jagodowych województwa lubuskiego, doradcy LODR</t>
  </si>
  <si>
    <t xml:space="preserve">II-III kwartał </t>
  </si>
  <si>
    <t>Konkurs pod nazwą Najpiękniejsze Gospodarstwo Agroturystyczne Województwa Lubuskiego serwujące najsmaczniejsze potrawy regionu</t>
  </si>
  <si>
    <t>Wyłonienie najładniejszego gospodarstwa agroturystycznego.</t>
  </si>
  <si>
    <t>Organizacja konkursu wraz z ogłoszeniem wyników.</t>
  </si>
  <si>
    <t xml:space="preserve">Gospodarstwa agroturystyczne województwa lubuskiego, których właściciele kultywują i serwują turystom potrawy regionalne i tradycyjne </t>
  </si>
  <si>
    <t xml:space="preserve">II-IV kwartał </t>
  </si>
  <si>
    <t>Tradycyjny stół najpiękniejszym wizerunkiem każdego gospodarstwa - warsztaty artystyczne dla kobiet wiejskich</t>
  </si>
  <si>
    <t>Aktywizacja i integracja kobiet wiejskich</t>
  </si>
  <si>
    <t>Kobiety wiejskie z województwa lubuskiego</t>
  </si>
  <si>
    <t>Sprzedaż produktów z gospodarstwa - dodatkowy dochód rolnika</t>
  </si>
  <si>
    <t>Podniesienie wiedzy rolników z zakresu pozyskiwania dodatkowego źródła dochodu</t>
  </si>
  <si>
    <t>Producenci rolni z województwa lubuskiego</t>
  </si>
  <si>
    <t>Zielonogórski Rynek Rolno-Towarowy S.A.</t>
  </si>
  <si>
    <t>Wiosna w Ogrodzie</t>
  </si>
  <si>
    <t>Promocja rolników, sadowników, producentów żywności. Promocja produktów tradycyjnych i regionalnych</t>
  </si>
  <si>
    <t>Ogół społeczeństwa, ogrodnicy, sadownicy, producenci żywności, rękodzielnicy</t>
  </si>
  <si>
    <t>Liczba uczestników wystawy</t>
  </si>
  <si>
    <t>Al. Zjednoczenia 102, 65 - 021 Zielona Góra</t>
  </si>
  <si>
    <t>VI Lubuskie Plony Jesieni</t>
  </si>
  <si>
    <t>Promocja rolników, producentów żywności. Promocja produktów tradycyjnych i regionalnych</t>
  </si>
  <si>
    <t>Ogół społeczeństwa, producenci żywności, rękodzielnicy</t>
  </si>
  <si>
    <t>IV kwartał</t>
  </si>
  <si>
    <t>XI Lubuski Dzień Żywności</t>
  </si>
  <si>
    <t>III kwartał</t>
  </si>
  <si>
    <t>Jarmark Bożonarodzeniowy</t>
  </si>
  <si>
    <t>Starostwo Powiatowe w Żaganiu</t>
  </si>
  <si>
    <t>Powiatowy Folk Festiwal</t>
  </si>
  <si>
    <t>Prezentacja dobrych praktyk związanych z kultywowaniem tradycji związanych z folklorem</t>
  </si>
  <si>
    <t>Ogół społeczeństwa, mieszkańcy wsi tworzący zespoły folklorystyczne</t>
  </si>
  <si>
    <t>Liczba uczestników festynu</t>
  </si>
  <si>
    <t>ul. Dworcowa 39, 68 - 100 Żagań</t>
  </si>
  <si>
    <t>Promocja produktów regionalnych poprzez organizacje i uczestnictwo w targach, jarmarkach, kiermaszach itp..</t>
  </si>
  <si>
    <t>Promowanie regionalnych producentów żywności, wytwórców produktów lokalnych, lokalnych twórców i artystów</t>
  </si>
  <si>
    <t>Udział w targach, jarmarkach, kiermaszach, imprezach plenerowych</t>
  </si>
  <si>
    <t>Liczba działań promocyjnych</t>
  </si>
  <si>
    <t>Stowarzyszenie Kraina Lasów i Jezior - LGD</t>
  </si>
  <si>
    <t>Kraina Lasów i Jezior heroldem lubuskiej marki turystycznej i gospodarczej w świecie</t>
  </si>
  <si>
    <t>Promocja walorów kulturowych w tym kulinarnych i rękodzielniczych oraz dobrych rozwiązań kreujących rozwój społeczno - gospodarczy obszarów LGD na rynku zagranicznym</t>
  </si>
  <si>
    <t>Szkolenie, wydanie mapy i udział w targach</t>
  </si>
  <si>
    <t>Mieszkańcy z terenu funkcjonowania  Stowarzyszenia Krainy Lasów i Jezior-LGD</t>
  </si>
  <si>
    <t>Liczba uczestników szkolenia, wyjazdu studyjnego</t>
  </si>
  <si>
    <t>ul. Cmentarna 3, 67 - 112 Siedlisko</t>
  </si>
  <si>
    <t>Cykl artykułów w prasie rolniczej pod tytułem "Przykłady dobrych praktyk"</t>
  </si>
  <si>
    <t>Promocja dobrych praktyk PROW 2007 - 2013</t>
  </si>
  <si>
    <t>Artykuły w prasie</t>
  </si>
  <si>
    <t>Ogół społeczeństwa</t>
  </si>
  <si>
    <t>"Olimpiada o Odnawialnych Źródłach Energii" - etap wojewódzki</t>
  </si>
  <si>
    <t>Wzbogacenie umiejętności zawodowych, pogłębienie wiedzy i doświadczenia</t>
  </si>
  <si>
    <t>Młodzież szkolna, rolnicy</t>
  </si>
  <si>
    <t>ZRRT</t>
  </si>
  <si>
    <t>II Lubuski Produkt Tradycyjny podczas Winobrania</t>
  </si>
  <si>
    <t>Działanie skierowane na promocję produktu tradycyjnego, regionalnego i ekologicznego oraz producentów żywności z woj. Lubuskiego</t>
  </si>
  <si>
    <t>Ogół społeczeństwa oraz producenci i rękodzielnicy</t>
  </si>
  <si>
    <t>Fundacja Twórczości Ludowej - Cepeliada</t>
  </si>
  <si>
    <t>Festiwal Twórczości Ludowej i Jadła Regionalnego - "Cepeliada 2016"</t>
  </si>
  <si>
    <t>Integracja mieszkańców, prezentacja produktów kulinarnych, wyrobów rękodzieła ludowego oraz dorobku kulturalnego</t>
  </si>
  <si>
    <t>Impreza plenerowa/festiwal</t>
  </si>
  <si>
    <t>Mieszkańcy gminy Nowa Sól oraz mieszkańcy subregionu zielonogórskiego</t>
  </si>
  <si>
    <t>ul. Wróblewskiego 5, 67 - 100 Nowa Sól</t>
  </si>
  <si>
    <t>Bractwo Pszczelarzy i Bartników Ziemi Lubuskiej</t>
  </si>
  <si>
    <t>Wyjazd studyjny w ramach dobrych praktyk pszczelarskich do województwa lubelskiego</t>
  </si>
  <si>
    <t>Podniesienie kwalifikacji w dziedzinie pszczelarstwa</t>
  </si>
  <si>
    <t xml:space="preserve">Pszczelarze i adepci sztuki pszczelarskiej woj. lubuskiego </t>
  </si>
  <si>
    <t>ul. Ogrodowa 21, 66 - 008 Świdnica</t>
  </si>
  <si>
    <t>Wyjazd studyjny w ramach dobrych praktyk pszczelarskich do województwa warmińsko - mazurskiego</t>
  </si>
  <si>
    <t>LODR Kalsk</t>
  </si>
  <si>
    <t>Wystawa żywności ekologicznej i promocja przetwórstwa na poziomie gospodarstwa podczas VII Kiermaszu Ogrodniczego w Kalsku</t>
  </si>
  <si>
    <t>Promowanie żywności ekologicznej wytwarzanej a także przetwarzanej na poziomie gospodarstwa ekologicznego</t>
  </si>
  <si>
    <t>Kiermasz</t>
  </si>
  <si>
    <t>Rolnicy prowadzący gospodarstwa ekologiczne oraz ogół społeczeństwa</t>
  </si>
  <si>
    <t>Powiatowe Święto Plonów 2016</t>
  </si>
  <si>
    <t>Promocja rozwoju obszarów wiejskich, integracja mieszkańców, prezentacja dobrych praktyk oraz tradycyjnych wytworów, producentów z obszarów wiejskich</t>
  </si>
  <si>
    <t>Społeczność lokalna powiatu żagańskiego</t>
  </si>
  <si>
    <t xml:space="preserve">Liczba uczestników operacji </t>
  </si>
  <si>
    <t>Piękno lubuskiej wsi w oczach dzieci</t>
  </si>
  <si>
    <t>Wydanie publikacji o tematyce rolniczej, która promować będzie innowacje technologiczne oraz kierunki rolnictwa w regionach</t>
  </si>
  <si>
    <t>Konkurs plastyczny, wydanie publikacji</t>
  </si>
  <si>
    <t>Dzieci z województwa lubuskiego</t>
  </si>
  <si>
    <t>XX lat samorządu rolniczego na ziemi lubuskiej</t>
  </si>
  <si>
    <t>Informowanie społeczeństwa o rozwoju obszarów wiejskich w ciągu ostatnich 20 lat oraz podkreślenie działalności LIR</t>
  </si>
  <si>
    <t>Publikacja</t>
  </si>
  <si>
    <t>Rolnicy, leśnicy, firmy, instytucje działające w woj. lubuskim na rzecz rolnictwa</t>
  </si>
  <si>
    <t xml:space="preserve">Ustalenie właściwej formy operacji oraz ujednolicenie nazewnictwa niezbędne, aby  uniknąć problemów z rozliczaniem przez ARiMR.                      </t>
  </si>
  <si>
    <t xml:space="preserve">Ustalenie właściwej formy operacji, wskaźników niezbędne, aby  uniknąć problemów z rozliczaniem przez ARiMR. </t>
  </si>
  <si>
    <t xml:space="preserve">Zmiana ta wynika z faktu, iż wstępnie założona kwota na realizację operacji  była niższa niż faktyczne poniesione wydatki. Po przeprowadzeniu procedury rozeznania rynku okazało się, zę budżet przekroczył wstępnie założoną kwotę. W celu realizacji operacji, niezbędne jest wykorzystanie części oszczędności powstałych na pozostałych pozycjach planu operacyjnego. Po przeprowadzeniu procedury rozeznania rynku w ramach poszczególnych kosztów cząstkowych nastąpiło zwiększenie całkowitej kwoty realizacji operacji. </t>
  </si>
  <si>
    <t>Zmiana ta wynika z faktu, iż wstępnie założona kwota na realizację operacji  była wyższa niż faktyczne poniesione wydatki. Po przeprowadzeniu procedury rozeznania rynku nastąpiła zmiana całkowitej kwoty realizacji operacji.</t>
  </si>
  <si>
    <t>Zmiana ta wynika z faktu, iż wstępnie założona kwota na realizację operacji  była wyższa niż faktyczne poniesione wydatki. Po przeprowadzeniu procedury rozeznania rynku w ramach poszcególnych kosztów cząstkowych nastąpiła zmiana całkowitej kwoty realizacji operacji. Kwota zgodna z kwotą podpisanej umowy z partnerem.</t>
  </si>
  <si>
    <t>Zmiana ta wynika z faktu, iż wstępnie założona kwota na realizację operacji  była wyższa niż faktyczne poniesione wydatki. Po przeprowadzeniu procedury rozeznania rynku w ramach poszczególnych kosztów cząstkowych nastąpiła zmiana całkowitej kwoty realizacji operacji. Kwota zgodna z kwotą podpisanej umowy z partnerem.</t>
  </si>
  <si>
    <t>Dwuletni plan operacyjny KSOW na lata 2016-2017 dla województwa łódzkiego</t>
  </si>
  <si>
    <t>1, 2, 3, 5</t>
  </si>
  <si>
    <t>I, III, VI</t>
  </si>
  <si>
    <t>Urząd Marszałkowski Województwa Łódzkiego</t>
  </si>
  <si>
    <t>Organizacja warsztatów Smaki Ziemi Łódzkiej w 2016 roku</t>
  </si>
  <si>
    <t xml:space="preserve">Produkty tradycyjne, regionalne tworzą wizerunek regionu. Biorąc pod uwagę wzrost zainteresowania żywnością produkowaną w sposób tradycyjny o wysokich walorach jakościowych i smakowych należy rozpowszechniać idee wytwarzania takowych oraz rozpowszechniać wiedzę o możliwościach ich zbytu. Upowszechnianie wśród mieszkańców wsi możliwość  wytwarzania takich produktów będzie przyczyniać się do ich aktywizacji, pozyskania dodatkowych źródeł dochodów, a także środków unijnych na realizację projektów składanych m. in. w ramach Programu Rozwoju Obszarów Wiejskich. </t>
  </si>
  <si>
    <t>warsztaty</t>
  </si>
  <si>
    <t>mieszkańcy województwa łódzkiego, rolnicy, koła gospodyń wiejskich, zespoły folklorystyczne, producenci żywności, twórcy ludowi</t>
  </si>
  <si>
    <t>luty - lipiec 2016 r.</t>
  </si>
  <si>
    <t xml:space="preserve">90-051 Łódź, al. Piłsudskiego 8 </t>
  </si>
  <si>
    <t>I, V</t>
  </si>
  <si>
    <t>Organizacja stoiska podczas targów AGROTRAVEL 2016</t>
  </si>
  <si>
    <t xml:space="preserve">Udział w targach to przede wszystkim szeroko rozumiana promocja obszarów wiejskich, agroturystyki w regionie łódzkim (z uwagi na turystyczny charakter ww. imprez targowych) oraz wymiana doświadczeń i nawiązywanie kontaktów handlowych. Jest to także szerzenie informacji o pozarolniczej działalności gospodarczej, możliwościach pozyskiwania środków z funduszy unijnych, a także projektach dotychczas zrealizowanych na obszarach wiejskich.
W ramach targów 2016 planowane jest uczestnictwo w projekcie sieciującym razem z SR KSOW Województwa Mazowieckiego. 
Projekt zakłada wspólną promocję turystyki wiejskiej centralnej Polski. Punktem wyjścia dla stworzenia takiego produktu turystycznego jest skupienie się na turystyce wiejskiej zlokalizowanej wzdłuż trasy kolejowej łączącej Łódź z Warszawą. 
Podstawą do promocji turystyki wiejskiej, agroturystyki oraz istniejących szlaków tury-stycznych będzie stworzona na potrzeby projektu broszura. </t>
  </si>
  <si>
    <t xml:space="preserve">organizacja stoiska Województwa Łódzkiego podczas targów AGROTRAVEL w Kielcach w 2016 roku </t>
  </si>
  <si>
    <t xml:space="preserve">osoby zainteresowane uprawianiem turystyki wiejskiej i agroturystyki; osoby odwiedzające targi Agro-travel; 
podwystawcy z terenu województwa łódzkiego, którzy będą mieli okazję do promocji swojej oferty turystycznej
</t>
  </si>
  <si>
    <t xml:space="preserve">luty - kwiecień  2016 </t>
  </si>
  <si>
    <t>liczba wystawców na targach</t>
  </si>
  <si>
    <t>1, 3, 5</t>
  </si>
  <si>
    <t>I,II, III, VI</t>
  </si>
  <si>
    <t>Organizacja i przeprowadzenie konkursu na najlepsze gospodarstwo agroturystyczne Złota Grusza</t>
  </si>
  <si>
    <t xml:space="preserve">Realizacja projektu podyktowana jest potrzebą promocji agroturystyki jako atrakcyjnej formy wypoczynku oraz jako jednego z czynników generujących możliwość pozyskiwania zysków z pozarolniczej pracy i generującego tworzenie pozarolniczych miejsc pracy. Jest to także wskazanie, na przykładzie dobrych praktyk, możliwości pozyskiwania środków unijnych na rozpoczęcie takiej działalności lub jej rozszerzenia. Działania promujące agroturystykę generują zwiększenie ruchu turystycznego na obszarach wiejskich, co pozytywnie wpływa na ich rozwój.
W rezultacie realizacji operacji zostanie przeprowadzony „Wojewódzki konkurs na najlepsze gospodarstwo agroturystyczne Złota Grusza”, dzięki któremu zostaną rozpowszechnione informacje:
• o agroturystyce, 
• o możliwościach aplikowania o środki unijne i dotacje na rozpoczęcie takiej działalności,
• o obiektach atrakcyjnych turystycznie, położonych w małych miejscowościach.
</t>
  </si>
  <si>
    <t xml:space="preserve">konkurs </t>
  </si>
  <si>
    <t xml:space="preserve">mieszkańcy województwa łódzkiego prowadzący działalność agroturystyczną oraz osoby zainteresowane wypoczynkiem na wsi </t>
  </si>
  <si>
    <t xml:space="preserve">marzec - październik 2016 r. </t>
  </si>
  <si>
    <t>I,V</t>
  </si>
  <si>
    <t>Polskie Towarzystwo Geograficzne Komisja Obszarów Wiejskich (z siedzibą w Łodzi)</t>
  </si>
  <si>
    <t>Konferencja naukowa pt. Gospodarowanie wiejską przestrzenią w skali lokalnej</t>
  </si>
  <si>
    <t>Celem konferencji jest poznanie czynników i mechanizmów wpływających na gospodarowanie wiejską przestrzenią w skali lokalnej. Celem konferencji jest pokazanie jak zmieniają się konkretne małe obszary w kraju jako specyficzne studia przypadku ukazujące przemiany na przykładach, zwłaszcza problemowych. Zasadniczym celem praktycznym jest stworzenie forum wymiany, transferu wiedzy pomiędzy podmiotami naukowymi na temat zestawu możliwych do określenia małych obszarów problemowych, ich charakteru, zestawu metod, którymi można je badać oraz dobrych praktyk badawczych w tym zakresie.</t>
  </si>
  <si>
    <t>konferencja</t>
  </si>
  <si>
    <t>pracownicy naukowi uczelni wyższych oraz branżowych instytutów naukowych, a także praktycy zajmujący się gospodarowaniem zasobami terytorialnymi (35 uczestników)</t>
  </si>
  <si>
    <t>6.10.2016 r.</t>
  </si>
  <si>
    <t>90-142 Łódź, ul. Kopcińskiego 31</t>
  </si>
  <si>
    <t>06 - 07.10.2016 r.</t>
  </si>
  <si>
    <t xml:space="preserve">Stowarzyszenie Ochotnicza Straż Pożarna w Popowie Głowieńskim </t>
  </si>
  <si>
    <t xml:space="preserve">Szkolenie pod nazwą "Gastronomia i florystyka szansą na własny biznes" dla mieszkańców Popowa Głowieńskiego i sąsiednich miejscowości </t>
  </si>
  <si>
    <t xml:space="preserve">Celem organizacji szkolenia jest aktywizacja mieszkańców, przyczynienie się do powstania nowych miejsc pracy, a także polepszenie zarządzania lokalnymi zasobami, przez które rozumie się w tym przypadku młode pokolenie zamieszkujące obszary objęte szkoleniem. Inicjatywa organizacji szkolenia zaktywizowała mieszkańców kilku miejscowości doprowadzając do podpisania umowy partnerskiej, czego skutkiem będzie podjęcie współpracy. </t>
  </si>
  <si>
    <t>trzydniowe szkolenie</t>
  </si>
  <si>
    <t>mieszkańcy Popowa i okolicznych miejscowości; osoby pracujące w rolnictwie, osoby bezrobotne, osoby zmuszone przez sytuację życiową do zatrudniania się przy pracach dorywczych, sezonowych oraz młodzież uczęszczająca do lokalnej szkoły, w tym uczennice gimnazjum, które niebawem znajdą się na rynku pracy (45 uczestników)</t>
  </si>
  <si>
    <t xml:space="preserve">07 - 08.03.2016 r. </t>
  </si>
  <si>
    <t>95-015 Głowno, Popów Głowieński 36</t>
  </si>
  <si>
    <t>dwudniowe szkolenie</t>
  </si>
  <si>
    <t xml:space="preserve">14 - 15.03.2016 r. </t>
  </si>
  <si>
    <t>Kasa Rolniczego Ubezpieczenia Społecznego</t>
  </si>
  <si>
    <t>Konkurs Bezpieczne Gospodarstwo Rolne 2016 jako działanie promujące wykorzystanie funduszy europejskich w celu podniesienia jakości życia i bezpieczeństwa na wsi</t>
  </si>
  <si>
    <t>Głównym celem operacji jest promowanie wykorzystania funduszy europejskich poprzez pokazanie przykładów podnoszenia jakości życia na obszarach wiejskich i zwiększenia bezpieczeństwa pracy w rolnictwie. Dzięki audycji i broszurom rolnicy w sposób bezpośredni będą mogli zastosować nowe rozwiązania techniczne w produkcji rolniczej, które wpływają na ograniczenie wypadków przy pracy. Podczas konferencji uczestnicy zapoznają się z pomysłami rolników dotyczącymi dobrych praktyk przekładających się na ograniczenie liczby wypadków przy pracy rolniczej.</t>
  </si>
  <si>
    <t>konferencja, audycja telewizyjna, broszura</t>
  </si>
  <si>
    <t>rolnicy i ich rodziny, tj. osoby pracujące w gospodarstwach rolnych oraz osoby związane ze środowiskiem wiejskim z województwa łódzkiego</t>
  </si>
  <si>
    <t xml:space="preserve">lipiec - wrzesień 2016 r. 
</t>
  </si>
  <si>
    <t>90-643 Łódź, ul. Żeligowskiego 32/34</t>
  </si>
  <si>
    <t>1, 2, 5</t>
  </si>
  <si>
    <t>Lokalna Grupa Działania "Podkowa"</t>
  </si>
  <si>
    <t xml:space="preserve">Organizacja i realizacja wizyty studyjnej na terenie Warmii i Mazur dla mieszkańców LGD "Podkowa", szansą rozwoju przedsiębiorczości obszarów wiejskich </t>
  </si>
  <si>
    <t>Poprawa jakości życia mieszkańców obszaru LGD „Podkowa” poprzez wymianę wiedzy i informacji oraz promowanie inicjatyw oddolnych podczas udziału w wizycie studyjnej.</t>
  </si>
  <si>
    <t>wizyta studyjna</t>
  </si>
  <si>
    <t>lokalni liderzy z terenu działania LGD „Podkowa” w tym członkowie OSP, sołtysi, koła gospodyń wiejskich oraz przedstawiciele lokalnych stowarzyszeń, a także rolnicy i przedsiębiorcy (50 uczestników)</t>
  </si>
  <si>
    <t xml:space="preserve">maj 2016 r. </t>
  </si>
  <si>
    <t>liczba uczestników wyjazdów/wizyt studyjnych/wymian eksperckich</t>
  </si>
  <si>
    <t>98-220 Zduńska Wola, Czechy 142</t>
  </si>
  <si>
    <t xml:space="preserve">czerwiec - lipiec 2016 r. </t>
  </si>
  <si>
    <t>1, 3</t>
  </si>
  <si>
    <t>I, III</t>
  </si>
  <si>
    <t xml:space="preserve">Politechnika Łódzka Katedra Zarządzania Produkcją i Logistyki </t>
  </si>
  <si>
    <t xml:space="preserve">MIĘDZYNARODOWA KONFERENCJA ZARZĄDZANIA PRODUKCJĄ I OPAKOWAŃ Zarządzanie i Bezpieczeństwo w Łańcuchu Żywnościowym 21-22.11.2016 r. </t>
  </si>
  <si>
    <t>Zgromadzenie wśród uczestników konferencji zarówno wśród słuchaczy jak i prelegentów jak największej liczby osób związanych z rozwojem obszarów wiejskich, takich jak rolnicy, przedstawiciele ośrodków doradztwa rolniczego i jednostek urzędowych. Ujęcie w programie konferencji wystąpień tematycznie związanych z polityką rozwoju obszarów wiejskich i wsparciem finansowym oraz wydanie publikacji konferencyjnej zawierającej artykuły z zakresu określonego tematu.</t>
  </si>
  <si>
    <t>szkolenie</t>
  </si>
  <si>
    <t>uczestnicy łańcucha żywnościowego: producenci pierwotni i rolni przetwórcy, firmy obsługujące procesy logistyczne – magazynowanie, dystrybucja, sprzedaż wyrobów spożywczych, producenci opakowań do żywności, przedstawiciele urzędów, ośrodków doradztwa rolniczego i innych podmiotów zajmujących się stroną prawno-organizacyjną funkcjonowania łańcucha żywnościowego przedstawiciele uczelni wyższych specjalizujących się w problematyce konferencji z kraju i zagranicy (90 uczestników)</t>
  </si>
  <si>
    <t>20-21.11.2016 r.</t>
  </si>
  <si>
    <t>90-924 Łódź, ul. Wólczańska 215</t>
  </si>
  <si>
    <t>uczestnicy łańcucha żywnościowego: producenci pierwotni i rolni przetwórcy, firmy obsługujące procesy logistyczne – magazynowanie, dystrybucja, sprzedaż wyrobów spożywczych, producenci opakowań do żywności, przedstawiciele urzędów, ośrodków doradztwa rolniczego i innych podmiotów zajmujących się stroną prawno-organizacyjną funkcjonowania łańcucha żywnościowego przedstawiciele uczelni wyższych specjalizujących się w problematyce konferencji z kraju i zagranicy (100 uczestników)</t>
  </si>
  <si>
    <t>20-22.11.2016 r.</t>
  </si>
  <si>
    <t>Koło Gospodyń Wiejskich w Popowie Głowieńskim</t>
  </si>
  <si>
    <t>Szkolenie i warsztaty z regionalizmu sposobem na przeciwdziałanie wykluczeniu społecznemu</t>
  </si>
  <si>
    <t xml:space="preserve">Celem operacji jest przeciwdziałanie wykluczeniu społecznemu poprzez wyedukowanie dzieci w temacie regionalizmu, kultywowaniu tradycji ludowych, poczucia tożsamości kulturowej, a także przedsiębiorczości opartej na lokalnych wartościach. </t>
  </si>
  <si>
    <t xml:space="preserve">trzy jednodniowe szkolenia wyjazdowe </t>
  </si>
  <si>
    <t xml:space="preserve">dzieci w wieku 5-8 lat – uczniowie zerówki oraz klas 1-3 z Zespołu Szkół w Popowie Głowieńskim, jednocześnie młodzi mieszkańcy Popowa Głowieńskiego oraz okolicznych miejscowości (65 uczestników)
</t>
  </si>
  <si>
    <t xml:space="preserve">20-24.05.2016 r. </t>
  </si>
  <si>
    <t xml:space="preserve">95-015 Głowno, Popów Głowieński </t>
  </si>
  <si>
    <t xml:space="preserve">dwa jednodniowe szkolenia wyjazdowe </t>
  </si>
  <si>
    <t>1, 3, 4</t>
  </si>
  <si>
    <t xml:space="preserve">Łódzki Ośrodek Doradztwa Rolniczego z siedzibą w Bratoszewicach </t>
  </si>
  <si>
    <t>" XXIV Wojewódzka Olimpiada Wiedzy o Wiejskim Gospodarstwie Domowym."</t>
  </si>
  <si>
    <t xml:space="preserve">Celem operacji jest propagowanie zasad bezpieczeństwa i higieny pracy w rolnictwie.
Olimpiada jest również metodą poszerzenia wiedzy na tematy związane z prawno- ekonomicznym prowadzeniem gospodarstwa domowego. 
</t>
  </si>
  <si>
    <t>mieszkańcy województwa łódzkiego (bez ograniczeń wiekowych), którzy dokonają zgłoszenia udziału w „Olimpiadzie”</t>
  </si>
  <si>
    <t xml:space="preserve">październik - listopad 2016 r. </t>
  </si>
  <si>
    <t>95-011 Bratoszewice, ul. Nowości 32</t>
  </si>
  <si>
    <t xml:space="preserve">Izba Rolnicza Województwa Łódzkiego </t>
  </si>
  <si>
    <t>Szkolenie dla przedstawicieli kół gospodyń wiejskich z województwa łódzkiego</t>
  </si>
  <si>
    <t xml:space="preserve">Celem szkolenia jest aktywizacja mieszkańców obszarów wiejskich i poprawa jakości ich życia oraz rozwijanie przedsiębiorczości i kreatywności kobiet należących do kół gospodyń wiejskich. </t>
  </si>
  <si>
    <t>mieszkanki obszarów wiejskich województwa łódzkiego należące do kół gospodyń wiejskich (50 uczestników)</t>
  </si>
  <si>
    <t xml:space="preserve">październik 2016 r. </t>
  </si>
  <si>
    <t>91-420 Łódź, ul. Północna 27/29</t>
  </si>
  <si>
    <t>1, 2, 3, 4</t>
  </si>
  <si>
    <t xml:space="preserve">XXIV Wojewódzka Olimpiada Wiedzy Rolniczej </t>
  </si>
  <si>
    <t xml:space="preserve">Celem organizowanej Olimpiady jest zwrócenie uwagi producentów rolnych i uczniów szkół rolniczych na: zasady dobrej praktyki rolniczej, integrowaną ochronę roślin , propagowanie standardów jakości w produkcji rolnej, prawidłowe użytkowanie gruntów, ochronę środowiska przed zanieczyszczeniami wynikającymi z prowadzonej w gospodarstwie rolnym działalności, odnawialne źródła energii, wpływ zmian klimatycznych na rolnictwo, wzajemne oddziaływanie rolnictwa i środowiska, wytwarzanie produktów rolniczych w sposób nie zagrażający zdrowiu ludzi i zwierząt oraz zdrowotności roślin, zapewnienie warunków dobrostanu zwierząt, tworzenie grup producentów rolnych. Ponadto celem konkursu jest podkreślenie wagi stosowania zasad bezpieczeństwa i higieny pracy w rolnictwie oraz edukacja związana z promocją działań Unii Europejskiej dotyczących rolnictwa (PROW 2014-2020). </t>
  </si>
  <si>
    <t xml:space="preserve">producenci rolni – mieszkańcy obszarów wiejskich i uczniowie szkół rolniczych z woj. łódzkiego, spełniający następujące warunki:
• nie ukończyli 40 roku życia (tj. urodzeni w 1976 r. i później)
• ukończyli szkołę podstawową, gimnazjum, zawodową bądź średnią
• ukończyli szkołę wyższą o kierunku innym niż rolniczy/studia pokrewne przyrodnicze.
</t>
  </si>
  <si>
    <t>1, 4</t>
  </si>
  <si>
    <t>Seminarium pn. "Mała Retencja Duża Sprawa - kampania na rzecz poprawy małej retencji na obszarach wiejskich"</t>
  </si>
  <si>
    <t>Seminarium pn. „Mała Retencja  Duża Sprawa - kampania na rzecz poprawy małej retencji na obszarach wiejskich” ma na celu przybliżenie innowacyjnych metod zapobiegania zmianom klimatu. Transfer  wiedzy oraz przedstawienie wyników badań instytucji naukowych, przedstawienie roli i znaczenia małej retencji dla jakości życia i środowiska na obszarach wiejskich, przeciwdziałanie zmianom klimatu, dobre praktyki na obszarach wiejskich z zakresu małej retencji i ochrony wód przed zanieczyszczeniami , środowiskowe aspekty małych elektrowni wodnych w łódzkim, ochrona wód w programach rolnośrodowiskowych . Panel dyskusyjny przedstawicieli różnych środowisk nad możliwościami praktycznego wdrożenia działań z zakresu małej retencji oraz uwzględnienie ich w politykach publicznych poziomu lokalnego i wojewódzkiego w latach 2014-2020</t>
  </si>
  <si>
    <t>seminarium, w ramach którego odbędą się 3 jednodniowe szkolenia</t>
  </si>
  <si>
    <r>
      <t>przedstawiciele samorządów, instytucji zajmujących się gospodarowaniem wodą, lokalnych organizacji, mieszkańców wiejskich, rolników indywidualnych i  uczniów szkół rolniczych, specjaliści ŁODR</t>
    </r>
    <r>
      <rPr>
        <b/>
        <sz val="10"/>
        <color indexed="8"/>
        <rFont val="Arial CE"/>
        <charset val="238"/>
      </rPr>
      <t xml:space="preserve"> </t>
    </r>
    <r>
      <rPr>
        <sz val="10"/>
        <color indexed="8"/>
        <rFont val="Arial CE"/>
        <charset val="238"/>
      </rPr>
      <t>(150 uczestników)</t>
    </r>
  </si>
  <si>
    <t xml:space="preserve">marzec - grudzień 2016 r. </t>
  </si>
  <si>
    <t xml:space="preserve">Związek Młodzieży Wiejskiej </t>
  </si>
  <si>
    <t>"Forum Liderów Obszarów Wiejskich"</t>
  </si>
  <si>
    <t>Głównym celem operacji jest aktywizacja młodych ludzi z obszarów wiejskich do podjęcia aktywności w miejscu zamieszkania - Rozwój potencjału społecznego na terenie województwa poprzez podniesienie kompetencji młodych ludzi. Celem organizowanego Forum jest umożliwienie włączenia społecznego młodzieży poprzez realizację programu spotkania dotyczącego: rynku pracy i rozwoju przedsiębiorczości na wsi, nowoczesnego rolnictwa oraz aktywności lokalnej.</t>
  </si>
  <si>
    <t>2-dniowe spotkanie</t>
  </si>
  <si>
    <t xml:space="preserve">młodzież w wieku 16-35 lat, studenci, uczniowie szkół rolniczych, młodzi rolnicy, członkowie organizacji pozarządowych, osoby pracujące z młodzieżą, przedstawiciele jednostek samorządu terytorialnego itp. (80 uczestników)
</t>
  </si>
  <si>
    <t xml:space="preserve">marzec - wrzesień 2016 r. </t>
  </si>
  <si>
    <t>90-130 Łódź, ul. Narutowicza 59</t>
  </si>
  <si>
    <t xml:space="preserve">11 -12.06. 2016 r. </t>
  </si>
  <si>
    <t>VIII Konkurs Wiedzy o Bezpieczeństwie Pracy w Rolnictwie dla uczniów kształcących się w zawodach rolniczych w szkołach ponadgimnazjalnych województwa łódzkiego</t>
  </si>
  <si>
    <t xml:space="preserve">Celem konkursu jest:
1.Popularyzowanie wśród młodzieży szkół rolniczych znajomości zagrożeń i zasad
   bezpiecznej pracy w rolnictwie,
2.Kształtowanie umiejętności praktycznego zastosowania wiedzy z zakresu
   ergonomii oraz bezpieczeństwa i higieny pracy oraz ułatwianie
   transferu wiedzy i innowacji w rolnictwie i leśnictwie oraz na obszarach wiejskich,
3.Szerzenie idei bezpiecznej pracy wśród przyszłych młodych rolników a za ich
   pośrednictwem  aktywizowanie  mieszkańców wsi na rzecz podejmowania inicjatyw
   w zakresie rozwoju obszarów wiejskich, w tym kreowania bezpiecznych miejsc 
   pracy na terenach wiejskich,
4.Promowanie najlepszych uczniów oraz szkół rolniczych w środowisku wiejskim i
    oświatowym,
5.Rozwijanie zainteresowań uczniów i zwiększenie ich udziału we wdrażaniu inicjatyw
   na rzecz rozwoju obszarów wiejskich.
</t>
  </si>
  <si>
    <t xml:space="preserve">uczniowie szkół ponadgimnazjalnych z terenu województwa łódzkiego kształcących się w zawodach rolniczych
</t>
  </si>
  <si>
    <t xml:space="preserve">listopad 2016 r. </t>
  </si>
  <si>
    <t>Fundacja EKOOSTOJA</t>
  </si>
  <si>
    <t xml:space="preserve">Pszczoły jako jeden element kształtujący rolnictwo ekologiczne </t>
  </si>
  <si>
    <t>Celem operacji jest promocja rozwoju i zakładania pasiek pszczelich, a tym samym powstanie nowych miejsc pracy na terenie wiejskim poprzez promocję aktywności zawodowej.  Głównym założeniem projektu jest przekazanie wiedzy i niezbędnych informacji teoretycznych i praktycznych osobom, które z własnej inicjatywy chciałby podjąć działalność w zakresie założenia i prowadzenia pasieki pszczelej.</t>
  </si>
  <si>
    <t>szkolenia (dwa trzydniowe  szkolenia na terenie 5 powiatów)</t>
  </si>
  <si>
    <t xml:space="preserve">Grupa docelowa to (kryteria obligatoryjne spełniane łącznie):
- osoby w wieku powyżej 18 lat,
- zamieszkujące na terenie wiejskim, w woj. łódzkiego, w powiatach radomszczański, bełchatowski, pajęczański, wieluński, wieruszowski (zgodnie z rozumieniem przepisów Kodeksu Cywilnego),
- posiadające na własność bądź dzierżawione m.in. 1 ha gruntów rolnych.
Oraz spełnia minimum jeden z poniższych warunków
- pszczelarze, którzy posiadają mniej niż 5 uli 
- pszczelarze, którzy nie osiągnęli wieku 30 lat 
- osoby, które nie są pszczelarzami ale chcą założyć pasiekę (150 uczestników)
</t>
  </si>
  <si>
    <t>marzec - maj 2016 r.</t>
  </si>
  <si>
    <t>97-540 Pławno, ul. Plac Wolności 26</t>
  </si>
  <si>
    <t>marzec - październik 2016 r.</t>
  </si>
  <si>
    <t>Konferencja "Rolnictwo ekologiczne w województwie łódzkim - perspektywy rozwoju"</t>
  </si>
  <si>
    <t xml:space="preserve">Celem konferencji jest zachęcenie rolników do upraw ekologicznych w województwie łódzkim oraz przekazanie perspektyw rozwoju dla obecnych rolników ekologicznych . </t>
  </si>
  <si>
    <r>
      <t xml:space="preserve">rolnicy z województwa łódzkiego zainteresowani rolnictwem ekologicznym </t>
    </r>
    <r>
      <rPr>
        <b/>
        <sz val="10"/>
        <color indexed="8"/>
        <rFont val="Arial CE"/>
        <charset val="238"/>
      </rPr>
      <t>(150 uczestników)</t>
    </r>
  </si>
  <si>
    <t xml:space="preserve">wrzesień - październik 2016 r. </t>
  </si>
  <si>
    <t>Wojewódzka Olimpiada Wiedzy o Ekologii i Ochronie Środowiska</t>
  </si>
  <si>
    <t>Celem organizowanej obecnej edycji Olimpiady jest m. in.: wdrażanie i upowszechnianie zasad zwykłej dobrej praktyki rolniczej, wdrażanie wymagań zasady wzajemnej zgodności dla gospodarstw rolnych, propagowanie ekologicznych metod produkcji, programów rolnośrodowiskowych, poprawa stanu świadomości ekologicznej, dotycząca odnawialnych źródeł energii oraz działalności rolnośrodowiskowej, zwrócenie uwagi na wzajemne oddziaływanie rolnictwa i środowiska wśród producentów rolnych, mieszkańców terenów wiejskich oraz uczniów szkół rolniczych. Ponadto celem konkursu jest edukacja związana z promocją działań Unii Europejskiej tj. zapoznanie się z działaniami Planu Rozwoju Obszarów Wiejskich (PROW) na lata 2014-2020.</t>
  </si>
  <si>
    <t>rolnicy indywidualni, uczniowie szkół rolniczych - bez ograniczeń wiekowych-  z terenu woj. łódzkiego</t>
  </si>
  <si>
    <t>marzec 2016 r.</t>
  </si>
  <si>
    <t>Fundacja "Inicjatywy Powiatu Poddębickiego"</t>
  </si>
  <si>
    <t>Folklor regionu sieradzkiego, łowickiego i opoczyńskiego - tradycje i zwyczaje</t>
  </si>
  <si>
    <t xml:space="preserve">    Głównym celem projektu jest promocja zrównoważonego rozwoju obszarów wiejskich. Różnorodność kulturowa i przyrodnicza polskiej wsi powinna być traktowana jako szczególna wartość, godna zachowania i pielęgnacji. Działania projektu pozwolą na promocję, ochronę i pielęgnowanie dziedzictwa kultury ludowej oraz kultywowanie i propagowanie tradycji, a także kultury ludowej województwa łódzkiego. Dzięki realizacji zadania młodzi ludzie będą mieli możliwość zetknięcia się z autentycznymi twórcami i artystami ludowymi, co zainspiruje ich do aktywnej działalności na rzecz kultury ludowej. </t>
  </si>
  <si>
    <t>jednodniowa impreza plenerowa</t>
  </si>
  <si>
    <t xml:space="preserve">bezpośrednimi odbiorcami Festiwalu Kultury Ludowej będą członkowie zespołów ludowych prezentujący kulturę ludową poszczególnych regionów: sieradzkiego, łowickiego i opoczyńskiego; zespoły wytypowane zostaną we współpracy z jednostkami samorządu terytorialnego; zaplanowano udział trzech zespołów z każdego regionu, łącznie dziewięć zespołów po ok. 20 członków (łącznie ok. 180 osób) </t>
  </si>
  <si>
    <t xml:space="preserve">czerwiec- październik 2016 r. </t>
  </si>
  <si>
    <t>liczba uczestników festiwalu</t>
  </si>
  <si>
    <t>99-200 Poddębice, ul. Łęczycka 16</t>
  </si>
  <si>
    <t>Konkurs na najlepsze gospodarstwo ekologiczne 2016 r.</t>
  </si>
  <si>
    <t xml:space="preserve">Celem konkursu jest identyfikacja i szerzenie  praktyk w zakresie zrównoważonego rozwoju obszarów wiejskich poprzez promocję rolnictwa ekologicznego, wdrażanie takich rozwiązań w gospodarstwach a także rozpowszechnienie wiedzy z zakresu rolnictwa ekologicznego. Ponadto celem konkursu jest transfer wiedzy o sposobach prowadzenia gospodarstwa ekologicznego. W ramach konkursu promowane będą rozwiązania zmierzające zarówno do wzrostu sprzedaży produktów rolnictwa ekologicznego jak też mające na celu wprowadzenie rozwiązań przyjaznych środowisku. </t>
  </si>
  <si>
    <t>producenci ekologiczni prowadzący gospodarstwa zgodnie z wymogami produkcji ekologicznej; laureaci będą wybrani z gospodarstw ekologicznych znajdujących się na terenie województwa łódzkiego</t>
  </si>
  <si>
    <t xml:space="preserve">marzec - listopad 2016 r. </t>
  </si>
  <si>
    <t xml:space="preserve">Miejsko - Gminny Ośrodek Kultury </t>
  </si>
  <si>
    <t>Regionalny Turniej Sołectw</t>
  </si>
  <si>
    <t>Głównym celem jest aktywizacja i integracja mieszkańców społeczności lokalnej a jednocześnie zachęcenie do udziału w imprezach gminnych i regionalnych.</t>
  </si>
  <si>
    <t xml:space="preserve">mieszkańcy sołectw z terenu województwa łódzkiego </t>
  </si>
  <si>
    <t>98-240 Szadek, Widawska 16</t>
  </si>
  <si>
    <t xml:space="preserve">jednodniowa impreza </t>
  </si>
  <si>
    <t xml:space="preserve">sierpień- grudzień 2016 r. </t>
  </si>
  <si>
    <t>Realizacja operacji zostanie przeniesiona na 2017 r. Brak zamian do ustawy Prawo zamówień publicznych uniemożliwił przeprowadzenie postępowania przetargowego w trybie unijnym tj. powyżej 209 tys. euro.</t>
  </si>
  <si>
    <t xml:space="preserve">W wyniku realizacji operacji powstały oszczędności dotyczące zmniejszenia kosztów organizacji stoiska. </t>
  </si>
  <si>
    <t>Zmiana ta wynika z faktu, iż wstępnie założona kwota przez partnera na realizację projektu była mniejsza niż faktyczne poniesione wydatki. Jednostka regionalna KSOW sama realizuje projekty złożone przez partnera. Po przeprowadzeniu procedury rozeznania rynku na organizację szkolenia okazało się, że budżet przekroczył wstępnie założoną kwotę. Dlatego też, aby zrealizować zadanie niezbędne było przesunięcie oszczędności  powstałych w Planie operacyjnym do tego działania. Zmiana terminu realizacji projektu wynika ze względów organizacyjnych.</t>
  </si>
  <si>
    <t>20.05.2016 r. 30.05.2016 r.</t>
  </si>
  <si>
    <t xml:space="preserve">Wskazano termin, w którym nastąpiła realizacja operacji. Zmniejszenie kwoty spowodowane zostało powstałymi oszczędnościami i dostosowaniem do wysokości poniesionych kosztów. Zwiększenie liczby uczestników podyktowane zostało udziałem  przedstawicieli samorządu województwa łódzkiego w projekcie.  </t>
  </si>
  <si>
    <t>Zmiana spowodowana dostosowaniem środków finansowych do zadań faktycznie zrealizowanych. Ze względu na termin realizacji operacji oraz procedury obowiązujące w UMWŁ niemożliwym było zrealizowanie usługi cateringowej podczas finału olimpiady. W olimpiadzie wzięła mniejsza liczba uczestników niż zakładano.</t>
  </si>
  <si>
    <t>Z uwagi na rezygnację z realizacji projektu z pozycji 1 tj. "Organizacja warsztatów Smaki Ziemi Łódzkiej w 2016 roku " i powstałe oszczędności na Planie operacyjnym projekt z listy rezerwowej zostanie przyjęty do realizacji. Zmiana terminu realizacji projektu wynika ze względów organizacyjnych.</t>
  </si>
  <si>
    <t>Dostosowanie terminu realizacji projektu wynika ze względów organizacyjnych (goście zagraniczni przybywają dzień przed konferencją 20.11.2016 r.). Konferencja cieszy się dużym zainteresowanie stąd prośba partnera o zwiększenie ilości uczestników do 100 osób bez zwiększania kosztów konferencji.</t>
  </si>
  <si>
    <t>Zmiana terminu realizacji projektu wynika ze względów organizacyjnych.</t>
  </si>
  <si>
    <t>Operację przeznaczono do realizacji</t>
  </si>
  <si>
    <t>Dwuletni plan operacyjny KSOW na lata 2016-2017 dla województwa małopolskiego</t>
  </si>
  <si>
    <t>Urząd Marszałkowski Województwa Małopolskiego</t>
  </si>
  <si>
    <t>Promocja Województwa Małopolskiego podczas targów Rolno-Spożywczych Grune Woche 2016 w Berlinie</t>
  </si>
  <si>
    <t>promocja certyfikowanych produktów pochodzących z Małopolski</t>
  </si>
  <si>
    <t>targi</t>
  </si>
  <si>
    <t>odwiedzający targi</t>
  </si>
  <si>
    <t>14-24.01.2016</t>
  </si>
  <si>
    <t>31-156 Kraków, ul. Basztowa 22</t>
  </si>
  <si>
    <t>Promocja Województwa Małopolskiego podczas targów Smaki Regionów w Poznaniu</t>
  </si>
  <si>
    <t>24-27.09.2016</t>
  </si>
  <si>
    <t xml:space="preserve">Organizacja konkursów: Przyjazna wieś oraz „Mój produkt, mój rynek”. </t>
  </si>
  <si>
    <t>promocja efektów wdrażania PROW</t>
  </si>
  <si>
    <t>konkursy</t>
  </si>
  <si>
    <t>beneficjenci PROW</t>
  </si>
  <si>
    <t>01.05-30.10.2016</t>
  </si>
  <si>
    <t>Pstrąg Ojcowski, Magdalena Węgiel</t>
  </si>
  <si>
    <t>Promocja małopolskich producentów należących do sieci dziedzictwa kulinarnego Małopolska podczas V edycji targów produktów regionalnych REGIONALIA w Warszawie organizowanych w dniach 22-24.04.2016 r.</t>
  </si>
  <si>
    <t>promocja producentów należących do sieci dziedzictwa kulinarnego Małopolska oraz produktów spożywczych najwyższej jakości</t>
  </si>
  <si>
    <t>mieszkańcy Warszawy oraz przybywający do stolicy goście</t>
  </si>
  <si>
    <t>22-24.04.2016</t>
  </si>
  <si>
    <t>32-046 Minoga, ul. Przybysławice 84</t>
  </si>
  <si>
    <t>Małopolska Organizacja Turystyczna</t>
  </si>
  <si>
    <t>Rozwój oraz promocja szlaku kulinarnego "Małopolska Trasa Smakoszy" w oparciu o potencjał obszarów wiejskich "Wieś dla smakoszy"</t>
  </si>
  <si>
    <t>promocja tradycji kulinarnych, zdrowej żywności i wypoczynku na wsi</t>
  </si>
  <si>
    <t>oznakowanie miejsc promocji produktów, szkolenia dla prowadzących punkty promocji produktów, wydanie albumu, audycja TV</t>
  </si>
  <si>
    <t>mieszkańcy wsi, rolnicy, przedsiębiorcy działający na obszarach wiejskich; turyści, konsumenci poszukujący oferty produktu lokalnego i wypoczynku na wsi</t>
  </si>
  <si>
    <t>01.04-30.12.2016</t>
  </si>
  <si>
    <t>30-150 Kraków, Rynek Kleparski 4/13</t>
  </si>
  <si>
    <t>liczba wydanych broszur, artykułów, publikacji itp.</t>
  </si>
  <si>
    <t>liczba działań promocyjnych w mediach</t>
  </si>
  <si>
    <t>Centrum Doradztwa Rolniczego w Brwinowie Oddział w Krakowie</t>
  </si>
  <si>
    <t>Doskonalenie zawodowe kadr turystyki wiejskiej w Małopolsce</t>
  </si>
  <si>
    <t>pilotażowe wdrożenie systemu szkoleń dla gospodarstw agroturystycznych</t>
  </si>
  <si>
    <t>szkolenia</t>
  </si>
  <si>
    <t>doradcy z MODR, LGD, pracownicy jst, gospodarstwa agroturystyczne</t>
  </si>
  <si>
    <t>01.04-30.10.2016</t>
  </si>
  <si>
    <t>31-063 Kraków, ul. Meiselsa 1</t>
  </si>
  <si>
    <t>Małopolska Izba Rolnicza</t>
  </si>
  <si>
    <t>Wyjazd studyjny - produkty regionalne i tradycyjne dobrym przykładem integracji i współpracy rolników w Małopolsce</t>
  </si>
  <si>
    <t>promowanie zrzeszania się i współpracy rolników</t>
  </si>
  <si>
    <t>wyjazd studyjny</t>
  </si>
  <si>
    <t>rolnicy</t>
  </si>
  <si>
    <t>15.04-30.11.2016</t>
  </si>
  <si>
    <t>liczba wyjazdów/wizyt studyjnych/wymian eksperckich</t>
  </si>
  <si>
    <t>31-964 Kraków, oś. Krakowiaków 45a/15</t>
  </si>
  <si>
    <t>Małopolska Sieć LGD</t>
  </si>
  <si>
    <t>Tradycja i nowoczesność polskiej wsi - stoisko promocyjno-informacyjne podczas targów AGROTRAVEL 2016</t>
  </si>
  <si>
    <t>promocja tradycyjnych produktów rękodzielniczych i produktów regionalnych oraz małopolskich atrakcji turystycznych</t>
  </si>
  <si>
    <t>osoby odwiedzające targi</t>
  </si>
  <si>
    <t>01.02-15.04.2016</t>
  </si>
  <si>
    <t>34-531 Murzasichle, ul. Sądelska 55</t>
  </si>
  <si>
    <t>Małopolski Ośrodek Doradztwa Rolniczego w Karniowicach</t>
  </si>
  <si>
    <t>Przygotowanie i emisja 4 audycji TV promujących ideę Sieci Dziedzictwa Kulinarnego Małopolska</t>
  </si>
  <si>
    <t>promocja producentów zrzeszonych w Sieci Dziedzictwa Kulinarnego Małopolska</t>
  </si>
  <si>
    <t>audycja TV</t>
  </si>
  <si>
    <t>mieszkańcy Małopolski</t>
  </si>
  <si>
    <t>01.02-30.11.2016</t>
  </si>
  <si>
    <t>32-082 Bolechowice, os. XXXV-lecia PRL 9</t>
  </si>
  <si>
    <t>Identyfikacja i prezentacja najlepszych praktyk z zakresu wytwarzania i promocji produktów lokalnych i regionalnych na terenie Województwa Małopolskiego oraz promocja mechanizmów dostaw i sprzedaży bezpośredniej produktów lokalnych</t>
  </si>
  <si>
    <t>promocja i rozwój sprzedaży bezpośredniej produktów lokalnych, tradycyjnych</t>
  </si>
  <si>
    <t>szkolenia, udział w imprezach promocyjnych</t>
  </si>
  <si>
    <t>rolnicy, konsumenci</t>
  </si>
  <si>
    <t>Opracowanie projektu, wydrukowanie, opublikowanie oraz zapewnienie kolportażu dożynkowej wkładki informacyjno-promocyjnej</t>
  </si>
  <si>
    <t>promocja rozwoju obszarów wiejskich, promocja PROW</t>
  </si>
  <si>
    <t>publikacja</t>
  </si>
  <si>
    <t>01.06-30.09.2016</t>
  </si>
  <si>
    <t>PPUH Tłocznia Maurer, Krzysztof Maurer</t>
  </si>
  <si>
    <t>Promocja małopolskich produktów ekologicznych i regionalnych podczas IX Międzynarodowych Targów Żywności Ekologicznej i Regionalnej NATURA FOOD w Łodzi</t>
  </si>
  <si>
    <t>promocja rolnictwa ekologicznego</t>
  </si>
  <si>
    <t>07-09.10.2016</t>
  </si>
  <si>
    <t>33-390 Łącko, ul. Zarzecze 1</t>
  </si>
  <si>
    <t>Udział w corocznym Forum członków Europejskiej Sieci Regionalnego Dziedzictwa Kulinarnego w Norwegii</t>
  </si>
  <si>
    <t xml:space="preserve">przeniesienie dobrych praktyk </t>
  </si>
  <si>
    <t>członkowie Sieci</t>
  </si>
  <si>
    <t>13-17.09.2016</t>
  </si>
  <si>
    <t>Powiat Tarnowski</t>
  </si>
  <si>
    <t>Promowanie przedsiębiorczości na terenach wiejskich powiatu tarnowskiego</t>
  </si>
  <si>
    <t>promowanie dobrych praktyk, ułatwienie transferu wiedzy w rolnictwie</t>
  </si>
  <si>
    <t>przedsiębiorcy, właściciele firm z terenu powiatu tarnowskiego</t>
  </si>
  <si>
    <t>06-09.06.2016</t>
  </si>
  <si>
    <t>33-100 Tarnów, ul. Narutowicza 38</t>
  </si>
  <si>
    <t>Formy społeczno-gospodarczej działalności kobiet na obszarach wiejskich</t>
  </si>
  <si>
    <t>ułatwianie wymiany wiedzy</t>
  </si>
  <si>
    <t>reprezentanci jednostek, instytucji zajmujących się rozwojem obszarów wiejskich</t>
  </si>
  <si>
    <t>01.03-30.07.2016</t>
  </si>
  <si>
    <t>Uniwersytet Rolniczy w Krakowie</t>
  </si>
  <si>
    <t>Transfer wiedzy i innowacji dotyczący rozwoju obszarów wiejskich w oparciu o doświadczenia Małopolski</t>
  </si>
  <si>
    <t>transfer wiedzy w zakresie rozwoju obszarów wiejskich</t>
  </si>
  <si>
    <t>rolnicy, organizacje pozarządowe, społeczne, jst z terenu Małopolski oraz przedstawiciele partnerów zagranicznych</t>
  </si>
  <si>
    <t>01.02-31.12.2016</t>
  </si>
  <si>
    <t>liczba konferencji</t>
  </si>
  <si>
    <t>31-120 Kraków, Al.. Mickiewicza 21</t>
  </si>
  <si>
    <t>liczba uczestników konferencji</t>
  </si>
  <si>
    <t>Młodociany "OMNIBUS" - lider kreatywności i innowacyjności</t>
  </si>
  <si>
    <t>aktywizacja uczniów szkół rolniczych oraz uczniów szkół średnich</t>
  </si>
  <si>
    <t>uczniowie</t>
  </si>
  <si>
    <t>01.03-30.08.2016</t>
  </si>
  <si>
    <t xml:space="preserve">liczba szkoleń </t>
  </si>
  <si>
    <t>00-020 Warszawa, ul. Chmielna 6/6</t>
  </si>
  <si>
    <t>liczba uczestników szkoleń</t>
  </si>
  <si>
    <t>liczba wizyt studyjnych</t>
  </si>
  <si>
    <t>liczba uczestników wizyt studyjnych</t>
  </si>
  <si>
    <t>Aktywizacja osób niepełnosprawnych poprzez organizacje warsztatów z rękodzieła w zakresie: filcowanie na sucho oraz dekorowanie potraw za pomocą owoców i warzyw</t>
  </si>
  <si>
    <t>aktywizacja osób niepełnosprawnych</t>
  </si>
  <si>
    <t>osoby niepełnosprawne z powiatu wadowickiego i oświęcimskiego</t>
  </si>
  <si>
    <t>01.07-30.11.2016</t>
  </si>
  <si>
    <t>liczba warsztatów</t>
  </si>
  <si>
    <t>liczba uczestników warsztatów</t>
  </si>
  <si>
    <t>Gmina Tokarnia</t>
  </si>
  <si>
    <t xml:space="preserve">Plener rzeźby w drewnie </t>
  </si>
  <si>
    <t>promocja zdolności manualnych rzeźbiarzy-amatorów</t>
  </si>
  <si>
    <t>rzeźbiarze-amatorzy z terenu powiatu myślenickiego</t>
  </si>
  <si>
    <t>01.07-31.08.2016</t>
  </si>
  <si>
    <t>32-436 Tokarnia, Tokarnia 380</t>
  </si>
  <si>
    <t>IV</t>
  </si>
  <si>
    <t>Piknik Małopolskich Produktów Regionalnych i Tradycyjnych</t>
  </si>
  <si>
    <t>promocja małopolskich produktów regionalnych i tradycyjnych</t>
  </si>
  <si>
    <t>impreza promocyjna</t>
  </si>
  <si>
    <t>mieszkańcy dużych aglomeracji miejskich</t>
  </si>
  <si>
    <t>01.06-30.11.2016</t>
  </si>
  <si>
    <t>liczba festynów</t>
  </si>
  <si>
    <t>"A młodzi już wiedzą !" - konkurs filmowy promujący ekologiczne postawy na obszarach wiejskich oraz promocja produktów lokalnych</t>
  </si>
  <si>
    <t>upowszechnienie wiedzy i proekologicznych postaw oraz promocja produktów tradycyjnych</t>
  </si>
  <si>
    <t>konkurs</t>
  </si>
  <si>
    <t>mieszkańcy obszarów wiejskich w wieku 15-25 lat</t>
  </si>
  <si>
    <t>01.03-31.10.2016</t>
  </si>
  <si>
    <t>Estonia - kraj wielu atrakcji - wyjazd studyjny w zakresie aktywizacji, współpracy i rozwoju turystyki oparty na estońskim kapitale ludzkim</t>
  </si>
  <si>
    <t>poprawa jakości i innowacyjności usług małopolskich lgd</t>
  </si>
  <si>
    <t>pracownicy lgd</t>
  </si>
  <si>
    <t>01.04-01.08.2016</t>
  </si>
  <si>
    <t>liczba wyjazdów studyjnych</t>
  </si>
  <si>
    <t>34-531 Murzasichle, ul. Sadelska 56</t>
  </si>
  <si>
    <t>liczba uczestników wyjazdów studyjnych</t>
  </si>
  <si>
    <t>Aktywna i przedsiębiorcza mieszkanka małopolskiej wsi - aktywizacja młodych kobiet z obszarów wiejskich</t>
  </si>
  <si>
    <t>aktywizacja kobiet</t>
  </si>
  <si>
    <t>szkolenia, wyjazd studyjny</t>
  </si>
  <si>
    <t>kobiety, mieszkanki obszarów wiejskich z powiatów: brzeskiego, tarnowskiego, gorlickiego, nowosądeckiego, limanowskiego, nowotarskiego, tatrzańskiego, bocheńskiego</t>
  </si>
  <si>
    <t>liczba szkoleń</t>
  </si>
  <si>
    <t xml:space="preserve">STANFLEX, Stanisław Bogdał </t>
  </si>
  <si>
    <t>Innowacyjny model uprawowy truskawki deserowej - transfer wiedzy w rozwoju obszarów wiejskich</t>
  </si>
  <si>
    <t>aktywizacja producentów truskawek</t>
  </si>
  <si>
    <t>rolnicy, producenci truskawek</t>
  </si>
  <si>
    <t>01.01.-30.06.2016</t>
  </si>
  <si>
    <t>34-721 Raba Wyżna 402</t>
  </si>
  <si>
    <t>Stowarzyszenie Lokalna Grupa Działania Dolina Raby</t>
  </si>
  <si>
    <t>Rosół a sprawa polska - małopolski festiwal rosołu</t>
  </si>
  <si>
    <t>promocja tradycyjnych, lokalnych produktów żywnościowych</t>
  </si>
  <si>
    <t>mieszkańcy, turyści, producenci tradycyjnych, lokalnych produktów</t>
  </si>
  <si>
    <t>01.04-31.07.2016</t>
  </si>
  <si>
    <t>32-742 Sobolów, Chrostowa 1a</t>
  </si>
  <si>
    <t>Fundacja Rozwoju Demokracji Lokalnej - Małopolski Instytut Samorządu Terytorialnego i Administracji</t>
  </si>
  <si>
    <t>Broker innowacji na małopolskiej wsi</t>
  </si>
  <si>
    <t>promowanie lepszej wymiany wiedzy nt. rozwoju obszarów wiejskich i innowacji</t>
  </si>
  <si>
    <t>warsztaty, seminaria, publikacja</t>
  </si>
  <si>
    <t>potencjalni innowatorzy, naukowcy</t>
  </si>
  <si>
    <t>15.02-15.11.2016</t>
  </si>
  <si>
    <t>31-153 Kraków, ul. Szlak 73a</t>
  </si>
  <si>
    <t>liczba seminariów</t>
  </si>
  <si>
    <t>liczba uczestników seminariów</t>
  </si>
  <si>
    <t>liczba publikacji</t>
  </si>
  <si>
    <t>liczba programów TV</t>
  </si>
  <si>
    <t>Gmina Łapsze Niżne</t>
  </si>
  <si>
    <t>Promocja zrównoważonego rozwoju obszaru Gminy Łapsze Niżne</t>
  </si>
  <si>
    <t>promocja dziedzictwa kulturowego gminy</t>
  </si>
  <si>
    <t>warsztaty kulinarne, konferencja, folder</t>
  </si>
  <si>
    <t>mieszkańcy gminy, inwestorzy, turyści</t>
  </si>
  <si>
    <t>02.04-30.11.2016</t>
  </si>
  <si>
    <t>34-442 Łapsze Niżne, ul. Jana Pawła 20</t>
  </si>
  <si>
    <t>Z uwagi na oszczędności po realizacji zadania, proponowane jest zmniejszenie kwoty przeznaczonej na to zadanie.</t>
  </si>
  <si>
    <t>Z uwagi na oszczędnosci uzyskane na innych zadaniach proponujemy zwiększenie kwoty przeznaczonej na realizację tego zadania.</t>
  </si>
  <si>
    <t>Rezygnacja z realizacji konkursów na poziomie regionu z uwagi na brak informacji o konkursach ze strony MRiRW.</t>
  </si>
  <si>
    <t>Z uwagi na niedoszacowanie kosztów realizacji zadania proponujemy zwiększenie kwoty na realizację tego zadania z oszczędności uzyskanych na innych zadaniach.</t>
  </si>
  <si>
    <t>Z uwagi na oszczędności po zawarciu umów na realizację zadania, proponowane jest zmniejszenie kwoty przeznaczonej na to zadanie.</t>
  </si>
  <si>
    <t>Z uwagi na niedoszacowanie kosztów realizacji zadania proponujemy zwiększenie kwoty na realizację tego zadania.</t>
  </si>
  <si>
    <t>Operacja przeniesiona na listę podstaawową</t>
  </si>
  <si>
    <t>Dwuletni plan operacyjny KSOW na lata 2016-2017 dla województwa mazowieckiego</t>
  </si>
  <si>
    <t>Departament Rolnictwa i Rozwoju Obszarów Wiejskich</t>
  </si>
  <si>
    <t xml:space="preserve">Międzynarodowe Targi Turystyki Wiejskiej i Agroturystyki – Agrotravel 2016 </t>
  </si>
  <si>
    <t>dotarcie z informacją nt. dobrych praktyk na rzecz rozwoju obszarów wiejskich, promocja produktów tradycyjnych i regionalnych oraz walorów agroturystycznych mazowieckiej wsi</t>
  </si>
  <si>
    <t xml:space="preserve">stoisko wystawiennicze/ pakiet turystyki wiejskiej </t>
  </si>
  <si>
    <t>współwystawcy i odwiedzający targi Agrotravel</t>
  </si>
  <si>
    <t>I-II kwartał 2016</t>
  </si>
  <si>
    <t xml:space="preserve">Skoczylasa 4, 03-469 Warszawa </t>
  </si>
  <si>
    <t xml:space="preserve">Dożynki Województwa Mazowieckiego </t>
  </si>
  <si>
    <t>dotarcie z informacją nt. dobrych praktyk na rzecz rozwoju obszarów wiejskich, promocja produktów tradycyjnych i regionalnych oraz tradycji mazowieckiej wsi</t>
  </si>
  <si>
    <t>stoisko wystawiennicze</t>
  </si>
  <si>
    <t xml:space="preserve">uczestnicy dożynek województwa mazowieckiego </t>
  </si>
  <si>
    <t>III-IV kwartał 2016</t>
  </si>
  <si>
    <t>Liczba targów, wystaw, jarmarków, festynów, dożynek</t>
  </si>
  <si>
    <t xml:space="preserve">Kalendarze na 2017 rok </t>
  </si>
  <si>
    <t>dotarcie z informacją nt. dobrych praktyk na rzecz rozwoju obszarów wiejskich</t>
  </si>
  <si>
    <t>wykonanie i rozpowszechnienie kalendarzy na 2017 rok</t>
  </si>
  <si>
    <t>beneficjenci i potencjalni beneficjenci środków UE</t>
  </si>
  <si>
    <t>X Mazowiecki Kongres Rozwoju Obszarów Wiejskich</t>
  </si>
  <si>
    <t>stworzenie możliwości współpracy 
i wymiany doświadczeń dla wszystkich instytucji działających na rzecz rozwoju obszarów wiejskich na poziomie lokalnym, regionalnym</t>
  </si>
  <si>
    <t xml:space="preserve">kongres tematyczny </t>
  </si>
  <si>
    <t xml:space="preserve">Konkurs na najaktywniejszą liderkę wiejską w województwie mazowieckim </t>
  </si>
  <si>
    <t xml:space="preserve">popularyzacja dobrych praktyk w zakresie działalności kobiet na obszarach wiejskich </t>
  </si>
  <si>
    <t xml:space="preserve">konkurs z nagrodami </t>
  </si>
  <si>
    <t>mieszkańcy obszarów wiejskich, liderki obszarów wiejskich Mazowsza</t>
  </si>
  <si>
    <t>I-IV kwartał 2016</t>
  </si>
  <si>
    <t xml:space="preserve">liczba uczestników konkursów </t>
  </si>
  <si>
    <t xml:space="preserve">Konkurs na najlepszą orkiestrę dętą Krajowej Sieci Obszarów Wiejskich w województwie mazowieckim </t>
  </si>
  <si>
    <t>popularyzacja dobrych praktyk w zakresie  zachowania dziedzictwa kulturalnego poprzez kultywowanie tradycji pokoleniowej i rozwój działalności orkiestr dętych</t>
  </si>
  <si>
    <t>mieszkańcy Mazowsza, orkiestry dęte z Mazowsza</t>
  </si>
  <si>
    <t xml:space="preserve">Konkurs na najlepszą pracę magisterską dotyczącą rolnictwa i rozwoju obszarów wiejskich w województwie mazowieckim </t>
  </si>
  <si>
    <t>popularyzacja najciekawszych rozwiązań, a jednocześnie zainteresowanie studentów oraz środowisk akademickich tematyką rozwoju mazowieckiej wsi</t>
  </si>
  <si>
    <t xml:space="preserve">ogół społeczeństwa, studenci/absolwenci kierunków rolniczych i pokrewnych </t>
  </si>
  <si>
    <t xml:space="preserve">Strony tematyczne w Kronice Mazowieckiej </t>
  </si>
  <si>
    <t xml:space="preserve">dotarcie z informacją nt. dobrych praktyk na rzecz rozwoju obszarów wiejskich </t>
  </si>
  <si>
    <t xml:space="preserve">strony tematyczne w Kronice Mazowieckiej </t>
  </si>
  <si>
    <t>partnerzy i potencjalni partnerzy KSOW, mieszkańcy Mazowsza</t>
  </si>
  <si>
    <t xml:space="preserve">Wizyty studyjne promujące dobre praktyki </t>
  </si>
  <si>
    <t xml:space="preserve">wizyty studyjne dotyczące upowszechniania dobrych praktyk </t>
  </si>
  <si>
    <t xml:space="preserve">partnerzy KSOW w tym przedstawiciele LGD i samorządów lokalnych </t>
  </si>
  <si>
    <t>1, 3, 4, 5</t>
  </si>
  <si>
    <t>Targi FRUIT LOGISTICA 2017 w Berlinie</t>
  </si>
  <si>
    <t>stworzenie możliwości współpracy 
i wymiany doświadczeń dla grup docelowych/odbiorców projektu</t>
  </si>
  <si>
    <t xml:space="preserve">stoisko wystawiennicze </t>
  </si>
  <si>
    <t>wystawcy i odwiedzający targi</t>
  </si>
  <si>
    <t>IV kwartał 2016 -       I kwartał 2017</t>
  </si>
  <si>
    <t>Dzień Ziemi 2016</t>
  </si>
  <si>
    <t xml:space="preserve">stworzenie możliwości współpracy 
i wymiany doświadczeń </t>
  </si>
  <si>
    <t>alejka wystawiennicza</t>
  </si>
  <si>
    <t xml:space="preserve">goście krajowi i zagraniczni, mieszkańcy dużych aglomeracji odwiedzający alejkę wystawienniczą </t>
  </si>
  <si>
    <t>Konkurs Nasze Kulinarne Dziedzictwo</t>
  </si>
  <si>
    <t>identyfikacja i promocja produktów regionalnych</t>
  </si>
  <si>
    <t xml:space="preserve">producenci żywności, przedsiębiorcy, restauratorzy, właściciele gospodarstw agroturystycznych, osoby indywidualne </t>
  </si>
  <si>
    <t>II-III kwartał 2016</t>
  </si>
  <si>
    <t>Mazowiecki Konkurs Serów Zagrodowych</t>
  </si>
  <si>
    <t xml:space="preserve">promocja produkcji i spożycia tradycyjnych serów podpuszczkowych </t>
  </si>
  <si>
    <t xml:space="preserve">mieszkańcy obszarów wiejskich Mazowsza </t>
  </si>
  <si>
    <t>Dożynki Prezydenckie SPAŁA 2016</t>
  </si>
  <si>
    <t>goście krajowi i zagraniczni odwiedzający dożynki, mieszkańcy dużych aglomeracji</t>
  </si>
  <si>
    <t>I, II, III, VI</t>
  </si>
  <si>
    <t>Produkt lokalny i tradycyjny – identyfikacja i wprowadzanie na Listę Produktu Tradycyjnego</t>
  </si>
  <si>
    <t>szersza identyfikacja produktów możliwych do dalszego procesowania i dalszego wpisania produktów na Listę Produktów Tradycyjnych</t>
  </si>
  <si>
    <t xml:space="preserve">szkolenia </t>
  </si>
  <si>
    <t>mieszkańcy terenów wiejskich Mazowsza</t>
  </si>
  <si>
    <t xml:space="preserve">I-III kwartał 2016 </t>
  </si>
  <si>
    <t xml:space="preserve">I-IV kwartał 2016 </t>
  </si>
  <si>
    <t>Konkurs wiedzy w zakresie rolnictwa ekologicznego i produktu ekologicznego pn. „Smak ekologicznej żywności” dla uczniów szkół podstawowych klas IV-VI oraz uczniów gimnazjów</t>
  </si>
  <si>
    <t xml:space="preserve">dotarcie z informacją nt. korzyści płynących ze spożywania żywności ekologicznej </t>
  </si>
  <si>
    <t>uczniowie szkół podstawowych i gimnazjum (teren Mazowsza)</t>
  </si>
  <si>
    <t>Targi Produktów Regionalnych i Ekologicznych REGIONALIA</t>
  </si>
  <si>
    <t>goście krajowi i zagraniczni odwiedzający targi, mieszkańcy dużych aglomeracji</t>
  </si>
  <si>
    <t xml:space="preserve">Doroczne Forum Europejskiej Sieci Dziedzictwa Kulinarnego </t>
  </si>
  <si>
    <t xml:space="preserve">wizyta studyjna </t>
  </si>
  <si>
    <t>członkowie Sieci Dziedzictwa Kulinarnego Mazowsze</t>
  </si>
  <si>
    <t xml:space="preserve">III-IV kwartał 2016 </t>
  </si>
  <si>
    <t xml:space="preserve">1, 3, 4 </t>
  </si>
  <si>
    <t>Targi SMAKI REGIONÓW w Poznaniu</t>
  </si>
  <si>
    <t xml:space="preserve">Udział w XVII Mazowieckich Dniach Rolnictwa </t>
  </si>
  <si>
    <t xml:space="preserve">promowanie polskich produktów żywnościowych, dziedzictwa kulturowego mazowieckiej wsi i nowych technologii </t>
  </si>
  <si>
    <t xml:space="preserve">impreza wystawiennicza połączona z konferencją i konkursem </t>
  </si>
  <si>
    <t>rolnicy i mieszkańcy obszarów wiejskich 
Mazowsza</t>
  </si>
  <si>
    <t>Stowarzyszenie Sympatyków Doliny Rzeki Wkry NASZA WKRA</t>
  </si>
  <si>
    <t>Promocja walorów turystycznych rzeki Wkry</t>
  </si>
  <si>
    <t>promocja walorów turystycznych rzeki Wkry i pokazanie możliwości rozwoju turystycznego; w ramach operacji powstanie spot, który będzie kładł nacisk na turystykę kajakową nad Wkrą oraz inne formy wypoczynku (jazda konna, plażowanie, saunowanie); spot będzie zachęcał do przyjechania nad Wkrę, będzie promował zdrowy i bezpieczny sposób odpoczywania w kajaku</t>
  </si>
  <si>
    <t>spot reklamowy</t>
  </si>
  <si>
    <t>kajakarze poszukujący nowych rzek na spływy kajakowe, mieszkańcy miast poszukujący miejsca na wypoczynek na wsi, turyści poszukujący miejsc na wypoczynek na Mazowszu, zagraniczni goście, którzy chcą poznać polską rzekę</t>
  </si>
  <si>
    <t>01/01/2016-30/09/2016</t>
  </si>
  <si>
    <t>liczba wykorzystanych innych narzędzi komunikacji dla informacji lub promocji lub upowszechniania dobrych praktyk, np. mediów społecznościowych</t>
  </si>
  <si>
    <t>Sochocin</t>
  </si>
  <si>
    <t>30/06/2016-30/09/2016</t>
  </si>
  <si>
    <t>I, II, V, VI</t>
  </si>
  <si>
    <t>Agencja Rozwoju Mazowsza S.A.</t>
  </si>
  <si>
    <t>Kampania promocyjna pn. „WIEŚci z Mazowsza”</t>
  </si>
  <si>
    <t>promocja działań podejmowanych na obszarach wiejskich wraz z informowaniem o nich społeczeństwa; cele szczegółowe: wzrost świadomości społecznej, ułatwienie dostępu do informacji, promocja „dobrych praktyk”, wzrost integracji społecznej, promowanie rozwiązań proekologicznych</t>
  </si>
  <si>
    <t xml:space="preserve">audycje telewizyjne, kampania prasowa, profil w mediach społecznościowych </t>
  </si>
  <si>
    <t>mieszkańcy województwa mazowieckiego, w szczególności zainteresowani tematyką rolną oraz zagadnieniami z nimi związanymi, m.in. rolnicy, mieszkańcy obszarów wiejskich, władze samorządowe, organizacje rolnicze, koła gospodyń wiejskich, sołtysi, grupy producentów rolnych, właściciele gospodarstw agroturystycznych, producenci żywności regionalnej i tradycyjnej, pracownicy skansenów, muzeów oraz obiektów podtrzymujących tradycje ludowe na Mazowszu i inni</t>
  </si>
  <si>
    <t>01/03/2016-30/11/2016</t>
  </si>
  <si>
    <t>Warszawa</t>
  </si>
  <si>
    <t>30/06/2016-30/11/2016</t>
  </si>
  <si>
    <t>Miejskie Centrum Kultury Sportu i Rekreacji im. Ryszarda Kaczorowskiego w Raciążu</t>
  </si>
  <si>
    <t>III Jarmark Raciąski - operacja o charakterze wystawienniczym</t>
  </si>
  <si>
    <t>podniesienie jakości życia i aktywizacja mieszkańców miasteczek i mazowieckich wsi  poprzez umożliwienie uczestnictwa w ogólnodostępnym wydarzeniu - jarmarku połączonego z występami folklorystycznymi,  promocja zdrowego trybu życia oraz walorów środowiskowych oraz potencjału turystycznego mazowieckich wsi i miasteczek poprzez prezentację  ciekawych form wypoczynku w regionie (gospodarstwa agroturystyczne, wydarzenia regionalne, ścieżki zdrowia, edukacyjne, rowerowe, spływy kajakowe, zabytki, tradycja i inne ciekawostki); nabycie lub poszerzenie wiedzy nt. tradycji, kultury regionu, możliwości pozyskania interesujących informacji (np. programy pomocowe, know how)</t>
  </si>
  <si>
    <t>jarmark, seminarium/konferencja; konkurs, działania promocyjno-artystyczne</t>
  </si>
  <si>
    <t>przedstawiciele instytucji (Gminy, LGD, MODR itp.), producentów (w tym twórców i artystów), konsumentów (firm oraz klientów). Spotkanie promocyjne/seminaria  są okazją na indywidualne kontakty, porady, wymianę wiedzy, pozyskanie informacji nt. możliwości współpracy, pozyskania funduszy, wdrażania innowacji, rozwoju dla mieszkańców. 3. Działania promocyjno-artystyczne skierowane dla wszystkich uczestników w postaci: konkursu „ginące zawody” – rzeźbiarstwo, występów folkowych, konkursu „zapominane zwyczaje” - teatr uliczny</t>
  </si>
  <si>
    <t>01/06/2016-30/08/2016</t>
  </si>
  <si>
    <t>Raciąż</t>
  </si>
  <si>
    <t>30/06/2016-03/07/2016</t>
  </si>
  <si>
    <t>LGD Razem dla Radomki</t>
  </si>
  <si>
    <t>Mazowiecka kuźnia smaków. Promocja dziedzictwa kulinarnego obszaru południowego Mazowsza, wpływająca na rozwój produktów tradycyjnych i regionalnych</t>
  </si>
  <si>
    <t>zainicjowanie współpracy oraz promocja przedsiębiorców, rolników, producentów z obszarów wiejskich zajmujących się wytwarzaniem produktów tradycyjnych i regionalnych - cechujących się najwyższą jakością, wytwarzanych zgodnie z tradycyjnymi i naturalnym metodami; celem jest też wykreowanie i urynkowienie wybranych produktów lokalnych i tradycyjnych</t>
  </si>
  <si>
    <t>promocja projektu, szkolenia stacjonarne i e-learningowe, konkurs kulinarny i przygotowanie publikacji Mazowiecka Kuźnia Smaków, oznakowanie Szlaku Dziedzictwa Kulinarnego Południowego Mazowsza</t>
  </si>
  <si>
    <t>mieszkańcy obszaru wiejskiego południowego Mazowsza oraz partnerów Lokalnych Grup Działania: Razem dla Radomki, Wspólny Trakt, Dziedzictwo i Rozwój, Puszczy Kozienickiej oraz Wszyscy Razem</t>
  </si>
  <si>
    <t>01/03/2016-30/10/2016</t>
  </si>
  <si>
    <t>Radom</t>
  </si>
  <si>
    <t>ludność z 6 powiatów</t>
  </si>
  <si>
    <t>liczba wydanych broszur, artykułów, publikacji itp. w formie elektronicznej</t>
  </si>
  <si>
    <t>30/06/2016-12/12/2016</t>
  </si>
  <si>
    <t>Lokalna Grupa Działania „Ziemia Chełmońskiego”</t>
  </si>
  <si>
    <t>Postaw na zrównoważoną promocję regionu</t>
  </si>
  <si>
    <t>promocja zrównoważonego rozwoju obszarów wiejskich na terenach Lokalnej Grupy Działania „Ziemia Chełmońskiego” oraz  LGD „Zielone Sąsiedztwo”; szczegółowymi celami  operacji są: zwiększenie rozpoznawalności obydwu LGD; wzrost świadomości mieszkańców obszarów co do geograficznej przynależności do jednej z tych Grup Działania, zwiększenie zaangażowania mieszkańców w działalność obydwu Stowarzyszeń oraz promocja wspólnego kalendarza imprez, organizacja wspólnych warsztatów</t>
  </si>
  <si>
    <t>konferencja otwierająca projekt, warsztaty tematyczne, rajd rowerowy połączony z questem</t>
  </si>
  <si>
    <t>mieszkańcy terenów dwóch LGD: „Ziemia Chełmońskiego” - Gminy Baranów, Grodzisk Mazowiecki, Jaktorów, Mszczonów, Nowa Sucha, Radziejowice, Rybno, Sochaczew, Teresin i Żabia Wola i „Zielone Sąsiedztwo” - Gminy Podkowa Leśna, Brwinów oraz Milanówek</t>
  </si>
  <si>
    <t>15/04/2016-31/12/2016</t>
  </si>
  <si>
    <t>Żabia Wola</t>
  </si>
  <si>
    <t>liczba materiałów promocyjnych (tylko gadżety)</t>
  </si>
  <si>
    <t>V, VI</t>
  </si>
  <si>
    <t>Lokalna Grupa Działania – Przyjazne Mazowsze</t>
  </si>
  <si>
    <t>Oxytree - korzystna inwestycja - zdrowszy klimat</t>
  </si>
  <si>
    <t>popularyzacja innowacyjnych rozwiązań w zakresie efektywnego gospodarowania zasobami i gospodarki niskoemisyjnej a tym samym włączenie się w ogólnoświatową politykę przeciwdziałania zmianom klimatycznym, poprzez organizację konferencji adresowanej do lokalnych grup działania, rolników i zainteresowanych mieszkańców obszarów wiejskich</t>
  </si>
  <si>
    <t>konferencja - Oxytree - korzystna inwestycja - zdrowszy klimat, wydanie broszury informacyjnej</t>
  </si>
  <si>
    <t>przedstawiciele wybranych lokalnych grup działania z terenu Mazowsza, rolnicy, uczniowie szkół rolniczych, przedsiębiorcy, media lokalne oraz osoby zainteresowane tą tematyką z obszarów wiejskich</t>
  </si>
  <si>
    <t>01/03/2016-31/05/2016</t>
  </si>
  <si>
    <t>Płońsk</t>
  </si>
  <si>
    <t>09/06/2016-22/06/2016</t>
  </si>
  <si>
    <t>Innowacyjna Szampania</t>
  </si>
  <si>
    <t>poznanie osiągnięć inicjatywy LEADER we Francji na przykładzie wybranych GAL i transfer najlepszych doświadczeń na obszar Mazowsza, poznanie innowacyjnych i nowatorskich projektów z Leadera, sprawdzonych przykładów rozwoju obszarów wiejskich, wymiana informacji i doświadczeń LGD-ów nt. wdrażania inicjatywy Leader, stworzenie możliwości analizowania i doskonalenia pracy przedstawicielom LGD, poprzez umożliwienie poznania struktur francuskich GAL (podnoszenie kompetencji), nawiązywanie bezpośrednich kontaktów z GAL we Francji</t>
  </si>
  <si>
    <t xml:space="preserve">przedstawiciele sektora społecznego, gospodarczego i publicznego w tym przedstawiciele Lokalnych Grup Działania </t>
  </si>
  <si>
    <t>30/03/2016-30/06/2016</t>
  </si>
  <si>
    <t>01/07/2016-30/11/2016</t>
  </si>
  <si>
    <t>Lokalna Grupa Działania Zalew Zegrzyński</t>
  </si>
  <si>
    <t>VII Festiwal Aktywności Społecznej i Kulturalnej Sołectw</t>
  </si>
  <si>
    <t>aktywizacja mieszkańców, wspieranie i promocja obszaru LGD Zalew Zegrzyński, promocja lokalnego dziedzictwa kulturowego, historycznego, przyrodniczego, gospodarczego i kulinarnego</t>
  </si>
  <si>
    <t>przedstawiciele 7 sołectw z obszaru LGD (po 1 wytypowanym sołectwie przez każdą gminę członkowską LGD: Dąbrówka, Jabłonna, Nieporęt, Radzymin, Serock, Somianka, Wieliszew)</t>
  </si>
  <si>
    <t>18/01/2016-03/09/2016</t>
  </si>
  <si>
    <t>Legionowo</t>
  </si>
  <si>
    <t>01/07/2016-03/09/2016</t>
  </si>
  <si>
    <t>Gmina Nasielsk</t>
  </si>
  <si>
    <t>Dożynki w Nunie</t>
  </si>
  <si>
    <t>aktywizacja mieszkańców wsi na rzecz podejmowania inicjatyw w zakresie rozwoju obszarów wiejskich, w tym kreowania miejsc pracy na terenach wiejskich; zwiększenie udziału zainteresowanych stron we wdrażaniu inicjatyw na rzecz rozwoju; dzięki realizacji operacji wzrośnie świadomość i wiedza mieszkańców Gminy Nasielsk o kulturze wiejskiej i wytwarzaniu zdrowej żywności</t>
  </si>
  <si>
    <t>dożynki połączone z występami artystycznymi, degustacją produktów regionalnych, promocją rękodzieła artystycznego, nauką pierwszej pomocy przedmedycznej, konkursem na najładniejszy wieniec dożynkowy</t>
  </si>
  <si>
    <t>mieszkańcy Parafii w Nunie</t>
  </si>
  <si>
    <t>01/07/2016-31/09/2016</t>
  </si>
  <si>
    <t>Nasielsk</t>
  </si>
  <si>
    <t>15/06/2016-31/09/2016</t>
  </si>
  <si>
    <t>Powiat Siedlecki</t>
  </si>
  <si>
    <t>Forum organizacji pozarządowych powiatu siedleckiego</t>
  </si>
  <si>
    <t>aktywizacja mieszkańców wsi, poprzez wykorzystanie dobrych praktyk z dotychczasowej działalności organizacji pozarządowych; kolejnym celem jest promowanie wykorzystania funduszy europejskich np. w celu tworzenia nowych miejsc pracy, aktywizacji ludności wiejskiej, a także pokazanie przykładów podnoszenia jakości życia na obszarach wiejskich, zwiększanie potencjału kapitału społecznego, dzielenie się pomysłami, promocja zrealizowanych projektów na podstawie dotychczasowej działalności sektora ngo</t>
  </si>
  <si>
    <t>cykl spotkań oraz wydanie jednej podsumowującej publikacji dotyczącej upowszechniania dobrych praktyk w ramach działania ngo</t>
  </si>
  <si>
    <t>mieszkańcy powiatu siedleckiego, organizacje pozarządowe, beneficjenci i potencjalni beneficjenci programów UE</t>
  </si>
  <si>
    <t>01/05/2016-30/11/2016</t>
  </si>
  <si>
    <t>Siedlce</t>
  </si>
  <si>
    <t>03/06/2016-31/10/2016</t>
  </si>
  <si>
    <t xml:space="preserve">Nadbużańskie Stowarzyszenie "Przyjazne Mierzwice" </t>
  </si>
  <si>
    <t>Święto Morza</t>
  </si>
  <si>
    <t>zaspokojenie potrzeb społecznych i kulturalnych mieszkańców, budowanie pozytywnych związków między członkami społeczności, promowanie regionalnych smaków żywności Mazowsza Wschodniego, pielęgnowanie przedwojennej tradycji Święta Morza nad Bugiem w Mierzwicach, aktywizacja właścicieli gospodarstw, wymiana kontaktów i nawiązanie współpracy między organizacjami, promocja ryb jako 'modnej alternatywy' żywieniowej wzbogacającej dietę.</t>
  </si>
  <si>
    <t>impreza wystawiennicza  wraz z konkursem kulinarnym</t>
  </si>
  <si>
    <t xml:space="preserve">organizacje pozarządowe z terenu województwa mazowieckiego, gospodarstwa agroturystyczne, koła gospodyń wiejskich, gospodarstwa zajmujące się uprawą, produkcją i promocją lokalnej zdrowej żywności,
zaproszeni goście, mieszkańcy gminy Sarnaki i całego powiatu łosickiego, siedleckiego, sokołowskiego
</t>
  </si>
  <si>
    <t>01/05/2016-10/07/2016</t>
  </si>
  <si>
    <t>Stare Mierzwice</t>
  </si>
  <si>
    <t>10/06/2016-26/06/2016</t>
  </si>
  <si>
    <t>Stowarzyszenie Edukacji Rolniczej  i Leśnej  EUROPEA POLSKA</t>
  </si>
  <si>
    <t>Szkoły rolnicze ośrodkami wiedzy i inicjatywności na rzecz zrównoważonego rozwoju obszarów wiejskich. Przykłady dobrej praktyki i międzynarodowa wymiana doświadczeń</t>
  </si>
  <si>
    <t xml:space="preserve">udostępnienie innowacyjnych i nowoczesnych rozwiązań w nauczaniu w zielonym sektorze, pokazywanie przykładów dobrych praktyk, które budzą postawy przedsiębiorczości i zachęcają przede wszystkim młodych ludzi do działania na obszarach wiejskich
</t>
  </si>
  <si>
    <t>Kongres Młodych Rolników wraz z imprezami towarzyszącymi oraz wizyty studyjne</t>
  </si>
  <si>
    <t xml:space="preserve">przyszli rolnicy, uczniowie, szkoleniowcy, instruktorzy i nauczyciele zawodu w szkołach rolniczych i leśnych, osoby zainteresowane działaniami na rzecz rozwoju obszarów wiejskich
</t>
  </si>
  <si>
    <t>19/05/2016-20/05/2016</t>
  </si>
  <si>
    <t>Brwinów</t>
  </si>
  <si>
    <t>12/05/2016-19/05/2016</t>
  </si>
  <si>
    <t>Związek Stowarzyszeń „Partnerstwo Zalewu Zegrzyńskiego”</t>
  </si>
  <si>
    <t>Szkolenie pn. „Inkubator kuchenny i lokalne formy sprzedaży produktów lokalnych szansą na rozwój przedsiębiorczości wiejskiej”</t>
  </si>
  <si>
    <t xml:space="preserve">przeszkolenie uczestników wyjazdu z obszaru działania LGD Zalew Zegrzyński oraz LGD Aktywni Razem, w zakresie organizacji inkubatorów kuchennych oraz lokalnych form sprzedaży produktów lokalnych jako szansa na rozwój przedsiębiorczości wiejskiej
</t>
  </si>
  <si>
    <t>szkolenie wyjazdowe</t>
  </si>
  <si>
    <t xml:space="preserve">rolnicy, osoby działające w sektorze publicznym bądź społecznym z obszaru działania Lokalnej Grupy Działania Zalew Zegrzyński oraz Lokalnej Grupy Działania Aktywni Razem, którzy zainteresowani będą utworzeniem bądź prowadzeniem inkubatorów kuchennych, a także zainteresowane będą lokalnymi formami sprzedaży produktów lokalnych
</t>
  </si>
  <si>
    <t>18/04/2016-20/04/2016</t>
  </si>
  <si>
    <t>10/06/2016-16/06/2016</t>
  </si>
  <si>
    <t>Centralny Ośrodek Badania Odmian Roślin Uprawnych Stacja Doświadczalna Oceny Odmian w Seroczynie</t>
  </si>
  <si>
    <t>Transfer wiedzy o odmianie gwarancją postępu rolniczego</t>
  </si>
  <si>
    <t>transfer wiedzy o odmianach głównych gatunków roślin rolniczych, wykorzystanie wiedzy o najnowszych odmianach do optymalizacji produkcji rolniczej w naszym regionie, publikacja wyników najnowszych badań dotyczących przydatności odmian do uprawy w regionie mazowieckim</t>
  </si>
  <si>
    <t>dwie publikacje tematyczne</t>
  </si>
  <si>
    <t>rolnicy prowadzący gospodarstwa szczególnie nakierowane na produkcje roślinną</t>
  </si>
  <si>
    <t>01/02/2016-31/12/2016</t>
  </si>
  <si>
    <t>Seroczyn</t>
  </si>
  <si>
    <t>25/05/2016-31/10/2016</t>
  </si>
  <si>
    <t>"Ocalić od zapomnienia" - produkty regionalne i tradycyjne na mazowieckich stołach</t>
  </si>
  <si>
    <t xml:space="preserve"> przypomnienie dawnych obyczajów i zwyczajów Mazowsza poprzez organizację stoisk tematycznych na kiermaszach, wydarzeniach środowiskowych, a nawet odpustach, dożynkach i pokazach stołów świątecznych; celem operacji jest promocja produktów regionalnych i tradycyjnych, upowszechnienie wiedzy na ich temat oraz kultywowanie tradycji dziedzictwa kulturowego polskiej wsi, zwłaszcza mazowieckiej, operacja ma na celu aktywizację lokalnego środowiska wokół szkół funkcjonujących na obszarach wiejskich, przypomnienie w środowiskach lokalnych o ich kulturotwórczej roli w rozwoju społeczeństw i zachęcenie do podjęcia współpracy na rzecz zrównoważonego rozwoju</t>
  </si>
  <si>
    <t>stoiska tematyczne, warsztaty kulinarne</t>
  </si>
  <si>
    <t>społeczność lokalna, beneficjenci i potencjalni beneficjenci, instytucje zaangażowane pośrednio we wdrażanie Programu. Operacja skierowana jest również do młodych ludzi, uczniów szkół ponadgimnazjalnych, gimnazjów</t>
  </si>
  <si>
    <t>01/05/2016-24/12/2016</t>
  </si>
  <si>
    <t>12/05/2016-06/12/2016</t>
  </si>
  <si>
    <t>Stowarzyszenie Lokalna Grupa Działania "Zielone Sąsiedztwo"</t>
  </si>
  <si>
    <t>Wsparcie merytoryczne i promocyjne sieciowego produktu lokalnego na terenach wiejskich na bazie pracowni rzemieślniczych z obszaru Stowarzyszenia Lokalna Grupa Działania "Zielone Sąsiedztwo"</t>
  </si>
  <si>
    <t>wzmocnienie merytoryczne, wsparcie promocyjne oraz upowszechnienie (promocja wewnętrzna, na obszarze LGD) zidentyfikowanych dobrych praktyk w zakresie sieciowego produktu lokalnego z obszaru LGD, jakim są współpracujące ze sobą lokalne pracownie artystyczne i rękodzielnicze</t>
  </si>
  <si>
    <t>konferencja oraz warsztaty</t>
  </si>
  <si>
    <t>osoby mieszkające i/lub pracujące na obszarze trzech gmin (Brwinów, Milanówek i Podkowa Leśna) LGD "Zielone Sąsiedztwo" zajmujące się twórczością artystyczną i rękodzielniczą oraz osoby odpowiedzialne za animacje takiej twórczości i wspierające merytorycznie  i organizacyjnie lokalne inicjatywy oparte na dziedzictwie kulturowym</t>
  </si>
  <si>
    <t>01/05/2016-15/06/2016</t>
  </si>
  <si>
    <t>Podkowa Leśna</t>
  </si>
  <si>
    <t>09/05/2016-14/05/2016</t>
  </si>
  <si>
    <t>Centralna Biblioteka Rolnicza im. Michała Oczapowskiego w Warszawie</t>
  </si>
  <si>
    <t>XIV Warszawskie Święto Chleba</t>
  </si>
  <si>
    <t>promocja i popularyzacja tradycji wsi polskiej, jej obrzędów związanych z chlebem oraz prezentacja rękodzieła twórców ludowych, tradycyjnych wyrobów kulinarnych, w tym przede wszystkim chleba, wędlin, serów i miodów w otoczeniu, szeroko rozumianej, kultury ludowej</t>
  </si>
  <si>
    <t>impreza wystawiennicza</t>
  </si>
  <si>
    <t>mieszkańcy Mazowsza</t>
  </si>
  <si>
    <t>01/10/2016-02/10/2016</t>
  </si>
  <si>
    <t>30/06/2016-02/10/2016</t>
  </si>
  <si>
    <t>Dożynki Powiatu Siedleckiego 2016</t>
  </si>
  <si>
    <t>budowanie partnerskich relacji samorządu ze społecznością lokalną, promocja dziedzictwa kulturowego, kulinarnego i tradycji na obszarach wiejskich; operacja umożliwi upowszechnienie wartości polskiej kultury, z jej regionalną różnorodnością i dziedzictwem lokalnych społeczności; działanie zostanie wykorzystane do promocji produktów tradycyjnych, lokalnych wschodniej kuchni Mazowsza, folkloru, tradycji i zwyczajów wiejskich; operacja  ma na celu zaktywizowanie mieszkańców wsi, w celu efektywnego i skutecznego wykorzystania inicjatyw służących rozwojowi lokalnych społeczności poprzez podejmowanie współpracy</t>
  </si>
  <si>
    <t>impreza wystawiennicza - dożynki</t>
  </si>
  <si>
    <t>mieszkańcy powiatu siedleckiego, mieszkańcy Mazowsza, beneficjenci i potencjalni beneficjenci programów UE</t>
  </si>
  <si>
    <t>01/05/2016-30/09/2016</t>
  </si>
  <si>
    <t>15/06/2016-30/09/2016</t>
  </si>
  <si>
    <t>Dobre praktyki w pozyskiwaniu środków Europejskich w Gminie Nasielsk</t>
  </si>
  <si>
    <t>informowanie społeczeństwa i potencjalnych beneficjentów o polityce rozwoju obszarów wiejskich i wsparciu finansowym; dzięki realizacji operacji wzrośnie świadomość i wiedza mieszkańców Gminy Nasielsk o wsparciu finansowym z funduszy europejskich jakie może otrzymać gmina na realizację zadań; mieszkańcy poznają nazwy funduszy, zakresy wsparcia, jak również jednostki przyznające dotacje; operacja będzie promować aktywne włączenie się mieszkańców w proces aplikowania o środki zewnętrzne</t>
  </si>
  <si>
    <t>konkurs fotograficzny, folder i film promocyjny oraz promocja w prasie</t>
  </si>
  <si>
    <t>mieszkańcy Gminy Nasielsk</t>
  </si>
  <si>
    <t>01/03/2016-31/07/2016</t>
  </si>
  <si>
    <t>Liczba konkursów</t>
  </si>
  <si>
    <t>30/05/2016-30/09/2016</t>
  </si>
  <si>
    <t>Gmina Klembów</t>
  </si>
  <si>
    <t>Produkty lokalne z Gminy Klembów – jakość i tradycja</t>
  </si>
  <si>
    <t xml:space="preserve">aktywizacja mieszkańców gminy Klembów do podejmowania nowych wyzwań, które przyczynią się do ich zmiany sytuacji społecznej i materialnej i rozwoju obszarów wiejskich Gminy
</t>
  </si>
  <si>
    <t>jarmark oraz wydanie informatora  o  produktach lokalnych</t>
  </si>
  <si>
    <t>mieszkańcy Gminy Klembów, organizacje pozarządowe działające na terenie gminy oraz odwiedzający jarmark i potencjalni turyści</t>
  </si>
  <si>
    <t>01/10/2016-31/12/2016</t>
  </si>
  <si>
    <t>Klembów</t>
  </si>
  <si>
    <t>08/06/2016-19/12/2016</t>
  </si>
  <si>
    <t>Centrum Doradztwa Rolniczego z siedzibą w Brwinowie</t>
  </si>
  <si>
    <t>Chrońmy pszczoły - to się opłaca</t>
  </si>
  <si>
    <t>propagowanie dobrych praktyk rolniczych i środowiskowych na obszarach wiejskich, co przyczyni się do zwiększenia populacji pszczół oraz poprawy ich zdrowotności; projekt zakłada upowszechnienie wiedzy na temat roli pszczół w życiu człowieka oraz zasad ich ochrony przez rolników</t>
  </si>
  <si>
    <t>akcja promocyjna, szkolenia</t>
  </si>
  <si>
    <t>rolnicy z województwa mazowieckiego, doradcy (z państwowych i prywatnych podmiotów doradczych), członkowie stowarzyszeń i związków pszczelarskich, studenci i uczniowie kierunków rolniczych/przyrodniczych, mieszkańcy obszarów wiejskich</t>
  </si>
  <si>
    <t>01/03/2016-15/10/2016</t>
  </si>
  <si>
    <t>15/06/2016-15/10/2016</t>
  </si>
  <si>
    <t>Miasto i Gmina Serock</t>
  </si>
  <si>
    <t>Udział w Targach turystycznych Wypoczynek 2016 Toruński Festiwal Smaków</t>
  </si>
  <si>
    <t>prezentacja osiągnięć i promocja polskiej wsi w kraju poprzez udział w  Targach turystycznych Wypoczynek 2016 Toruński Festiwal Smaków; operacja daje również  możliwość wymiany doświadczeń oraz niesie za sobą wartość edukacyjną jak i integracyjno – aktywizującą</t>
  </si>
  <si>
    <t>udział w targach - stoisko wystawiennicze</t>
  </si>
  <si>
    <t>Koła Gospodyń Wiejskich działające na terenie gminy Miasto i Gmina Serock, Gospodarstwa Agroturystyczne z terenu Gminy</t>
  </si>
  <si>
    <t>08/04/2016-10/04/2016</t>
  </si>
  <si>
    <t>Serock</t>
  </si>
  <si>
    <t>Mazowiecka Agencja Energetyczna Sp. z o. o.</t>
  </si>
  <si>
    <t>Organizacja cyklu 12 szkoleń wraz z opracowaniem materiałów dydaktycznych promujących ograniczenie emisyjności gospodarki Województwa Mazowieckiego przez wykorzystanie LNG oraz LBG dla celów komunalnych, przemysłowych, energetycznych i transportowych</t>
  </si>
  <si>
    <t>rozpowszechnienie wiedzy  dot. LNG/LBG i możliwości jego różnorodnych zastosowań</t>
  </si>
  <si>
    <t>organizacja cyklu szkoleń</t>
  </si>
  <si>
    <t>Samorządy powiatowe i gminne z terenu Mazowsza, rolnicy i przedsiębiorcy prowadzący działalność gospodarczą, przedsiębiorstw komunalne (energetyczne, ciepłownicze), transport publiczny, poczta itp.</t>
  </si>
  <si>
    <t>01/04/2016-30/11/2016</t>
  </si>
  <si>
    <t>06/06/2016-30/11/2016</t>
  </si>
  <si>
    <t>Gminny Ośrodek Kultury w Wiśniewie</t>
  </si>
  <si>
    <t>X Mazowiecki Festiwal Kapel Ludowych „Pod Siedlcami w Wiśniewie”</t>
  </si>
  <si>
    <t>promocja miejscowości Wiśniew oraz Gminy Wiśniew; operacja będzie mieć  wpływ na jakości życia, zwiększenie aktywności mieszkańców, wzrost poziomu wiedzy i podtrzymanie tradycji ludowej, a także nawiązanie współpracy i wymiana doświadczeń między uczestniczącymi zespołami</t>
  </si>
  <si>
    <t>mieszkańcy miejscowości Wiśniew, Gminy Wiśniew, goście, zespoły uczestniczące w Festiwalu</t>
  </si>
  <si>
    <t>07/08/2016-07/08/2016</t>
  </si>
  <si>
    <t>Wiśniew</t>
  </si>
  <si>
    <t>15/06/2016-07/08/2016</t>
  </si>
  <si>
    <t xml:space="preserve">Mazowieckie Stowarzyszenie Turystyki Wiejskiej </t>
  </si>
  <si>
    <t>Promocja ważnym czynnikiem rozwoju agroturystyki i turystyki wiejskiej na Mazowszu</t>
  </si>
  <si>
    <t>kompleksowe wsparcie działań w zakresie rozwoju turystyki wiejskiej na Mazowszu, szczególnie w zakresie tworzenia innowacyjnych produktów turystycznych; realizacja projektu, poprzez szeroką, ujednoliconą promocję, przyczyni się do wzrostu zainteresowania wypoczynkiem na mazowieckiej wsi</t>
  </si>
  <si>
    <t>kompleksowe działania promocyjne:  strona internetowa, opracowanie projektu logo stowarzyszenia, wykonanie  dwustronnych strzałek, służących  oznakowaniu obiektów turystycznych, opracowanie i druk materiałów promocyjnych, wykonanie banerów reklamujących stowarzyszenie</t>
  </si>
  <si>
    <t>mieszkańcy obszarów wiejskich Mazowsza, właściciele gospodarstw agroturystycznych i obiektów turystyki wiejskiej, członkowie Mazowieckiego Stowarzyszenia Turystyki Wiejskiej</t>
  </si>
  <si>
    <t>01/05/2016-15/08/2016</t>
  </si>
  <si>
    <t>Gmina Czosnów</t>
  </si>
  <si>
    <t>„Konie, łosie, kajaki i czosnowskie przysmaki”</t>
  </si>
  <si>
    <t xml:space="preserve">stworzenie nowoczesnej wsi w oparciu o dziedzictwo kulturowe, a zwłaszcza kulinarne: podtrzymywanie tradycji i historii niezapisanej i przekazywanej przez najstarsze pokolenia Czosnowa; wykorzystanie potencjału historycznego, społecznego, ekonomicznego, przyrodniczego i turystycznego do zrównoważonego rozwoju: wypromowanie produktu lokalnego w oparciu o dobre praktyki regionu małopolskiego; celem operacji jest również budowanie pozytywnej relacji między zróżnicowanym środowiskiem społecznym gminy
</t>
  </si>
  <si>
    <t>Festiwal Czosnowskich Przysmaków, wyjazd studyjny oraz wydanie folderu</t>
  </si>
  <si>
    <t xml:space="preserve">mieszkańcy obszarów wiejskich woj. mazowieckiego, a zwłaszcza powiatów nowodworskiego,  zachodnio -warszawskiego i gminy Czosnów; lokalni przedsiębiorcy działający w granicy turystycznej; członkowie organizacji pozarządowych i grup nieformalnych zajmujący się działaniami o charakterze kulturalnym, turystycznym, ludowym
</t>
  </si>
  <si>
    <t>01/04/2016-30/10/2016</t>
  </si>
  <si>
    <t>Czosnów</t>
  </si>
  <si>
    <t>01/07/2016-30/10/2016</t>
  </si>
  <si>
    <t>Stowarzyszenie „Lokalna Grupa Działania – Tygiel Doliny Bugu”</t>
  </si>
  <si>
    <t>Realizacja Programów Aktywności Lokalnej w praktyce</t>
  </si>
  <si>
    <t xml:space="preserve">realizacja Programu Aktywności Lokalnej (PAL), który zakłada wspólne działania lokalnych podmiotów na rzecz uaktywnienia i pobudzenia potencjału grup oraz społeczności lokalnych, a także włączanie ich w życie społeczne; przedsięwzięcia w tym zakresie ukierunkowane będą na edukację społeczną, inicjonowanie grup samopomocowych, zachęcanie mieszkańców do udziału w lokalnych inicjatywach, promowanie działań wolontarystycznych, udostępnianie informacji o dostępnych usługach, budowanie pozytywnych związków między członkami społeczności. </t>
  </si>
  <si>
    <t>wyjazd szkoleniowy</t>
  </si>
  <si>
    <t xml:space="preserve">przedstawiciele organizacji pozarządowych z terenu powiatu łosickiego, siedleckiego, sokołowskiego współpracujących z osobami zagrożonymi ubóstwem i wykluczeniem społecznym,
przedstawiciele Ośrodków Pomocy Społecznej, przedstawiciele samorządów, przedstawiciele LGD
</t>
  </si>
  <si>
    <t>21/03/2016-29/04/2016</t>
  </si>
  <si>
    <t>Drohiczyn</t>
  </si>
  <si>
    <t>30/05/2016-08/07/2016</t>
  </si>
  <si>
    <t>Gmina Krasnosielc</t>
  </si>
  <si>
    <t>Poznajemy zwyczaje Podhala – wyjazd studyjny dla Kół Gospodyń Wiejskich z Gminy Krasnosielc</t>
  </si>
  <si>
    <t>zwiększenie kompetencji na temat pozyskiwania środków z funduszy unijnych oraz wzrost aktywności społecznej i kulturalnej grupy 50 kobiet w różnym wieku zamieszkujących obszary wiejskie</t>
  </si>
  <si>
    <t>KGW działające na terenie Gminy Krasnosielc</t>
  </si>
  <si>
    <t>Liczba wyjazdów/wizyt studyjnych/wymian eksperckich</t>
  </si>
  <si>
    <t>Krasnosielc</t>
  </si>
  <si>
    <t>Liczba uczestników wyjazdów/wizyt studyjnych/wymian eksperckich</t>
  </si>
  <si>
    <t>15/07/2016-30/11/2016</t>
  </si>
  <si>
    <t>Lokalna Grupa Działania Razem dla Rozwoju</t>
  </si>
  <si>
    <t>Razem dla  zrównoważonego rozwoju LGD Razem dla Rozwoju</t>
  </si>
  <si>
    <t>promocja zrównoważonego rozwoju obszarów wiejskich poprzez przeprowadzenie kompleksowej kampanii promocyjno – informacyjnej z zakresu identyfikowania i rozpowszechniania najlepszych praktyk w realizacji projektów dotyczących zachowania i ochrony dziedzictwa kulturowego polskiej wsi oraz zachowania i ochrony środowiska i krajobrazu przyrodniczego i bioróżnorodności</t>
  </si>
  <si>
    <t>wystawa; konferencja inaugurująca projekt, przeprowadzenie cyklu  szkoleń/seminariów, wydanie broszury i filmu promującego dobre praktyki i zrównoważony rozwój obszarów wiejskich</t>
  </si>
  <si>
    <t>mieszkańcy obszarów wiejskich</t>
  </si>
  <si>
    <t>Liczba szkoleń, warsztatów</t>
  </si>
  <si>
    <t>Wyszogród</t>
  </si>
  <si>
    <t>Liczba konferencji, spotkań, seminariów</t>
  </si>
  <si>
    <t>Liczba uczestników szkoleń, warsztatów</t>
  </si>
  <si>
    <t xml:space="preserve">Liczba wydanych broszur, artykułów, publikacji itp. </t>
  </si>
  <si>
    <t>Liczba wykorzystanych innych narzędzi komunikacji dla informacji lub promocji lub upowszechniania dobrych praktyk, np. mediów społecznościowych</t>
  </si>
  <si>
    <t>1, 2</t>
  </si>
  <si>
    <t xml:space="preserve">Lokalna Grupa Działania Zalew Zegrzyński </t>
  </si>
  <si>
    <t>Przeprowadzenie szkolenia specjalistycznego w formie wizyty studyjnej do Francji</t>
  </si>
  <si>
    <t>przeprowadzenie szkolenia specjalistycznego w formie wizyty studyjnej do Francji dla mazowieckich LGD, co umożliwi tworzenie sieci kontaktów dla LGD</t>
  </si>
  <si>
    <t>przedstawiciele LGD z Mazowsza oraz  przedstawiciele Samorządu Województwa Mazowieckiego</t>
  </si>
  <si>
    <t>18/01/2016-30/11/2016</t>
  </si>
  <si>
    <t>Udział w targach promocją obszaru LGD Zalew Zegrzyński</t>
  </si>
  <si>
    <t xml:space="preserve">nawiązanie bezpośredniej komunikacji  z potencjalnymi partnerami, sposobność do zaprezentowania produktów lokalnych na „żywo”, dostarczanie aktualnych informacji o ofercie obszaru LGD Zalew Zegrzyński w tym o atrakcyjnych formach spędzania czasu na obszarze LGD Zalew Zegrzyński
</t>
  </si>
  <si>
    <t>usługi związane z udziałem delegacji w targach oraz wyposażenie i promocja stoiska wystawienniczego na targach</t>
  </si>
  <si>
    <t>członkowie LGD ZZ, osoby zwiedzające targi, inni wystawcy z Polski i z zagranicy</t>
  </si>
  <si>
    <t>18/01/2016-10/04/2016</t>
  </si>
  <si>
    <t>Liczba działań promocyjnych w mediach</t>
  </si>
  <si>
    <t>I, II, VI</t>
  </si>
  <si>
    <t>Fundacja Podlaskie Centrum Radiowe</t>
  </si>
  <si>
    <t xml:space="preserve">Cykl programów radiowych, z wykorzystaniem studia mobilnego i wsparcia portalu internetowego,
p.t. „Jak zmienia się nasza gmina”
</t>
  </si>
  <si>
    <t xml:space="preserve">dotarcie do mieszkańców wsi, małych miasteczek oraz przedsiębiorców działających lub planujących działalność na rzecz rolnictwa lub na terenach wiejskich, czyli potencjalnych beneficjentów PROW 2014 – 2020 z obszaru słabo zurbanizowanej Polski środkowo – wschodniej, czyli Wschodniego Mazowsza
</t>
  </si>
  <si>
    <t xml:space="preserve">produkcja i emisja 6 całodziennych programów radiowych z wykorzystaniem mobilnego studia radiowego
</t>
  </si>
  <si>
    <t>rolnicy indywidualni oraz ich rodziny, Lokalne Grupy Działania, samorządowcy, leśnicy, stowarzyszenia lokalne, działacze społeczni, twórcy i animatorzy kultury lokalnej, przedstawiciele kościołów i związków wyznaniowych, zamieszkali na terenach wiejskich i małych miasteczkach Polski środkowo - wschodniej</t>
  </si>
  <si>
    <t>04/04/2016- 31/05/2016</t>
  </si>
  <si>
    <t xml:space="preserve">Dziedzictwo lokalne Nadrenii podstawą rozwoju obszarów wiejskich  </t>
  </si>
  <si>
    <t>aktywizacja społeczności lokalnej do podejmowania inicjatyw na rzecz rozwoju obszarów wiejskich, tworzenia partnerstwa publiczno-prywatnego, wskazanie nowych możliwości wykorzystania dziedzictwa przyrodniczego, historycznego oraz kulinarnego, do tworzenia miejsc pracy w turystyce i rekreacji</t>
  </si>
  <si>
    <t>członkowie Lokalnych Grup Działania z Mazowsza, przedstawiciele sektora społecznego, gospodarczego i publicznego</t>
  </si>
  <si>
    <t>30/03/2016-30/07/2016</t>
  </si>
  <si>
    <t>Polska Izba Produktu Regionalnego i Lokalnego</t>
  </si>
  <si>
    <t>Wykorzystanie mazowieckich produktów regionalnych i tradycyjnych w lokalnej ofercie turystycznej i gastronomicznej</t>
  </si>
  <si>
    <t>promocja dziedzictwa kulinarnego oraz żywności wysokiej jakości a także skracanie łańcuchów żywności poprzez promocję tradycyjnej żywności wysokiej jakości wśród restauratorów i konsumentów</t>
  </si>
  <si>
    <t xml:space="preserve">wydanie poradnika dla producentów, rozbudowanie portalu www.produktyregionalne.pl.; wydanie 3 numerów pisma „Smak i Tradycja”; spotkania konsultacyjne z pracownikami sektora „usług  żywieniowych”, wydanie folderu dobrych praktyk, wydanie raportu; wydanie folderu „Turystyka kulinarna na Mazowszu – szanse i perspektywy”; 3 wydarzenia medialne; wyjazd studyjny na wyspę Rugia w Niemczech; konferencja podsumowująca projekt.
</t>
  </si>
  <si>
    <t>rolnicy i przetwórcy produktów z lokalnych firm działających na Mazowszu, osoby prowadzące usługi gastronomiczne i turystyczne, turyści, konsumenci żywności wysokiej jakości</t>
  </si>
  <si>
    <t>01/03/2016- 31/12/2016</t>
  </si>
  <si>
    <t>Aktywna młodzież szansą na rozwój Gminy Krasnosielc – warsztaty artystyczne dla zespołu mażoretkowego i orkiestry dętej</t>
  </si>
  <si>
    <t>zwiększenie aktywności społecznej i rozwój młodzieży zamieszkującej na obszarach wiejskich</t>
  </si>
  <si>
    <t xml:space="preserve">wyjazd studyjny i warsztaty artystyczne
</t>
  </si>
  <si>
    <t>członkowie orkiestry dętej działającej przy OSP Pienice oraz zespół mażoretek</t>
  </si>
  <si>
    <t>25/04/2016- 31/08/2016</t>
  </si>
  <si>
    <t>Gmina Suchożebry</t>
  </si>
  <si>
    <t>Aktywizacja społeczności lokalnej poprzez organizację festynu rodzinnego Złota Jesień w Suchożebrach oraz festynu rodzinnego z okazji Święta Rodziny</t>
  </si>
  <si>
    <t>promocja wśród mieszkańców Gminy Suchożebry idei współdziałania i budowania wspólnoty oraz aktywizacja i integracja mieszkańców gminy poprzez organizację wspólnych przedsięwzięć</t>
  </si>
  <si>
    <t>dwie imprezy rodzinne</t>
  </si>
  <si>
    <t>mieszkańcy Gminy Suchożebry, goście</t>
  </si>
  <si>
    <t>Suchożebry</t>
  </si>
  <si>
    <t>Społeczny Lider Obszarów Wiejskich Mazowsza</t>
  </si>
  <si>
    <t>stworzenie sieci liderów społecznych, którzy byliby inicjatorami różnych wydarzeń i wspierania lokalnych społeczności w kreowaniu pomysłów dotyczących włączenia społecznego</t>
  </si>
  <si>
    <t>kampania informacyjna, realizacja 30 szkoleń pod nazwą Społeczny Lider Obszarów Wiejskich Mazowsza</t>
  </si>
  <si>
    <t>młodzież do 35 roku życia zamieszkująca obszary wiejskie</t>
  </si>
  <si>
    <t>01/03/2016- 30/11/2016</t>
  </si>
  <si>
    <t xml:space="preserve">Przetwarzanie mleka udojowego – warsztaty serowarskie </t>
  </si>
  <si>
    <t>zaprezentowanie przetwarzania mleka udojowego jako pozyskania dodatkowego źródła dochodu w gospodarstwie, a także promowanie  innowacji w rolnictwie</t>
  </si>
  <si>
    <t>działania promocyjne i przeprowadzenie cyklu warsztatów</t>
  </si>
  <si>
    <t>mieszkańcy Mazowsza, przedstawiciele organizacji pozarządowych oraz KGW działających na terenie woj. mazowieckiego tj. powiat łosicki, sokołowski i siedlecki; rolnicy; osoby planujące rozpocząć lub prowadzące działalność w zakresie działalności turystycznej oraz agroturystycznej z woj. mazowieckiego</t>
  </si>
  <si>
    <t>01/04/2016-20/05/2016</t>
  </si>
  <si>
    <t>Centrum Doradztwa Rolniczego w Brwinowie</t>
  </si>
  <si>
    <t>Ekonomia społeczna sposobem na sukces</t>
  </si>
  <si>
    <t>rozpowszechnienie informacji na temat  przedsiębiorstw społecznych; możliwości prowadzenia działalności gospodarczej w ramach stowarzyszenia, zasad  komunikacji interpersonalnej koniecznej do dobrej współpracy itp; tematyka ekonomii społecznej przyczynić się może do zaktywizowania i zachęcenia do współpracy oraz zainspirowania do tworzenia inicjatyw gospodarczych z tematyki ekonomii społecznej na obszarach wiejskich</t>
  </si>
  <si>
    <t>szkolenie i wyjazd studyjny</t>
  </si>
  <si>
    <t xml:space="preserve">doradcy, członkowie lokalnych grup działania, przedstawiciele samorządów lokalnych i powiatowych urzędów pracy z obszarów wiejskich województwa mazowieckiego </t>
  </si>
  <si>
    <t>01/04/2016-30/06/2016</t>
  </si>
  <si>
    <t>II,III,VI</t>
  </si>
  <si>
    <t>Gmina Cegłów</t>
  </si>
  <si>
    <t>Aktywizacja mieszkańców terenów wiejskich gminy Cegłów na rzecz podejmowania inicjatyw w zakresie zrównoważonego rozwoju obszarów wiejskich</t>
  </si>
  <si>
    <t>głównym celem operacji jest aktywizacja mieszkańców terenów wiejskich gminy Cegłów na rzecz podejmowania inicjatyw w zakresie zrównoważonego rozwoju obszarów wiejskich, w tym kreowanie pozarolniczej działalności gospodarczej poprzez wykorzystywanie walorów przyrodniczych, tradycji lokalnych oraz przetwarzania i wprowadzenia do obrotu produktów lokalnych</t>
  </si>
  <si>
    <t>szkolenia, spotkania warsztatowe, kulinarne</t>
  </si>
  <si>
    <t>mieszkańcy terenów wiejskich, zarówno osoby fizyczne, jak i przedsiębiorcy, zainteresowani rozwojem terenów wiejskich gminy Cegłów</t>
  </si>
  <si>
    <t>01/02/2016-30/09/2016</t>
  </si>
  <si>
    <t>Cegłów</t>
  </si>
  <si>
    <t>I,IV,VI</t>
  </si>
  <si>
    <t>Gmina Odrzywół</t>
  </si>
  <si>
    <t>Rozwój obszarów wiejskich i ochrona bioróżnorodności w dolinie rzeki Pilicy i Drzewiczki poprzez powrót do ekstensywnego wypasu owiec</t>
  </si>
  <si>
    <t>promocja i rozwój obszarów wiejskich w oparciu o nowe kierunki działalności a także pozyskanie dodatkowych źródeł pracy i dochodu w gospodarstwach niskoobszarowych i małotowarowych</t>
  </si>
  <si>
    <t>wyjazdy studyjne i szkolnie dla rolników</t>
  </si>
  <si>
    <t>rolnicy  i właściciele gospodarstw rolnych, sołtysi i liderzy wiejscy z Gminy Odrzywół</t>
  </si>
  <si>
    <t>Odrzywół</t>
  </si>
  <si>
    <t>Fundacja "Aktywacja"</t>
  </si>
  <si>
    <t>Aktywna świetlica wiejska</t>
  </si>
  <si>
    <t>aktywizacja dzieci i młodzieży z terenów wiejskich; realizacja operacji rozszerzy możliwości spędzania wolnego czasu przez dzieci i młodzież, umożliwi zaspokojenie ich potrzeb społecznych w zakresie rozwoju i odkrywania pasji i zainteresowań; realizacja projektu przyczyni się do podniesienia jakości życia na obszarach wiejskich</t>
  </si>
  <si>
    <t>zajęcia warsztatowe</t>
  </si>
  <si>
    <t xml:space="preserve"> dzieci i młodzież z obszarów wiejskich</t>
  </si>
  <si>
    <t>09/05/2016-09/11/2016</t>
  </si>
  <si>
    <t>Ostrów Mazowiecka</t>
  </si>
  <si>
    <t>LGD "Razem dla Rozwoju"</t>
  </si>
  <si>
    <t xml:space="preserve">Podniesienie kompetencji LGD Razem dla Rozwoju </t>
  </si>
  <si>
    <t>wsparcie LGD Razem dla Rozwoju w efektywnym realizowaniu jego działań statutowych oraz wdrażania Lokalnej Strategii Rozwoju w latach 2014-2020</t>
  </si>
  <si>
    <t>konferencje, spotkania doradcze i szkolenia, przygotowanie projektu współpracy międzynarodowej</t>
  </si>
  <si>
    <t>mieszkańcy obszarów wiejskich oraz pracownicy LGD Razem dla Rozwoju</t>
  </si>
  <si>
    <t>01/05/2015-01/12/2016</t>
  </si>
  <si>
    <t xml:space="preserve">Inicjatywa Leader dla Zalewu Zegrzyńskiego II </t>
  </si>
  <si>
    <t xml:space="preserve">upowszechnianie dobrych praktyk mających wpływ na rozwój obszarów wiejskich w tym promocja obszaru działania LGD PZZ oraz aktywizacja mieszkańców obszaru na rzecz podejmowania inicjatyw w zakresie rozwoju obszaru LGD poprzez wznowienie wydania publikacji Księgi Dobrych Praktyk </t>
  </si>
  <si>
    <t>wydruk publikacji po aktualizacji</t>
  </si>
  <si>
    <t>mieszkańcy obszaru działania LGD PZZ , przedsiębiorcy, stowarzyszenia, podmioty publiczne oraz potencjalni wnioskodawcy w ramach PROW 2014-2020</t>
  </si>
  <si>
    <t>01/04/2016-30/04/2016</t>
  </si>
  <si>
    <t xml:space="preserve">dostosowanie kwoty operacji do realnego wykorzystania </t>
  </si>
  <si>
    <t xml:space="preserve">w związku ze zmianą formuły kongresu istnieje konieczność zwiększenia kwoty na realizację </t>
  </si>
  <si>
    <t>zapewnienie wynagrodzenia dla komisji oceniającej prace zgłoszone na konkurs wymaga zwiększenia kwoty przewidzianej na operację</t>
  </si>
  <si>
    <t xml:space="preserve">szkolenia wchodzące w zakres operacji będą się odbywały do końca 2016 roku </t>
  </si>
  <si>
    <t xml:space="preserve">dostosowanie harmonogramu operacji </t>
  </si>
  <si>
    <t xml:space="preserve">dostosowanie harmonogramu operacji oraz kwoty operacji do zawartej umowy </t>
  </si>
  <si>
    <t>dostosowanie harmonogramu operacji oraz kwoty operacji do zawartej umowy</t>
  </si>
  <si>
    <t>48 nowa operacja</t>
  </si>
  <si>
    <t>49 nowa operacja</t>
  </si>
  <si>
    <t>Dwuletni plan operacyjny KSOW na lata 2016-2017 dla województwa opolskiego</t>
  </si>
  <si>
    <t>Urząd Marszałkowski Województwa Opolskiego</t>
  </si>
  <si>
    <t xml:space="preserve">„Opolska Wioska Smaków i Tradycji” – prezentacja i promocja potencjału obszarów wiejskich województwa opolskiego podczas XVI Międzynarodowych Targów Turystycznych „W Stronę Słońca” w Opolu </t>
  </si>
  <si>
    <t>Promowanie dziedzictwa kulturowego. Wsparcie rozwoju turystyki wiejskiej, w tym agroturystyki. 
Promowanie rozwoju przedsiębiorczości na obszarach wiejskich oraz wspólnych form działalności gospodarczej.</t>
  </si>
  <si>
    <t>udział w targach</t>
  </si>
  <si>
    <t>potencjalni turyści, mieszkańcy województwa opolskiego, osoby poszukujące ofert spędzenia wolnego czasu poza miejscem zamieszkania</t>
  </si>
  <si>
    <t xml:space="preserve">1
</t>
  </si>
  <si>
    <t>Opole</t>
  </si>
  <si>
    <t>Organizacja konferencji dotyczącej popularyzacji i promocji wędkarstwa na terenach wiejskich województwa opolskiego</t>
  </si>
  <si>
    <t>Promocja i popularyzacja wiedzy o miejscach przeznaczonych do uprawniania wędkarstwa. Rozpowszechnianie wiedzy o doskonałych warunkach przyrodniczych terenów wiejskich regionu.</t>
  </si>
  <si>
    <t>wydanie folderu / przewodnika</t>
  </si>
  <si>
    <t>członkowie związków, stowarzyszeń i instytucji zajmujących się wędkarstwem, osoby poszukującej ofert spędzenia wolnego czasu, miłośnicy wędkarstwa, turyści, internauci poszukujący informacji dotyczących uprawiania wędkarstwa na terenach wiejskich woj. opolskiego</t>
  </si>
  <si>
    <t xml:space="preserve">Folder „Opolskie smaki” </t>
  </si>
  <si>
    <t xml:space="preserve">Promocja lokalnego produktu, folkloru, zwyczajów i tradycji, wszelkich form promocji funkcji społecznych wpływających na poprawę życia na obszarach wiejskich </t>
  </si>
  <si>
    <t xml:space="preserve">wydanie folderu </t>
  </si>
  <si>
    <t xml:space="preserve">potencjalni turyści, mieszkańcy województwa opolskiego, odwiedzający targi na terenie Polski, koła gospodyń wiejskich, lokalne grupy działania </t>
  </si>
  <si>
    <t>10 000</t>
  </si>
  <si>
    <t>Promocja lokalnego produktu, folkloru, zwyczajów i tradycji rozwoju wszelkich form promocji funkcji społecznych wpływających na poprawę życia na obszarach wiejskich oraz promocja rozwoju wszelakich form turystyki wiejskiej, rekreacji i sportu, a także aktywnego stylu życia, aktywnego wypoczynku oraz postaw ekologicznych, w tym związanych z ochroną środowiska.</t>
  </si>
  <si>
    <t>potencjalni turyści, mieszkańcy województwa opolskiego, odwiedzający targi na terenie Polski, koła gospodyń wiejskich, lokalne grupy działania, gospodarstwa agroturystyczne</t>
  </si>
  <si>
    <t>Konkurs na Najlepszą Przestrzeń Publiczną Województwa Opolskiego – kategoria Najlepsza Przestrzeń Publiczna na Obszarach Wiejskich</t>
  </si>
  <si>
    <t>Promowanie osiągnięć w zakresie zagospodarowania przestrzeni publicznych na obszarach wiejskich w woj. opolskim. Podniesienie świadomości społecznej w zakresie kształtowania ładu przestrzennego na wsi</t>
  </si>
  <si>
    <t xml:space="preserve">organizacja konkursu z konferencją podsumowującą </t>
  </si>
  <si>
    <t xml:space="preserve">jednostki samorządu terytorialnego z terenu województwa, inne instytucje realizujące zadania publiczne oraz jednostki samorządu zawodowego architektów, urbanistów i inż. budownictwa 
</t>
  </si>
  <si>
    <t>Święto Województwa Opolskiego</t>
  </si>
  <si>
    <t>Promocja i popularyzacja kultury ludowej, tradycji obszarów wiejskich oraz produktów tradycyjnych</t>
  </si>
  <si>
    <t>prezentacja dorobku kulturowego, w tym kulinarnego regionu podczas wydarzeń o charakterze targowo-wystawienniczym</t>
  </si>
  <si>
    <t>mieszkańcy woj. opolskiego i pogranicza polsko-czeskiego, turyści odwiedzający region, członkowie sieci Dziedzictwo Kulinarne Opolskie, producenci produktów tradycyjnych</t>
  </si>
  <si>
    <t xml:space="preserve">Prezentacja osiągnięć i promocja opolskiego dziedzictwa kulturowego i kulinarnego za granicą </t>
  </si>
  <si>
    <t xml:space="preserve">Promocja i popularyzacja kultury ludowej, tradycji obszarów wiejskich oraz produktów tradycyjnych za granicą </t>
  </si>
  <si>
    <t>udział w zagranicznych imprezach o charakterze targowo-wystawienniczym</t>
  </si>
  <si>
    <t>mieszkańcy niemieckiego regionu partnerskiego – Nadrenii – Palatynatu, turyści odwiedzający wydarzenia, członkowie sieci Dziedzictwo Kulinarne Opolskie, producenci produktów tradycyjnych</t>
  </si>
  <si>
    <t>3</t>
  </si>
  <si>
    <t>Prezentacja dobrych przykładów odnowy wsi podczas wyjazdów krajowych i zagranicznych</t>
  </si>
  <si>
    <t>Wymiana wiedzy i doświadczeń między podmiotami uczestniczącymi w rozwoju obszarów wiejskich w działaniach realizowanych na rzecz aktywizacji mieszkańców obszarów wiejskich, wymianę i rozpowszechnianie rezultatów działań na rzecz tego rozwoju poprzez odnowę wsi</t>
  </si>
  <si>
    <t>wyjazdy krajowe i zagraniczne w zakresie tematycznym operacji</t>
  </si>
  <si>
    <t xml:space="preserve">społeczność wiejska, liderzy odnowy wsi, przedstawiciele samorządów terytorialnych i instytucji działających na rzecz obszarów wiejskich 
</t>
  </si>
  <si>
    <t>Prezentacja dobrych przykładów rozwoju przedsiębiorczości na wsi ze szczególnym uwzględnieniem Europejskiej Sieci Regionalnego Dziedzictwa Kulinarnego</t>
  </si>
  <si>
    <t xml:space="preserve">Ułatwianie transferu wiedzy w zakresie wspierania rozwoju produktów tradycyjnych i przedsiębiorczości na wsi 
Wspieranie organizacji krótkiego łańcucha żywnościowego, w tym przetwarzanie i wprowadzanie do obrotu produktów rolnych zgodnie z PROW 2014-2020
</t>
  </si>
  <si>
    <t>udział w spotkaniach / konferencjach / warsztatach organizowanych w zakresie tematycznym operacji, organizacja cyklu spotkań szkoleniowo-informacyjnych</t>
  </si>
  <si>
    <t xml:space="preserve">członkowie sieci Dziedzictwo Kulinarne Opolskie, producenci rolni, przedsiębiorcy prowadzący dostawy bezpośrednie, sprzedaż bezpośrednią, działalność marginalną, lokalną i ograniczoną, gospodarstwa agroturystyczne
</t>
  </si>
  <si>
    <t>2</t>
  </si>
  <si>
    <t>120</t>
  </si>
  <si>
    <t>Udział / organizacja przedsięwzięć mających na celu kultywowanie tradycji związanych z obrzędami dożynkowymi</t>
  </si>
  <si>
    <t xml:space="preserve">Kultywowanie tradycji na obszarach wiejskich oraz aktywizacja życia kulturowego na wsi, w tym integracja społeczności wiejskiej
</t>
  </si>
  <si>
    <t>udział / organizacja przedsięwzięć mających na celu kultywowanie tradycji związanych z obrzędami dożynkowymi</t>
  </si>
  <si>
    <t xml:space="preserve">przedstawiciele sołectw woj. opolskiego (grupy wieńcowe), mieszkańcy obszarów wiejskich, rolnicy, przedstawiciele władz samorządowych i rządowych, instytucji okołorolniczych, twórcy ludowi, producenci produktów lokalnych i tradycyjnych
</t>
  </si>
  <si>
    <t>Szkolenia i działania na rzecz tworzenia sieci kontaktów dla Lokalnych Grup Działania (LGD), w tym zapewnianie pomocy technicznej w zakresie współpracy międzyterytorialnej</t>
  </si>
  <si>
    <t xml:space="preserve">Wsparcie lokalnych grup działania w zakresie poszukiwania partnerów do współpracy międzyterytorialnej oraz podniesienie kompetencji w zakresie wykonywania przez nie zadań, związanych z wdrażaniem strategii rozwoju lokalnego </t>
  </si>
  <si>
    <t>organizacja spotkań / szkoleń / wyjazdów studyjnych - wg potrzeb zgłaszanych przez LGD</t>
  </si>
  <si>
    <t>przedstawiciele LGD i jednostki regionalnej KSOW województwa opolskiego</t>
  </si>
  <si>
    <t>Opolska Regionalna Organizacja Turystyczna w Opolu</t>
  </si>
  <si>
    <t>Promocja dziedzictwa kulturowego, regionalnych produktów tradycyjnych, kultury i atrakcji turystycznych obszarów wiejskich województwa opolskiego na Międzynarodowych Targach Turystycznych ITB Berlin 2016</t>
  </si>
  <si>
    <t>Wypromowanie wartości kulturowych Śląska Opolskiego i jego dorobku w zakresie turystyki wiejskiej</t>
  </si>
  <si>
    <t>turyści i przyjezdni z całego świata, którzy odwiedzą Międzynarodowe Targi Turystyczne ITB w Berlinie</t>
  </si>
  <si>
    <t>01.02. - 30.04.2016</t>
  </si>
  <si>
    <t>Stowarzyszenie Lokalna Grupa Działania "Dolina Stobrawy"</t>
  </si>
  <si>
    <t>Szkoła Liderów Wiejskich</t>
  </si>
  <si>
    <t>Nabycie wiedzy i umiejętności z zakresu animowania lokalnych społeczności przez min. 20 osób z obszarów wiejskich LGD Doliny Stobrawy do końca listopada 2016 r. oraz rozwinięcie kompetencji przywódczych wśród min. 20 przedstawicieli społeczności lokalnych działających na terenie LGD Dolina Stobrawy do końca listopada 2016 r.</t>
  </si>
  <si>
    <t>organizacja szkoleń</t>
  </si>
  <si>
    <t>sołtysi, członkowie rad sołeckich, liderzy grup odnowy wsi, członkowie zarządów stowarzyszeń wiejskich, osoby które chciałyby zaangażować się     w aktywizację społeczności obszarów wiejskich</t>
  </si>
  <si>
    <t>01.04-30.11.2016</t>
  </si>
  <si>
    <t>Kluczbork</t>
  </si>
  <si>
    <t>I, II</t>
  </si>
  <si>
    <t>Opolski Ośrodek Doradztwa Rolniczego w Łosiowie</t>
  </si>
  <si>
    <t>Innowacyjne rozwiązania w technologiach uprawy roślin rolniczych oraz nowości odmianowe na polu doświadczalnym Opolskiego Ośrodka Doradztwa Rolniczego w Łosiowie</t>
  </si>
  <si>
    <t>Wymiana wiedzy i informacji podczas warsztatów, która umożliwi producentowi rolnemu rozwiązanie problemów obecnie występujących w produkcji roślinnej</t>
  </si>
  <si>
    <t>warsztaty polowe ze szkoleniem, opracowanie Listy Zalecanych Odmian i przewodnika po polu doświadczalnym, organizacja stoisk informacyjno-promocyjnych</t>
  </si>
  <si>
    <t>producenci rolni, spółki i spółdzielnie produkcyjne prowadzące produkcję roślinną na terenie województwa opolskiego i województw ościennych, przedstawiciele instytucji i firm działających w sferze rolnictwa oraz osoby zainteresowane</t>
  </si>
  <si>
    <t>01.02-30.07.2016</t>
  </si>
  <si>
    <t>Łosiów</t>
  </si>
  <si>
    <t>Stowarzyszenie Lokalna Grupa Działania Stobrawski Zielony Szlak</t>
  </si>
  <si>
    <t>Promocja turystyczna walorów historycznych, przyrodniczych i kulturowych obszaru LGD Stobrawski Zielony Szlak na VIII Międzynarodowych Targach Turystyki Wiejskiej i Agroturystyki Agrotravel w Kielcach w dniach 08.-10.04.2016</t>
  </si>
  <si>
    <t>Promocja turystyczna obszaru LGD Stobrawski Zielony Szlak poprzez prezentację na targach pakietów turystycznych opierających się na zasobach i specyfice obszaru czterech gmin leżących na terenie stowarzyszenia</t>
  </si>
  <si>
    <t>uczestnicy targów – potencjalni turyści, którzy zachęceni prezentowaną ofertą odwiedzą teren Opolszczyzny, organizatorzy oraz partnerzy projektu, którzy zdobędą wiedzę i doświadczenie na temat dobrych praktyk w kwestii promocji produktu turystycznego</t>
  </si>
  <si>
    <t>05.03-30.09.2016</t>
  </si>
  <si>
    <t>Pokój</t>
  </si>
  <si>
    <t>1, 2, 4, 5</t>
  </si>
  <si>
    <t>I, II, III, IV, V, VI</t>
  </si>
  <si>
    <t>Centralny Ośrodek Badania Odmian Roślin Uprawnych Stacja Doświadczalna Oceny Odmian w Głubczycach</t>
  </si>
  <si>
    <t>Opracowanie i publikacja  kompleksowa biuletynu "Wyniki Porejestrowego Doświadczalnictwa Odmianowego w województwie opolskim za lata 2013-2015"</t>
  </si>
  <si>
    <t>Pozyskanie wiedzy rolniczej - postęp genetyczny w rolnictwie, prawidłowy dobór odmian do warunków gospodarowania jest jednym z najważniejszych źródeł uzyskiwania wysokich plonów i dobrych właściwości gospodarczych z jakością włącznie</t>
  </si>
  <si>
    <t>wydanie publikacji</t>
  </si>
  <si>
    <t>rolnicy indywidualni, rolnicze spółdzielnie produkcyjne, przedsiębiorstwa rolne, firmy hodowlano-nasienne, nauka rolnicza, Urząd Wojewódzki, Urząd Marszałkowski Województwa Opolskiego, Izba Rolnicza, COBORU, stacje doświadczalne oceny odmian z poszczególnych województw, OODR Łosiów, przemysł przetwórczy</t>
  </si>
  <si>
    <t>02.02.-31.07.2016</t>
  </si>
  <si>
    <t xml:space="preserve">1000
</t>
  </si>
  <si>
    <t>Głubczyce</t>
  </si>
  <si>
    <t>Gmina Bierawa</t>
  </si>
  <si>
    <t>Z babci szafy wyciągnięte - dawniej i dziś</t>
  </si>
  <si>
    <t>Włączenie w życie społeczne - tym samym pełna aktywizacja - młodzieży z terenów wiejskich oraz osób starszych (seniorów), poprzez zaproponowanie wspólnej pracy, by powstał produkt finalny. Szerzenie wśród zainteresowanych stron wdrażania inicjatywy na rzecz rozwoju obszarów wiejskich poprzez prezentację produktów wytworzonych podczas zaplanowanych działań (przerobione ubrania)</t>
  </si>
  <si>
    <t>warsztaty krawieckie, organizacja pokazów</t>
  </si>
  <si>
    <t>młodzież szkolna z terenu Gminy Bierawa oraz osoby starsze (seniorzy), pośrednią grupą wszyscy mieszkańcy, którzy będą mogli zobaczyć produkt finalny</t>
  </si>
  <si>
    <t>01.05-30.06.2016</t>
  </si>
  <si>
    <t>Bierawa</t>
  </si>
  <si>
    <t>warsztaty krawieckie, organizacja pokazów, konkursy</t>
  </si>
  <si>
    <t>01.02-31.07.2016</t>
  </si>
  <si>
    <t>Wsparcie promocji i rozwoju sieciowania Szlaku Kulinarnego Województwa Opolskiego Opolski Bifyj</t>
  </si>
  <si>
    <t>Wsparcie działań na rzecz rozwoju sieci, swoistego systemu jakości jakim jest Szlak Kulinarny Województwa Opolskiego Opolski Bifyj, a także działania związane 
z aktywną promocją Szlaku i jego członków, zarówno w samym województwie opolskim, jak i poza jego obszarem (również zagranicą). Przeprowadzenie procesu sieciowania Szlaku, promowanie rozwoju gospodarczego obszarów wiejskich i włączenia społeczności lokalnych (aktywizacja) w rozwój tych terenów w województwie opolskim</t>
  </si>
  <si>
    <t>cykl szkoleń tematycznych, wizyty studyjne, udział w imprezach turystycznych i kulinarnych, wizyta studyjna dziennikarzy i blogerów organizowana na terenie województwa opolskiego, wydanie folderu promocyjnego</t>
  </si>
  <si>
    <t>członkowie Szlaku Kulinarnego Województwa Opolskiego Opolski Bifyj, Opolska Regionalna Organizacja Turystyczna, dziennikarze oraz blogerzy z Polski, którzy specjalizują się tematyką kulinarną, a swoją pracą aktywnie promują smaki regionów z terenu całego kraju; turyści odwiedzający  Opolszczyznę, jak i społeczność lokalna i przedsiębiorcy działający w regionie</t>
  </si>
  <si>
    <t>01.03-30.11.2016</t>
  </si>
  <si>
    <t>01.03-15.12.2016</t>
  </si>
  <si>
    <t>Promocja turystyczna obszaru LGD poprzez organizację VII Festiwalu Piosenki Turystycznej pn.:”Zapraszamy z piosenką na Stobrawski Zielony Szlak"</t>
  </si>
  <si>
    <t>Podniesienie atrakcyjności turystycznej Opolszczyzny, zwiększenie świadomości na temat walorów kulturowych, historycznych oraz przyrodniczych obszaru województwa opolskiego</t>
  </si>
  <si>
    <t>organizacja festiwalu piosenki turystycznej</t>
  </si>
  <si>
    <t>uczestnicy konkursu oraz publiczność - mieszkańcy Opolszczyzny</t>
  </si>
  <si>
    <t>20.04-30.09.2016</t>
  </si>
  <si>
    <t>VII Stobrawski Festiwal Piosenki Turystycznej pn.: „Z piosenką na Stobrawskim Zielonym Szlaku”</t>
  </si>
  <si>
    <t>01.02-30.09.2016</t>
  </si>
  <si>
    <t>Gmina Prudnik</t>
  </si>
  <si>
    <t>Organizacja Wystawy Twórców Ludowych i Rzemiosła Artystycznego Pogranicza Polsko-Czeskiego</t>
  </si>
  <si>
    <t>Promowanie polskich i regionalnych producentów, wytwórców produktów lokalnych oraz lokalnych twórców i artystów</t>
  </si>
  <si>
    <t xml:space="preserve">organizacja wystawy </t>
  </si>
  <si>
    <t>osoby zainteresowane twórczością ludową i rzemiosłem artystycznym, które rozważają swoją aktywizację zawodową oraz które prowadzą już działalność gospodarczą w sektorze rzemiosła; osoby, które w wyniku działań restrukturyzacyjnych utraciły swoje miejsce pracy, a poszukują nowych źródeł aktywności zawodowej opartych na rzemiośle artystycznym oraz twórczości ludowej; młodzież i dzieci poznające dziedzictwo kulturowe; społeczność lokalna oraz turyści odwiedzający Gminę Prudnik</t>
  </si>
  <si>
    <t>04.03.-15.07.2016</t>
  </si>
  <si>
    <t>Prudnik</t>
  </si>
  <si>
    <t>I,II</t>
  </si>
  <si>
    <t>Nowoczesna hodowla trzody chlewnej, a aspekt ekonomiczny - innowacyjne gospodarstwo produkcyjne</t>
  </si>
  <si>
    <t>Wymiana wiedzy i doświadczeń w zakresie chowu i hodowli trzody chlewnej w województwie opolskim</t>
  </si>
  <si>
    <t>organizacja szkolenia</t>
  </si>
  <si>
    <t>hodowcy trzody chlewnej, rolnicy indywidualni, osoby zainteresowane chowem i hodowlą trzody chlewnej oraz produkcją wieprzowiny, przedstawiciele instytucji i firm działających w sferze rolnictwa i przetwórstwa</t>
  </si>
  <si>
    <t>01.04-15.12.2016</t>
  </si>
  <si>
    <t>100</t>
  </si>
  <si>
    <t>liczba materiałów promocyjnych</t>
  </si>
  <si>
    <t>300</t>
  </si>
  <si>
    <t>Wieś XXI w. miejscem mojego życia - sztuka wizualizacji. Warsztaty i konkurs plastyczno-fotograficzny</t>
  </si>
  <si>
    <t>Zaktywizowanie młodzieży wiejskiej, tak aby była zainteresowana w przyszłości podejmowaniem działań w zakresie rozwoju obszarów wiejskich, współpracy i tworzenia zespołów działających na rzecz swoich społeczności</t>
  </si>
  <si>
    <t>organizacja warsztatów fotograficznych, konkursu plastyczno-fotograficznego, wydanie katalogu</t>
  </si>
  <si>
    <t>młodzież z obszarów wiejskich województwa opolskiego</t>
  </si>
  <si>
    <t>01.03.-31.10.2016</t>
  </si>
  <si>
    <t>I, IV, V, VI</t>
  </si>
  <si>
    <t>Uniwersytet Opolski, Samodzielna Katedra Ochrony Powierzchni Ziemi</t>
  </si>
  <si>
    <t>Ogólnopolska Konferencja Naukowa „Zagrożenia krajobrazu w kontekście nowych przepisów i zarządzania kryzysowego”</t>
  </si>
  <si>
    <t>Przedstawienie dwóch stanowisk związanych z jednej strony z prawidłowymi zasadami kształtowania krajobrazu a z drugiej uwarunkowaniami ich ochrony przed zagrożeniami i skutkami katastrof naturalnych i klęsk żywiołowych</t>
  </si>
  <si>
    <t>organizacja konferencji, wyjazdu studyjnego, wydanie monografii naukowych</t>
  </si>
  <si>
    <t>pracownicy naukowi z uczelni wyższych oraz instytutów naukowych, przedstawiciele administracji samorządowej i terenowych organów administracji rządowej, podmioty zajmujące się prowadzeniem akcji ratowniczych</t>
  </si>
  <si>
    <t>15.01.-15.06.2016</t>
  </si>
  <si>
    <t>400</t>
  </si>
  <si>
    <t>Gmina Walce</t>
  </si>
  <si>
    <t>„Dzień dobry, Sąsiedzie” – integracja międzypokoleniowa i aktywizacja zawodowa młodego i starszego pokolenia jako narzędzie przeciwdziałania wykluczeniu społecznemu w gminie wiejskiej</t>
  </si>
  <si>
    <t>Integracja i zaktywizowanie środowiska seniorów oraz osób pozostających bez pracy: absolwentów szkół, uczelni, osób 50+, w szczególności kobiet mieszkających na terenie gminy Walce</t>
  </si>
  <si>
    <t>organizacja warsztatów, konferencji, wyjazdu studyjnego</t>
  </si>
  <si>
    <t>seniorzy (60+) oraz osoby pozostające bez pracy: absolwenci szkół i uczelni, osoby 50+, pozostające bez pracy kobiety mieszkające na terenie gminy Walce</t>
  </si>
  <si>
    <t>01.05.-08.12.2016</t>
  </si>
  <si>
    <t>Walce</t>
  </si>
  <si>
    <t>Związek Śląskich Rolników</t>
  </si>
  <si>
    <t>Szkolenie dla hodowców trzody chlewnej w Niemczech (Bawaria)</t>
  </si>
  <si>
    <t xml:space="preserve">Dbanie o przyszłość wspólnej polityki rolnej oraz rozwój obszarów wiejskich; podniesienie wiedzy rolników, lepsza organizacja gospodarstw i poprawa wyników produkcyjnych
</t>
  </si>
  <si>
    <t xml:space="preserve">cykl szkoleń </t>
  </si>
  <si>
    <t>rolnicy, wyrażający chęć zapoznania się z nowymi technologiami jakie są wdrażane w gospodarstwach naszych zachodnich sąsiadów</t>
  </si>
  <si>
    <t>01.09.-14.12.2015</t>
  </si>
  <si>
    <t>Stowarzyszenie Klaster Dobrej Żywności "Oleski Koszyk"</t>
  </si>
  <si>
    <t>Promocja Lokalnych Produktów "OLESKIEGO KOSZYKA" podczas Slow Food Festiwal</t>
  </si>
  <si>
    <t>Promowanie idei SLOW FOOD, która łączy przyjemność jedzenia z odpowiedzialnością, zrównoważonym rozwojem i harmonią z naturą; wpływanie na rozwój gospodarczy obszarów wiejskich poprzez edukację i aktywizację mieszkańców wsi pokazując im korzyści płynące z zaopatrywania się w lokalne produkty spożywcze; promocja produktów Stowarzyszenia Klaster Dobrej Żywności „Oleski Koszyk”</t>
  </si>
  <si>
    <t xml:space="preserve">organizacja festiwalu </t>
  </si>
  <si>
    <t>mieszkańcy powiatu oleskiego oraz sąsiednich powiatów</t>
  </si>
  <si>
    <t>15.05.-30.07.2016</t>
  </si>
  <si>
    <t>Olesno</t>
  </si>
  <si>
    <t xml:space="preserve">Seminarium wyjazdowe; Gospodarstwa opiekuńcze szansą na rozwój w gospodarstwie </t>
  </si>
  <si>
    <t>Przeszkolenie 40 osób zajmujących się i rozpoczynających działalność agroturystyczną poprzez szkolenie teoretyczne i praktyczne na konkretnych przykładowych, dobrze funkcjonujących gospodarstwach agroturystycznych o profilu opiekuńczym na przykładach gospodarstw w woj. kujawsko-pomorskim</t>
  </si>
  <si>
    <t>organizacja seminarium wyjazdowego</t>
  </si>
  <si>
    <t>mieszkańcy woj. opolskiego: właściciele edukacyjnych gospodarstw, gospodarstw rolnych oraz agroturystycznych, osoby planujące podjęcie nowej działalności gospodarczej oraz doradcy rolni</t>
  </si>
  <si>
    <t>01.02.-01.07.2016</t>
  </si>
  <si>
    <t>Krajowy Instytutu Gospodarki Senioralnej. Filia w Opolu</t>
  </si>
  <si>
    <t>Gminna Rada Seniorów jako forma Aktywności Społecznej Seniorów w mieście i gminie Prószków</t>
  </si>
  <si>
    <t>Aktywizacja mieszkańców gminy w wieku 50+ do aktywnego partycypowania w tworzeniu lokalnej polityki i rozwiązań sprzyjających aktywnemu starzeniu się w zdrowiu poprzez utworzenie Gminnej Rady Seniorów</t>
  </si>
  <si>
    <t xml:space="preserve">przeprowadzenie diagnozy zasobów lokalnych i potrzeb społecznych osób starszych oraz przeprowadzenie warsztatów </t>
  </si>
  <si>
    <t xml:space="preserve">10 mieszkańców miasta Prószków, w tym co najmniej 6 osób w wieku 50+ i 4 przedstawicieli organizacji i instytucji działających na rzecz osób starszych oraz 20 mieszkańców wsi znajdujących się na terenie gminy, w tym co najmniej 15 osób w wieku 50+ i 5 przedstawicieli organizacji i instytucji działających na rzecz osób starszych
</t>
  </si>
  <si>
    <t>01.03.-30.11.2016</t>
  </si>
  <si>
    <t>liczba badań ewaluacyjnych, analitycznych, ekspertyz, prac rozwojowych</t>
  </si>
  <si>
    <t>I Międzynarodowy Festiwal Tortów, Ciast i Ciasteczek - Zamki - Pałace - Dworki</t>
  </si>
  <si>
    <t>Innowacyjna forma promocji walorów kulturowych, historycznych i przyrodniczych woj. opolskiego</t>
  </si>
  <si>
    <t>organizacja festiwalu (konkursu i pokazów)</t>
  </si>
  <si>
    <t>uczestnicy konkursu, podmioty gospodarcze (cukiernie, restauracje, os. fizyczne, stowarzyszenia, koła gospodyń itp.), odbiorcy - mieszkańcy obszaru, potencjalni turyści, a także inne podmioty, które uznają iż zaproponowana innowacyjna forma promocji  jest dobrym narzędziem promującym walory kulturowe, historyczne i przyrodnicze woj. opolskiego</t>
  </si>
  <si>
    <t>20.02.-30.09.2016</t>
  </si>
  <si>
    <t>Powiat Krapkowicki</t>
  </si>
  <si>
    <t>"Środa żurowa - obrzędowość w sercu Opolszczyzny"</t>
  </si>
  <si>
    <t>Kultywowanie tradycji żurowych oraz prezentacja dorobku kulturowego i kulinarnego wśród  mieszkańców powiatu krapkowickiego</t>
  </si>
  <si>
    <t>m.in. warsztaty plastyczne i rękodzielnicze, warsztaty malowania porcelany, obrzęd palenia żuru, spektakl z użyciem ognia, wykonanie reportażu filmowego oraz video z happeningu podczas środy żurowej</t>
  </si>
  <si>
    <t>mieszkańcy Powiatu Krapkowickiego oraz innych regionów zainteresowani kultywowaniem tradycji i obrzędów związanych z obchodami Wielkiego Tygodnia m.in. środy żurowej; koła gospodyń wiejskich, twórcy ludowi</t>
  </si>
  <si>
    <t>01.02.-31.05.2016</t>
  </si>
  <si>
    <t>Krapkowice</t>
  </si>
  <si>
    <t>Europejskie Targi Innowacji i Przedsiębiorczości na Obszarach Wiejskich</t>
  </si>
  <si>
    <t xml:space="preserve">Promowanie polskich i regionalnych producentów żywności, wytwórców produktów lokalnych, lokalnych twórców i artystów, a także poznanie wykorzystywanych na świecie
rozwiązań organizacyjnych i technicznych, metod produkcji, uprawy roślin i hodowli zwierząt
</t>
  </si>
  <si>
    <t>organizacja targów, stoisk informacyjno-promocyjnych; warsztatów, prezentacja dorobku kulturowego zespołów dziecięcych i młodzieżowych, ludowych i artystycznych oraz zespołów z zagranicy, organizacja konkursu</t>
  </si>
  <si>
    <t xml:space="preserve">m.in. wystawcy z kraju i zagranicy (zakres tematyczny targów); uczestnicy warsztatów, odwiedzający targi, producenci nowoczesnych urządzeń i technologii koniecznych do ich wdrażania na obszarach wiejskich, twórcy sztuki ludowej rzemiosła i produktów lokalnych i regionalnych; </t>
  </si>
  <si>
    <t>01.07.-30.10.2016</t>
  </si>
  <si>
    <t>Organizacja zadania pn.: "Najaktywniejszy Lider Społeczności Wiejskiej", obejmującego konkurs oraz seminarium podsumowujące konkurs</t>
  </si>
  <si>
    <t>Wyróżnienie i uhonorowanie ludzi działających na rzecz rozwoju edukacji na terenach wiejskich, zwrócenie uwagi społeczeństwa na znaczenie działań społecznych, kształceniowych, integracyjnych w środowisku wiejskim dla jego szeroko rozumianego rozwoju; promocja odpowiedzialnych postaw wśród społeczności wiejskiej</t>
  </si>
  <si>
    <t>organizacja konkursu i seminarium podsumowującego konkurs</t>
  </si>
  <si>
    <t>członkowie towarzystw i stowarzyszeń; pracownicy naukowi instytutów, uczelni, jednostek badawczych; nauczyciele szkół mających siedzibę na terenach wiejskich; doradcy rolniczy; pracownicy jednostek obsługujących rolnictwo; pracownicy i członkowie samorządów, wójtowie, burmistrzowie działający na terenach wiejskich; wolontariusze; członkowie organizacji pozarządowych</t>
  </si>
  <si>
    <t>01.10.-15.12.2015</t>
  </si>
  <si>
    <t>Uniwersytet Opolski</t>
  </si>
  <si>
    <t>Wirtualna Akademia Astronomii i popularyzacja nauki w przestrzeni wiejskiej</t>
  </si>
  <si>
    <t>Pobudzenie aktywności młodzieży wiejskiej w kierunku poszerzania wiedzy pozwalającej wszechstronnie się rozwijać z naciskiem na przedmioty nauk ścisłych, informatycznych; Pobudzenie aktywności środowiska w zakresie samokształcenia i współpracy; Integracja społeczności wiejskiej i miejskiej</t>
  </si>
  <si>
    <t>m.in. organizacja wyjazdów obserwacyjnych, warsztaty obserwacyjne, fizyczne i astronomiczne, konkurs plastyczny, literacki i fotograficzny</t>
  </si>
  <si>
    <t>młodzież szkolna poziomu podstawowego, gimnazjalnego i ponadgimnazjalnego oraz osoby dorosłe – starsze z obszaru: Gminy Dobrzeń Wielki, Murów, Pokój.</t>
  </si>
  <si>
    <t>03.03.2016-30.11.2016</t>
  </si>
  <si>
    <t>Szkolenie w formie warsztatów pt.: "Przedsiębiorczość na obszarach wiejskich - innowacyjność organizacyjna i marketingowa"</t>
  </si>
  <si>
    <t xml:space="preserve">upowszechnienie aktualnej wiedzy przydatnej 
w prowadzeniu działalności gospodarczej na obszarach wiejskich wśród 75 osób z woj. opolskiego prowadzących lub planujących rozpoczęcie działalności gospodarczej na obszarach wiejskich oraz wspierających jej prowadzenie </t>
  </si>
  <si>
    <t>cykl szkoleń</t>
  </si>
  <si>
    <t>doradcy rolni, osoby zamieszkałe na obszarach wiejskich prowadzące / zamierzające prowadzić działalność rolniczą i pozarolniczą na obszarach wiejskich</t>
  </si>
  <si>
    <t>01.03.-30.10.2016</t>
  </si>
  <si>
    <t>Stowarzyszenie Pokój Organizacja Pożytku Publicznego</t>
  </si>
  <si>
    <t>Cykle spotkań i wykładów inspirujących do podjęcia działań i zaangażowania społeczeństwa wiejskiego w jego rozwój i promocję</t>
  </si>
  <si>
    <t>Zaangażowanie społeczeństwa wiejskiego w podejmowanie działań na rzecz rozwoju i promocji wsi poprzez ich bezpośredni udział w zorganizowanych przedsięwzięciach; promocja walorów i zasobów wsi poprzez prezentowanie ich przez społeczność wiejską i wdrażanie podjętych działań i inicjatyw na rzecz rozwoju obszarów wiejskich</t>
  </si>
  <si>
    <t>społeczeństwo wiejskie, mieszkańcy wsi</t>
  </si>
  <si>
    <t>01.03.-30.09.2016</t>
  </si>
  <si>
    <t>2, 3, 4</t>
  </si>
  <si>
    <t>Organizacja seminarium pt.: "Współczesne rolnictwo ekologiczne - zagadnienia produkcyjne, możliwości rozwoju, marketing"</t>
  </si>
  <si>
    <t>Dostarczenie rolnikom i doradcom aktualnej wiedzy z zakresu ekologicznej produkcji rolnej, wdrażanych innowacji, zmian w przepisach dot. ekologicznego gospodarowania, sprzedaży bezpośredniej, przetwórstwa</t>
  </si>
  <si>
    <t>seminarium</t>
  </si>
  <si>
    <t>rolnicy ekologiczni i konwencjonalni chcący się podjąć produkcji ekologicznej, doradcy rolni, osoby zainteresowane produkcją ekologiczną w rolnictwie, ekologiczną żywnością</t>
  </si>
  <si>
    <t>01.02.-30.04.2016</t>
  </si>
  <si>
    <t>I, II, III, V, VI</t>
  </si>
  <si>
    <t>Izba Rolnicza w Opolu</t>
  </si>
  <si>
    <t>Rolnicze Forum Województwa Opolskiego pn.: „Znaczenia rodzinnych gospodarstw rolnych, najważniejszych wyzwań i priorytetów w przyszłości”</t>
  </si>
  <si>
    <t>Przygotowanie rolników, jak i osoby spoza rolnictwa zamieszkujących i pracujących na obszarach wiejskich do realizacji projektów innowacyjnych, promowanie współpracy, transfer wiedzy pomiędzy rolnikami oraz instytucjami naukowo – badawczymi dla obopólnej korzyści</t>
  </si>
  <si>
    <t>rolnicy, reprezentujący różne kierunki produkcji rolniczej i prowadzący gospodarstwa o różnych areałach, przedstawiciele administracji rządowej, samorządowej, agencji rolniczych, uczelni i instytucji okołorolniczych, zaproszeni goście z Izby Rolniczej Nadrenia - Palatynat</t>
  </si>
  <si>
    <t>01.02.-15.04.2016</t>
  </si>
  <si>
    <t xml:space="preserve">Cykl szkoleń z zakresu form opodatkowania wytwarzania i sprzedaży produktu tradycyjnego i lokalnego - zmiany od 2016 </t>
  </si>
  <si>
    <t xml:space="preserve">M.in. poprawa możliwości promocyjnych i marketingowych gospodarstw rolnych, agroturystycznych, zagród edukacyjnych oraz obiektów hotelarsko- gastronomicznych, próba zmiany mentalności przekonująca liderów wiejskich, członków KGW, stowarzyszeń, drobnych przedsiębiorców, właścicieli obiektów turystycznych na terenach wiejskich Opolszczyzny do możliwości wytwarzania i sprzedaży zdrowej żywności oraz produktów rolnych  w celu osiągnięcia lepszych wyników marketingowych, pozyskanie i popularyzacja informacji o wprowadzeniu w życie nowych i istniejących przepisów z zakresu sprzedaży bezpośredniej, propagowanie zdrowej żywości, produktu tradycyjnego, lokalnego oraz produkcji roślinnej jako oferty adresowanej do klientów indywidualnych, grup zorganizowanych oraz turystów w kraju i za granicą, promocja przedsiębiorczości na terenach wiejskich
</t>
  </si>
  <si>
    <t>mieszkańcy woj. opolskiego - koła gospodyń wiejskich, liderzy wiejscy, stowarzyszenia, drobni przedsiębiorcy, właściciele gospodarstw agroturystycznych i ekologicznych, obiektów turystycznych oraz doradcy rolni, osoby zajmujące się produkcją żywności tradycyjnej i lokalnej lub planujący rozpocząć taką produkcję</t>
  </si>
  <si>
    <t>01.03.-01.08.2016</t>
  </si>
  <si>
    <t>Opolski Związek Rolników i Organizacji Społecznych</t>
  </si>
  <si>
    <t>Kongres Kobiet obszarów wiejskich województwa opolskiego</t>
  </si>
  <si>
    <t xml:space="preserve">Uzyskanie równowagi ekonomicznej i społecznej na obszarach wiejskich poprzez promocję zrównoważonego rozwoju tych obszarów; Stworzenie platformy partnerstwa organizacji i ich liderów w celu wymiany doświadczeń i nawiązania współpracy. </t>
  </si>
  <si>
    <t>organizacja konferencji, paneli dyskusyjnych, prezentacja kulinarnych produktów tradycyjnych, produktów ekologicznych, rękodzieła i rzemiosła, występy zespołów wokalnych, ludowych i chórów</t>
  </si>
  <si>
    <t xml:space="preserve">samodzielne koła gospodyń wiejskich, Związek Śląskich Kobiet Wiejskich, instytucje i podmioty wspierające działalność organizacji pozarządowych, kobiety prowadzące działalność gospodarczą </t>
  </si>
  <si>
    <t>10.2016</t>
  </si>
  <si>
    <t>I, IV</t>
  </si>
  <si>
    <t>Szkolenie dotyczące produktu o podwyższonej jakości na obszarach wiejskich</t>
  </si>
  <si>
    <t>Zwiększenie udziału zainteresowanych stron we wdrażaniu inicjatyw na rzecz rozwoju obszarów wiejskich jak również promowanie innowacji w rolnictwie, produkcji żywności i w leśnictwie</t>
  </si>
  <si>
    <t>mieszkańcy woj. opolskiego – doradcy rolni, rolnicy ekologiczni i konwencjonalni chcący się podjąć produkcji ekologicznej oraz produktów o podwyższonej jakości</t>
  </si>
  <si>
    <t>01.03.-30.06.2016</t>
  </si>
  <si>
    <t>Usunięcie z wykazu wskaźników wskaźnika: Liczba uczestników konferencji. Koszty związane z organizacją konferencji znajdują się po stronie samorządu województwa opolskiego i nie są zbieżne z formą realizacji operacji, jedynie koszty wydania publikacji finansowane są w ramach Planu operacyjnego ze środków KSOW.</t>
  </si>
  <si>
    <t>Zakres tematyczny publikacji rozszerzono o promocję postaw ekologicznych i wprowadzono w związku z tym nowego odbiorcę w postaci gospodarstw agroturystycznych, które są podmiotami wspierającymi postawy edukacyjne, tym samym wzbogacenie wartości merytorycznych publikacji wpłynęło na rozszerzenie celu operacji i grupy odbiorców</t>
  </si>
  <si>
    <t>W związku z potrzebą dotarcia do jak najszerszej grupy odbiorców, Święto Województwa Opolskiego zorganizowano w dwóch lokalizacjach województwa opolskiego</t>
  </si>
  <si>
    <t>Budżet dostosowano do realnego wydatkowania kosztów w ramach operacji</t>
  </si>
  <si>
    <t>Budżet dostosowano do realnego wydatkowania kosztów w ramach operacji, oszczędności uzyskano w efekcie przeprowadzenia 3 postępowań o udzielenie zamówienia publicznego</t>
  </si>
  <si>
    <t>Operacja zakłada szereg różnorodnych działań (m.in. 7 szkoleń, 3 podróże studyjne, 3 imprezy targowe, wydanie publikacji), a opóźnienie w przyjęciu Planu operacyjnego przez Grupę Roboczą ds. KSOW i tym samym rozpoczęcie realizacji operacji w terminie późniejszym stanowi zagrożenie, że nie zostanie zrealizowana w zakładanym terminie do 30 listopada 2016 r. Budżet operacji dostosowano do wartości wskazanej w umowie na wspólną realizację przedsięwzięcia. Zmiana wskaźnika w zakresie liczby osób uczestniczących w szkoleniu nastąpiła celem dostosowania do realnego uczestnictwa grupy docelowej w szkoleniach.</t>
  </si>
  <si>
    <t>O zmianę nazwy operacji wystąpił Wnioskodawca uzasadniając omyłką pisarską dotychczasową nazwę wskazaną we wniosku. Realizacja operacji musiała nastąpić wcześniej z uwagi na konieczność przeprowadzenia postępowania przetargowego na realizację usługi finansowanej w ramach operacji. Budżet operacji dostosowano do wartości dofinansowania wskazanej w umowie o współpracy na wspólną realizację operacji.</t>
  </si>
  <si>
    <t>Operacja znajduje się na liście rezerwowej (pozycja 1 na liście rezerwowej). Dzięki uzyskanym oszczędnościom z realizacji operacji z listy rankingowej, możliwa jest realizacja niniejszej operacji. Budżet operacji dostosowano do realnie wydatkowanych kosztów. Wykaz wskaźników aktualizowano pod kątem liczby szkoleń, warsztatów do rzeczywistej liczby przeprowadzonych warsztatów - do 2. Z wykazu wskaźników usunięto liczbę uczestników szkoleń, warsztatów z uwagi na otwarty charakter przedsięwzięcia nie prowadzono ewidencji liczby uczestników.</t>
  </si>
  <si>
    <t>Operacja znajduje się na liście rezerwowej (pozycja 2 na liście rezerwowej). Dzięki uzyskanym oszczędnościom z realizacji operacji z listy rankingowej, możliwa jest realizacja niniejszej operacji.</t>
  </si>
  <si>
    <t>Dwuletni plan operacyjny KSOW na lata 2016-2017 dla województwa podkarpackiego</t>
  </si>
  <si>
    <t>Urząd Marszałkowski Województwa Podkarpackiego</t>
  </si>
  <si>
    <t>Dożynki Prezydenckie w Spale</t>
  </si>
  <si>
    <t>Celem operacji jest aktywizacja mieszkańców wsi, poprzez zaangażowanie w działania służące podtrzymaniu tradycji związanej z obrzędem Święta Plonów, mocno zakorzenionego w polskiej tradycji oraz będącego zwieńczeniem rolniczego trudu. Ponadto operacja ta służyć będzie ukazaniu dorobku podkarpackiego rolnictwa szczególnie w obszarze dziedzictwa kulturowego i kulinarnego.</t>
  </si>
  <si>
    <t>Realizacja operacji obejmować będzie: transport wieńca i delegacji, wyżywienie, wynajęcie namiotu wystawienniczego, przygotowanie prezentacji regionalnych i tradycyjnych produktów charakterystycznych dla województwa podkarpackiego.</t>
  </si>
  <si>
    <t>Ogół społeczeństwa, podmioty zainteresowane, rolnicy i producenci wytwarzający żywność tradycyjną, regionalną i lokalną oraz zespoły ludowe kultywujące tradycje.</t>
  </si>
  <si>
    <t>od 1 czerwca 2016 r. do 31 października 2016 r.</t>
  </si>
  <si>
    <t>al.Łukasza Cieplińskiego 4,    35-010 Rzeszów</t>
  </si>
  <si>
    <t>XVI Konkurs "Nasze Kulinarne Dziedzictwo-Smaki Regionów" na najlepszy regionalny i lokalny produkt żywnościowy</t>
  </si>
  <si>
    <t>Celem realizacji operacji jest identyfikacja i zgromadzenie wiedzy o oryginalnych regionalnych produktach żywnościowych wytwarzanych w gospodarstwach i przez lokalnych przedsiębiorców. Przedmiotowa operacja służyć będzie zachowaniu dziedzictwa kulturowego i kulinarnego w kontekście specyfiki regionu oraz przyczyni się do pobudzenia aktywności mieszkańców obszarów wiejskich.</t>
  </si>
  <si>
    <t>Realizacja operacji obejmować będzie zakup nagród dla laureatów konkursu.</t>
  </si>
  <si>
    <t>Ogół społeczeństwa, mieszkańcy województwa podkarpackiego oraz gospodarstwa agroturystyczne.</t>
  </si>
  <si>
    <t>od 1 kwietnia 2016 r. do 30 września 2016 r.</t>
  </si>
  <si>
    <t>X Targi Żywności Tradycyjnej "Festiwal Podkarpackich Smaków"</t>
  </si>
  <si>
    <t>Celem realizacji operacji jest aktywny udział wielu środowisk wiejskich w poszukiwaniu i prezentacji tradycyjnych produktów żywnościowych, mających m.in. wpływ na rozszerzenie oferty turystyki i agroturystyki, do budowania marki regionu, do poszukiwania alternatywnych źródeł dochodu oraz na tworzenie nowych miejsc pracy na obszarach wiejskich.</t>
  </si>
  <si>
    <t>Ogół społeczeństwa, podmioty zainteresowane,  gospodarstwa agroturystyczne, producenci wytwarzający żywność  tradycyjna i lokalną.</t>
  </si>
  <si>
    <t>od 1 kwietnia 2016 r. do 31 sierpnia 2016 r.</t>
  </si>
  <si>
    <t>Konkurs Kulinarny III Podkarpackie Smaki Myśliwskie, który odbędzie się podczas XXI Targów Rzemiosła, Przedsiębiorczości i Leśnictwa "Agrobieszczady 2016"</t>
  </si>
  <si>
    <t>Celem operacji jest popularyzowanie  produktów i potraw pochodzących z "darów lasu". Operacja służyć będzie zaprezentowaniu  i upowszechnianiu wśród szerokiego grona odbiorców kuchni myśliwskiej, która posłuży do budowania oryginalnego produktu turystycznego i marki regionu. Wydarzenie to doskonale wpisuje się w klimat tego specyficznego zakątka naszego województwa i kraju i stanowi dla uczestników konkursu okazję do zaprezentowania swojej oferty wobec potencjalnych klientów, a tym samym generuje dodatkowe źródła dochodów.</t>
  </si>
  <si>
    <t>Ogół społeczeństwa, mieszkańcy województwa podkarpackiego , turyści, podmioty zainteresowane przedmiotową operacją, restauracje oraz gospodarstwa agroturystyczne.</t>
  </si>
  <si>
    <t>od 30 kwietnia 2016 r. do 30 sierpnia 2016 r.</t>
  </si>
  <si>
    <t>EKOGALA - międzynarodowe targi produktów i żywności wysokiej jakości</t>
  </si>
  <si>
    <t>Promocja produktów i żywności wysokiej jakości, tj. produktów ekologicznych i wysokie jakości</t>
  </si>
  <si>
    <t>Realizacja operacji obejmować będzie: logistykę przygotowania i przeprowadzenia targów, promocje wydarzenia, promocję produktów ekologicznych i tradycyjnych oraz przygotowanie i przeprowadzenie konkursu wraz z zakupem nagród.</t>
  </si>
  <si>
    <t>Ogół społeczeństwa, wytwórcy oraz podmioty zainteresowane produktem ekologicznym i tradycyjnym.</t>
  </si>
  <si>
    <t>od 1 marca 2016 r. do 30 listopada 2016 r.</t>
  </si>
  <si>
    <t>liczba podmiotów które wzięły udział w targach</t>
  </si>
  <si>
    <t>Zespół przedsięwzięć promujących podkarpackie dziedzictwo kulinarne oraz tradycyjną kuchnię poprzez prezentację produktów regionalnych i tradycyjnych w 4 wybranych miastach wojewódzkich Polski</t>
  </si>
  <si>
    <r>
      <t>Celem realizacji przedmiotowej operacji jest</t>
    </r>
    <r>
      <rPr>
        <sz val="10"/>
        <color indexed="10"/>
        <rFont val="Arial CE"/>
        <charset val="238"/>
      </rPr>
      <t xml:space="preserve"> </t>
    </r>
    <r>
      <rPr>
        <sz val="10"/>
        <color indexed="8"/>
        <rFont val="Arial CE"/>
        <charset val="238"/>
      </rPr>
      <t xml:space="preserve">zaprezentowanie województwa podkarpackiego mieszkańcom czterech dużych miast Polski, poprzez ukazanie ciekawych rozwiązań, mających wpływ na rozwój obszarów wiejskich, a także upowszechnianie dobrych praktyk w zakresie wspierania ochrony dziedzictwa kulturowego poprzez prezentację twórczości rzemieślniczej, rękodzielnictwa oraz folkloru regionalnego, a także promocję dziedzictwa kulinarnego oraz atrakcji agroturystycznych. Organizowane wydarzenia w ramach przedmiotowej operacji przyczynią się do aktywizacja mieszkańców wsi, nawiązania wzajemnych kontaktów oraz rozwoju gospodarczego na obszarach wiejskich. </t>
    </r>
  </si>
  <si>
    <t xml:space="preserve">Realizacja operacji obejmować będzie: zapewnienie w każdym z czterech miast zaplecza technicznego oraz kosztów organizacyjnych i pełnej logistyki wydarzenia. Niezbędnym elementem przy realizacji przedmiotowej operacji będzie również zapewnienie konferansjera, który poprowadzi prezentację i promocję Podkarpacia. </t>
  </si>
  <si>
    <t>Ogół społeczeństwa czterech dużych miast Polski oraz wszyscy zainteresowani przedmiotową operacją.</t>
  </si>
  <si>
    <t>od 1 kwietnia 2016 r. do 30 października 2016 r.</t>
  </si>
  <si>
    <t>liczba działań promocyjnych</t>
  </si>
  <si>
    <t xml:space="preserve">Celem realizacji przedmiotowej operacji jest zaprezentowanie województwa podkarpackiego mieszkańcom  wybranego miasta Polski (np. podczas targów POLAGRA FOOD), poprzez ukazanie ciekawych rozwiązań, mających wpływ na rozwój obszarów wiejskich, a także upowszechnianie dobrych praktyk w zakresie wspierania ochrony dziedzictwa kulturowego poprzez prezentację twórczości rzemieślniczej, rękodzielnictwa oraz folkloru regionalnego, a także promocję dziedzictwa kulinarnego oraz atrakcji agroturystycznych. </t>
  </si>
  <si>
    <t xml:space="preserve">Realizacja operacji obejmować będzie: zapewnienie w zaplecza technicznego oraz kosztów organizacyjnych i pełnej logistyki wydarzenia. </t>
  </si>
  <si>
    <t>Ogół społeczeństwa.</t>
  </si>
  <si>
    <t>2, 3, 5</t>
  </si>
  <si>
    <t>Promocja produktu lokalnego, regionalnego i tradycyjnego w siedmiu wybranych miejscowościach województwa podkarpackiego</t>
  </si>
  <si>
    <t xml:space="preserve">Celem realizacji przedmiotowej operacji jest promocja: bogactwa i niepowtarzalności produktów lokalnych, dziedzictwa kulturowego i kulinarnego regionu Podkarpacia oraz produktów specyficznych, charakterystycznych dla naszego regionu, które są jego wizytówką, turystyki kulinarnej i agroturystyki powiatów i gmin, gospodarstw agroturystycznych znajdujących się w polskiej wsi i ukazanie codzienności życia wiejskiego  z jego tradycjami, kulturą i obrzędowością, dobrych praktyk związanych z kulturą ludową oraz żywnością tradycyjną charakterystyczną dla tego regionu
ale także stymulowanie rozwoju przedsiębiorczości na obszarach wiejskich.
</t>
  </si>
  <si>
    <t>Realizacja operacji obejmować będzie przygotowanie i przeprowadzenie 7 prezentacji i  degustacji  potraw, produktów lokalnych, regionalnych i tradycyjnych charakterystycznych dla podkarpacia.</t>
  </si>
  <si>
    <t>Rolnicy oraz regionalni producenci.</t>
  </si>
  <si>
    <t>liczba degustacji</t>
  </si>
  <si>
    <t>Promocja produktu lokalnego, regionalnego i tradycyjnego w siedemnastu wybranych miejscowościach województwa podkarpackiego</t>
  </si>
  <si>
    <t>Realizacja operacji obejmować będzie przygotowanie i przeprowadzenie 17 prezentacji i  degustacji  potraw, produktów lokalnych, regionalnych i tradycyjnych charakterystycznych dla podkarpacia: 3 prezentacje w kwocie do 5 000,00 z, 8 prezentacji w kwocie do 3 000,00 zł, 4 prezentacje w kwocie 2 000,00 zł, 2 prezentacje w kwocie do 1 500,00 zł.</t>
  </si>
  <si>
    <t>Uniwersytet Rzeszowski</t>
  </si>
  <si>
    <t>Kreowanie konkurencyjności miodów podkarpackich na rynku krajowym i europejskim</t>
  </si>
  <si>
    <t>Celem operacji jest transfer wiedzy  i wyników najnowszych badań naukowych w zakresie analiz jakości miodów i czynników decydujących o ich wartości rynkowej, przeprowadzonych w Uniwersytecie Rzeszowskim do podmiotów działających w obrębie gospodarki pasiecznej na podkarpaciu.</t>
  </si>
  <si>
    <t>Realizacja operacji obejmować będzie; wyjazd studyjny na Słowację (Uniwersytet w Nitrze, szkolenia, wydanie monografii, analizy miodów.</t>
  </si>
  <si>
    <t>Pszczelarze województwa podkarpackiego</t>
  </si>
  <si>
    <t>Od 1 marca 2016 r. do dnia 30 listopada 2016 r.</t>
  </si>
  <si>
    <t>Al. Rejtana  16c, 35-959 Rzeszów</t>
  </si>
  <si>
    <t>Podkarpacki Ośrodek Doradztwa Rolniczego w Boguchwale</t>
  </si>
  <si>
    <t>Organizacja XVIII Regionalnej Wystawy Zwierząt Hodowlanych i Dni Otwartych Drzwi PODR Boguchwała</t>
  </si>
  <si>
    <t>Celem operacji jest promowanie osiągnięć hodowlanych, wdrażane postępu biologicznego w hodowli zwierząt i uprawie roślin, promocja najlepszych wyrobów regionalnych i tradycyjnych.</t>
  </si>
  <si>
    <t>Realizacja operacji obejmować będzie logistykę wystawy, zakup pucharów oraz promocję wydarzenia.</t>
  </si>
  <si>
    <t>Hodowcy zwierząt, rolnicy, instytucje i firmy okołorolnicze, ogół społeczeństwa</t>
  </si>
  <si>
    <t>Od 4 maja 2016 r. do 29 lipca 2016 r.</t>
  </si>
  <si>
    <t>ul. Tkaczowa 146, 36-040 Boguchwała</t>
  </si>
  <si>
    <t>Stowarzyszenie na Rzecz Rozwoju i Promocji Podkarpacia "Pro Carpathia"</t>
  </si>
  <si>
    <t>Wsparcie serowarstwa na Podkarpaciu: ocena mleka surowego oraz higieny produkcji i bezpieczeństwa produktu wprowadzonego do obrotu</t>
  </si>
  <si>
    <t>Celem przedsięwzięcia jest zbadanie higieny pozyskiwania mleka oraz jakości mleka surowego wytwarzanego w gospodarstwach indywidualnych, które chcą się zająć lub już się zajmują produkcją sera, a planują w przyszłości jego sprzedaż.</t>
  </si>
  <si>
    <t>Realizacja operacji obejmować będzie: badanie i ocenę mleka oraz opracowanie raportu z badań.</t>
  </si>
  <si>
    <t>Producenci  i przyszli producenci mleka i serów.</t>
  </si>
  <si>
    <t>Od dnia 1 kwietnia 2016 r. do 15 grudnia 2016 r.</t>
  </si>
  <si>
    <t>liczba badań</t>
  </si>
  <si>
    <t>ul. Rynek 16/1,   35-064 Rzeszów</t>
  </si>
  <si>
    <t>XI Jesienna Giełda Ogrodnicza i Podkarpackie Święto Winobrania 2016</t>
  </si>
  <si>
    <t>Celem operacji jest: promowanie osiągnięć podkarpackich rolników, ogrodników oraz winiarzy; wzrost zainteresowania i zwiększenie współpracy organizacji, instytucji i mieszkańców na rzecz ROW; pomoc w nawiązaniu kontaktów; wymiana doświadczeń; promocja produktów regionalnych i tradycyjnych; promocja dobrych praktyk.</t>
  </si>
  <si>
    <t>Realizacja operacji obejmie następujące działania: logistykę wystawy, pokaz tłoczenia soków, pokaz i degustację podkarpackich win, promocje wydarzenia.</t>
  </si>
  <si>
    <t>Rolnicy, ogrodnicy, osoby związane z rolnictwie i ogrodnictwem, instytucje i firmy okołorolnicze, ogół społeczeństwa.</t>
  </si>
  <si>
    <t>Od 1 września 2016 r. do 7 października 2016 r.</t>
  </si>
  <si>
    <t>Gminny Ośrodek Kultury w Narolu</t>
  </si>
  <si>
    <t>Z pastwiska, lasu i pola do kulinarnego Narola</t>
  </si>
  <si>
    <t>Celem operacji jest: wsparcie terenów wiejskich i producentów lokalnych poprzez zakup i wykorzystanie produktów lokalnych, promowanie innowacyjnych technologii w gospodarstwie rybackim, edukacja i budowanie świadomości społeczności lokalnej dotyczącej upowszechniania produktu lokalnego.</t>
  </si>
  <si>
    <t>Realizacji operacji obejmować będzie: przygotowanie i przeprowadzenie konkursu kulinarnego, warsztaty edukacyjno - kulinarne, pokaz mistrzów kuchni, prezentację produktu lokalnego oraz prezentację kuchni innowacyjnej.</t>
  </si>
  <si>
    <t>Hotele, restauracje i gospodarstwa agroturystyczne, ogół społeczeństwa</t>
  </si>
  <si>
    <t>ul. Warszawska 27, 37-610 Narol</t>
  </si>
  <si>
    <t>Okręgowy Związek Hodowców Koni w Rzeszowie</t>
  </si>
  <si>
    <t>Organizacja próby dzielności koni huculskich oraz promocja naturalnego wypasu zwierząt gospodarskich w szczególności koni i bydła w ramach XVI Pożegnania wakacji w Rudawce Rymanowskiej</t>
  </si>
  <si>
    <t>Celem operacji jest uzyskanie równowagi ekonomicznej, przyrodniczej i społecznej poprzez hodowlę i promocję bydła simentalskiego oraz konia huculskiego, a także popularyzacja dziedzictwa kulinarnego, agroturystyki i turystyki wiejskiej.</t>
  </si>
  <si>
    <t>Realizacji operacji obejmować będzie: przygotowanie ścieżek huculskich dla koni młodych i starszych, zabudowanie parkuru do  przeprowadzenia  konkursów skoków przez przeszkody oraz zbudowanie przeszkód do konkursu powożenia zaprzęgami parokonnymi, pokaz kulinarny wyrobów mięsnych i mlecznych, wykonanie broszury upowszechnieniowej</t>
  </si>
  <si>
    <t>Hodowcy zwierząt zarówno koni huculskich i bydła simentalskiego, wystawcy - instytucje i firmy działające w sferze okołorolniczej, ogół społeczeństwa (mieszkańcy woj. Podkarpackiego, turyści)</t>
  </si>
  <si>
    <t>od 1 lipca 2016 r. do 1 września 2016 r.</t>
  </si>
  <si>
    <t>u. Fredry 4,            35-959 Rzeszów</t>
  </si>
  <si>
    <t>Państwowa Wyższa Szkoła Zawodowa im.Stanisława Pigonia w Krośnie</t>
  </si>
  <si>
    <t>Opracowanie i publikacja  wydawnictw naukowych (monografie) pod tytułem roboczym: 1) Podkarpacka wołowina, gusty i preferencje konsumentów, 2) Dziczyzna. Czy ją jedzą i co o niej wiedza mieszkańcy podkarpacia, 3) Konsumenckie zainteresowanie wieprzowymi produktami regionalnymi na Podkarpaciu</t>
  </si>
  <si>
    <t>Celem operacji są planowane do wydania publikacje naukowe, które udokumentują i będą transferować nową wiedzę zebraną na podstawie badań konsumenckich dot.: wołowiny, dziczyzny i wieprzowych produktów regionalnych, które stanowić będą cenne źródło wiedzy o uwarunkowaniach aktualnego i przewidywanego popytu, a także do projektowania  i wprowadzania na rynek nowych innowacyjnych produktów o wysokich walorach zdrowotnych i smakowych.</t>
  </si>
  <si>
    <t>Realizacja operacji obejmować będzie: napisanie i zredagowanie naukowego tekstu do 3 broszur, recenzja, korekta, skład i łamanie, projekt okładki i wydanie</t>
  </si>
  <si>
    <t>Producenci żywca wołowego i wieprzowego, zakłady przetwórcze i konfekcjonujące wołowinę, koła łowieckie, hodowcy jeleni i danieli fermowych oraz zakłady przetwórcze i konfekcjonujące dziczyznę, producenci żywca, konsumenci i organizacje rolnicze</t>
  </si>
  <si>
    <t>ul. Rynek 1,         38-400 Krosno</t>
  </si>
  <si>
    <t>Wsparcie serowarstwa  na Podkarpaciu: promocja współpracy w sektorze rolnym</t>
  </si>
  <si>
    <t>Celem operacji jest popularyzacja serowarstwa oraz nawiązanie współpracy z podmiotami (gospodarstwami domowymi z Podkarpacia), które zajmują się serowarstwem lub planują podjęcie takiej produkcji, zakładając w przyszłości możliwość wprowadzenia tych produktów do obrotu.</t>
  </si>
  <si>
    <t>Realizacja operacji obejmować będzie: organizację cyklu szkoleń, wyjazdów studyjnych oraz wydanie publikacji dot. serowarstwa</t>
  </si>
  <si>
    <t>Podmioty z województwa podkarpackiego zajmujące się sprzedażą produktów serowarskich lub planujących taką sprzedaż rozpocząć</t>
  </si>
  <si>
    <t>od 1 kwietnia 2016 r. do 20 grudnia 2016 r.</t>
  </si>
  <si>
    <t>Przygotowanie i druk publikacji w miesięczniku "Podkarpackie Wiadomości Rolnicze"</t>
  </si>
  <si>
    <t>Celem operacji jest przekazywanie wiedzy w zakresie: dobrych praktyk w rolnictwie  i działalności okołorolniczej, wykorzystanie funduszy strukturalnych, przykładów w zastosowaniu innowacyjnych pomysłów w produkcji rolniczej i przetwórstwie rolno-spożywczym, przedstawienie światowych trendów w innowacyjnych technologiach  w działalności rolniczej i okołorolniczej, prezentacja przykładów powiązań organizacyjnych, prawnych i marketingowych  sektorów produkcyjnego, przetwórczego, usługowego i samorządowego na obszarach wiejskich.</t>
  </si>
  <si>
    <t>Realizacja operacji obejmować będzie: przygotowanie i druk artykułu w miesięczniku rolniczym.</t>
  </si>
  <si>
    <t>Mieszkańcy  obszarów wiejskich, samorząd terytorialny , producenci rolni, instytucje naukowe i okołorolnicze, firmy i przedsiębiorstwa  działające na  terenie małych miast i obszarów wiejskich Podkarpacia.</t>
  </si>
  <si>
    <t>od 1 marca 2016 r. do 31 grudnia 2016 r.</t>
  </si>
  <si>
    <t>Gminny Ośrodek Kultury w Czarnej</t>
  </si>
  <si>
    <t>Organizacja targów: "Rzemiosło od kuchni" podczas Jarmarku Garncarskiego w Medyni Głogiowskiej</t>
  </si>
  <si>
    <t>Celem operacji jest promocja ceramiki siwej przystosowanej do gotowania i pieczenia oraz wyrobów kulinarnych w niej wytworzonych, rękodzieła w zakresie tworzenia narzędzi i wyposażenia kuchennego z drewna, wikliny i ceramiki, propagowanie kultury spożywania żywności zakupionej u lokalnych wytwórców oraz promocja twórczości lokalnych rękodzielników.</t>
  </si>
  <si>
    <t>Realizacja operacji obejmować będzie logistykę targów, zakup nagród w konkursie "Rzemiosło od kuchni", prezentację żywności oraz wydanie ulotki.</t>
  </si>
  <si>
    <t>Osoby zajmujące się rzemiosłem artystycznym i użytkowym oraz Koła Gospodyń Wiejskich i Stowarzyszenia, których celem działalności jest wytwarzanie rękodzieła oraz promocja lokalnej kuchni</t>
  </si>
  <si>
    <t>od 20 czerwca 2016 r. do 11 lipca 2016 r.</t>
  </si>
  <si>
    <t>35-125 Czarna 260C</t>
  </si>
  <si>
    <t>Wojewódzki Związek Pszczelarzy</t>
  </si>
  <si>
    <t>XII Podkarpackie Święto Miodu</t>
  </si>
  <si>
    <t>Celem operacji jest promocja pszczelarstwa jako jednego z atutów naszego regionu, odznaczającego się  wielką popularnością, tradycyjnym prowadzeniem gospodarki  pasiecznej oraz ogromnym zaangażowaniem pszczelarzy w pozyskiwanie  różnych gatunków  miodów najwyższej jakości, które są szansą na pokazanie tożsamości regionu i zachowanie dziedzictwa  kulinarnego.</t>
  </si>
  <si>
    <t>Realizacja operacji obejmować będzie: kampanię reklamową, nagrody dla pszczelarzy w organizowanych konkursach, prezentację żywności przygotowaną na bazie miodu oraz catering.</t>
  </si>
  <si>
    <t>Ogół społeczeństwa, mieszkańcy województwa  podkarpackiego, a w szczególności mieszkańcy Rzeszowa oraz  wszyscy zainteresowani przedmiotową operacją.</t>
  </si>
  <si>
    <t>od 1 września 2016 r. do 30 października 2016 r.</t>
  </si>
  <si>
    <t>ul. 8-go Marca 3, 35-065 Rzeszów</t>
  </si>
  <si>
    <t>Gminny środek Kultury w Krzeszowie</t>
  </si>
  <si>
    <t>Kultywowanie wielowiekowej tradycji smażenia powideł oraz promocja produktów lokalnych poprzez organizację imprezy kulturalnej "POWIDLAKI 2016"</t>
  </si>
  <si>
    <t xml:space="preserve">Celem operacji jest kultywowanie wielowiekowej tradycji smażenia powideł, zwiększenie aktywności podmiotów z terenu województwa podkarpackiego zajmujących się wytwarzaniem produktów lokalnych, promocja dziedzictwa kulturowego i kulinarnego oraz aktywizacja mieszkańców  wsi w podejmowaniu inicjatyw na rzecz rozwoju obszarów wiejskich. </t>
  </si>
  <si>
    <t>Realizacja operacji obejmować będzie: promocję wydarzenia w prasie lokalnej, radiu, film w TVP promujący Powidlaki, wykonanie plakatów, zaproszeń,  zabezpieczenie techniczne (stoły, ławki, usługa elektryka, nagłośnienie, oświetlenie, scena), prowadzący, nagrody w konkursie oraz logistyka wydarzenia</t>
  </si>
  <si>
    <t xml:space="preserve">Koła Gospodyń Wiejskich, Stowarzyszenia oraz grupy nieformalne wytwarzające produkty lokalne, a także  ogół mieszkańców województwa podkarpackiego. </t>
  </si>
  <si>
    <t>od 1 maja 2016 r. do 30 września 2016 r.</t>
  </si>
  <si>
    <t>ul. Rynek 9,        37-418 Krzeszów</t>
  </si>
  <si>
    <t>Gmina Lubaczów</t>
  </si>
  <si>
    <t>Festiwal Kultur i Kresowego Jadła</t>
  </si>
  <si>
    <t>Celem operacji jest promocja obszaru gminy  wykorzystaniem posiadanych zasobów dziedzictwa lokalnego w szczególności wielokulturowych kresowych tradycji kulinarnych na rzecz rozwoju przedsiębiorstw i podmiotów sektora obsługi ruchu turystycznego.</t>
  </si>
  <si>
    <t>Realizacja operacji obejmować będzie: zabezpieczenie techniczne i logistyczne  Festiwalu, organizację warsztatów tradycyjnej kuchni oraz zakup nagród podczas organizowanego konkursu kulinarnego.</t>
  </si>
  <si>
    <t>Mieszkańcy regionu, turyści odwiedzający Kresy Wschodnie.</t>
  </si>
  <si>
    <t>od 21 lipca 2016 r. do 20 sierpnia 2016 r.</t>
  </si>
  <si>
    <t>ul. Jasna 1,         37-600 Lubaczów</t>
  </si>
  <si>
    <t>PHU BOMI Michalina Kołcz Zamek Dubiecko</t>
  </si>
  <si>
    <t>Organizacja II Międzynarodowego Festiwalu Kuchni Dworskiej im. Hanny Szymanderskiej w Zamku Dubiecko</t>
  </si>
  <si>
    <t>Celem operacji jest pokaz sztuki kulinarnej oraz promocja produktu lokalnego, a także  sprzedaży bezpośredniej, rozwoju wszelkich form turystyki wiejskiej, rekreacji, sportu i aktywnego wypoczynku oraz promocji funkcji społecznych i pozarolniczych gospodarstw rolnych wpływających na poprawę życia na obszarach wiejskich.</t>
  </si>
  <si>
    <t>Realizacja operacji obejmować będzie: zabezpieczenie techniczne i logistyczne Festiwalu.</t>
  </si>
  <si>
    <t>Przedstawiciele obiektów gastronomicznych z Polski, producenci produktów regionalnych oraz ogół społeczeństwa obserwujący smagania konkursowe.</t>
  </si>
  <si>
    <t>od 5 stycznia 2016 r. do 30 kwietnia 2016 r.</t>
  </si>
  <si>
    <t>ul. Jasińskiego 40, 37-7-00 Przemyśl</t>
  </si>
  <si>
    <t>Powiat Bieszczadzki</t>
  </si>
  <si>
    <t>I Wielokulturowy Festiwal Produktów Lokalnych i Tradycyjnych</t>
  </si>
  <si>
    <t>Celem operacji jest promocja produktów regionalnych i tradycyjnych oraz upowszechnianie dziedzictwa kulturowego bieszczadzkiej wsi oraz tradycji kultywowanych na jego terenie. Ponadto operacja ma służyć zaprezentowaniu stowarzyszeń i Kół Gospodyń Wiejskich oraz ich działalności.</t>
  </si>
  <si>
    <t>Realizacja operacji obejmować będzie: zabezpieczenie techniczne  i logistyczne  Festiwalu oraz prowadzący.</t>
  </si>
  <si>
    <t>Rolnicy i przedsiębiorcy z powiatu bieszczadzkiego, sanockiego, leskiego i przemyskiego oraz konsumenci produktów ekologicznych, mieszkańcy regionu oraz turyści.</t>
  </si>
  <si>
    <t>od 1 kwietnia 2016 r. do 30 lipca 2016 r.</t>
  </si>
  <si>
    <t xml:space="preserve">ul. Bełska 22,       38-700 Ustrzyki Dolne </t>
  </si>
  <si>
    <t>Powiat Przeworski</t>
  </si>
  <si>
    <t>X Powiatowe Święto Chleba</t>
  </si>
  <si>
    <t>Celem operacji jest promocja regionalnego dziedzictwa kulinarnego podkarpackiej wsi i zdrowej żywności wysokiej jakości, integracja międzypokoleniowa mieszkańców, zachęcanie podmiotów do rejestrowania wyprodukowanych produktów oraz informacja i promocja o funduszach unijnych.</t>
  </si>
  <si>
    <t>Realizacja operacji obejmować będzie: zabezpieczenie techniczne  i logistyczne festynu oraz nagrody w konkursie.</t>
  </si>
  <si>
    <t>Mieszkańcy powiatu i regionu Podkarpacia, miłośnicy lokalnej staropolskiej kuchni, znawcy muzyki i twórczości ludowej, przedsiębiorcy i wytwórcy wyrobów masarskich i piekarni.</t>
  </si>
  <si>
    <t>od 1 lipca 2016 r. do 21 sierpnia 2016 r.</t>
  </si>
  <si>
    <t>ul. Jagiellońska 10, 37-200 Przeworsk</t>
  </si>
  <si>
    <t>Lokalna Grupa Działania Partnerstwo 5 Gmin</t>
  </si>
  <si>
    <t>Szkolenia dla zespołu wdrażającego Lokalną Strategię Rozwoju</t>
  </si>
  <si>
    <t>Celem operacji jest podniesienie  kwalifikacji osób bezpośrednio zaangażowanych we wdrażanie LSR poprzez udział w szkoleniach z zakresu doradztwa  beneficjentom, oceny i wyboru operacji realizowanych na terenie LGD oraz monitoringu.</t>
  </si>
  <si>
    <t>Realizacja operacji obejmować będzie: organizację cyklu dwudniowych szkoleń.</t>
  </si>
  <si>
    <t>Osoby zaangażowane w realizację projektu: członkowie Rady, członkowie Zarządu oraz pracownicy biura LGD Partnerstwo 5 Gmin</t>
  </si>
  <si>
    <t>od 1 czerwca 2016 r. do 31 grudnia 2016 r.</t>
  </si>
  <si>
    <t>ul. Rynek 1,        39-100 Ropczyce</t>
  </si>
  <si>
    <t>Stowarzyszenie Rodzina Kolpinga</t>
  </si>
  <si>
    <t>"Biesiada Sarmacka"</t>
  </si>
  <si>
    <t>Celem operacji jest: wsparcie terenów wiejskich i producentów lokalnych oraz uzyskanie równowagi ekonomicznej, przyrodniczej i społecznej poprzez promocję zrównoważonego rozwoju  tych obszarów, a także kultywowanie tradycji i aktywnego wypoczynku.</t>
  </si>
  <si>
    <t>Realizacja operacji obejmować będzie degustację potraw regionalnych.</t>
  </si>
  <si>
    <t xml:space="preserve">Mieszkańcy powiatu jarosławskiego i kilkudziesięciu miejscowości z terenu całego województwa podkarpackiego, a także zaproszone grupy z za granicy, miłośnicy lokalnej staropolskiej kuchni, znawcy muzyki i twórczości ludowej. </t>
  </si>
  <si>
    <t>od 25 maja 2016 r. do 28 maja 2016 r.</t>
  </si>
  <si>
    <t>ul. 3-go Maja 49, 37-500 Jarosław</t>
  </si>
  <si>
    <t>Zmiana podyktowana jest faktem, że po rozpoznaniu rynku właściwa prezentacja regionau: kulinariów i kultury regionu nie będzie możliwe w ramach wcześniej zaplanowanej kwoty.</t>
  </si>
  <si>
    <t xml:space="preserve">Oszczędność powstała w wyniku stosowania Ustawy Prawo zamówień publicznych. </t>
  </si>
  <si>
    <t>Ze względu na zmianę miejsca realizacji operacji, zaplanowana do realizacji kwota okazała się niewystarczjąca. Obecna edycja EKGALi odbedzie się w Centrum Wystawienniczo Kongresowymw Jasionce koło Rzeszowa. Zaróno nowa lokalizacja (poza granicami miasta) jak i samo miejsce generować będzie dodatkowe koszty.</t>
  </si>
  <si>
    <t>Dwuletni plan operacyjny KSOW na lata 2016-2017 dla województwa kujawsko-pomorskiego</t>
  </si>
  <si>
    <t>Wskaźnik monitorowania realizacji operacji</t>
  </si>
  <si>
    <t>Urząd Marszałkowski Województwa Kujawsko-Pomorskiego</t>
  </si>
  <si>
    <t>Organizacja wizyty studyjnej na temat rozwoju przedsiębiorczości na terenach wiejskich</t>
  </si>
  <si>
    <t>aktywizacja mieszkańców wsi na rzecz podejmowania inicjatyw w zakresie rozwoju obszarów wiejskich</t>
  </si>
  <si>
    <t>przedstawiciele LGD oraz instytucji zaangażowanych w rozwój przedsiębiorczości na obszarach wiejskich</t>
  </si>
  <si>
    <t>2016 rok</t>
  </si>
  <si>
    <t>1 wizyta, 40 osób</t>
  </si>
  <si>
    <t>Plac Teatralny 2
 87-100 Toruń</t>
  </si>
  <si>
    <t xml:space="preserve">Seminarium pn. „Od zagrody do gospody – wieprzowina ras rodzimych 
na kujawsko-pomorskich stołach”
</t>
  </si>
  <si>
    <t>ułatwianie wymiany wiedzy pomiędzy podmiotami uczestniczącymi w łańcuchu dostaw żywności, promocja ras rodzimych zwierząt w hodowli i konsumpcji mięsa</t>
  </si>
  <si>
    <t>przedstawiciele organizacji i instytucji odpowiedzialnych za modelowanie łańcuchów dostaw żywności, członkowie regionalnej Sieci Kulinarnego Dziedzictwa, GPR, uczelni wyższych</t>
  </si>
  <si>
    <t>Gala Nagród Marszałka Województwa Kujawsko-Pomorskiego</t>
  </si>
  <si>
    <t>popularyzacja osiągnięć laureatów konkursu w dziedzinie rolnictwa, ekologii</t>
  </si>
  <si>
    <t>Gala Nagród</t>
  </si>
  <si>
    <t>autorzy wybitnych osiągnięć w dziedzinie rolnictwa i rozwoju obszarów wiejskich</t>
  </si>
  <si>
    <t>I,II,III kwartał 2016 roku</t>
  </si>
  <si>
    <t>Forum Rolnicze i Konkurs Sołtys Roku 2016</t>
  </si>
  <si>
    <t>aktywizacja mieszkańców wsi poprzez promowanie najbardziej aktywnych sołtysów</t>
  </si>
  <si>
    <t>rolnicy, grupy producentów rolnych, organizacje i instytucje mające osobowość prawną</t>
  </si>
  <si>
    <t>1 konkurs, 1 konferencja, 300 uczestników</t>
  </si>
  <si>
    <t>Udział pracowników Urzędu Marszałkowskiego Województwa Kujawsko-Pomorskiego w wizytach studyjnych organizowanych przez Sekretariat Regionalny Krajowej Sieci Obszarów Wiejskich Województwa Kujawsko-Pomorskiego</t>
  </si>
  <si>
    <t>poszerzenie wiedzy pracowników, zwiększenie udziału zainteresowanych stron we wdrażaniu inicjatyw na rzecz rozwoju obszarów wiejskich</t>
  </si>
  <si>
    <t xml:space="preserve">delegacje </t>
  </si>
  <si>
    <t>pracownicy Urzędu Marszałkowskiego zaangażowani w rozwój obszarów wiejskich</t>
  </si>
  <si>
    <t xml:space="preserve">min. 5 delegacji </t>
  </si>
  <si>
    <t>Międzynarodowe Targi Rolno-Spożywcze Grune Woche, Berlin 2016</t>
  </si>
  <si>
    <t>promocja regionu, nawiązanie kontaktów handlowych przez wystawców</t>
  </si>
  <si>
    <t>zwiedzający, potencjalni kontrahenci</t>
  </si>
  <si>
    <t>450tys. zwiedzających</t>
  </si>
  <si>
    <t>Konkurs "Wieś na weekend"</t>
  </si>
  <si>
    <t>upowszechnienie idei zrzeszania się, podniesienie atrakcyjności turystycznej obszarów wiejskich</t>
  </si>
  <si>
    <t>organizacje i instytucje mające osobowość prawną, z wyłączeniem JST</t>
  </si>
  <si>
    <t>ok. 80 zgłoszeń konkursowych</t>
  </si>
  <si>
    <t>Promocja zrównoważonego rozwoju obszarów wiejskich na krajowych i międzynarodowych imprezach targowych</t>
  </si>
  <si>
    <t>promocja regionu, wzrost poziomu świadomości spoleczeństwa na temat PROW i zrealizowanych projektów</t>
  </si>
  <si>
    <t xml:space="preserve">publikacje </t>
  </si>
  <si>
    <t>osoby zainteresowane rozwojem obszarów wiejskich</t>
  </si>
  <si>
    <t>min. 2 publikacje</t>
  </si>
  <si>
    <t>Kujawsko-Pomorska Gęsina na św. Marcina</t>
  </si>
  <si>
    <t>aktywizacja mieszkańców wsi na rzecz podejmowania inicjatyw w zakresie rozwoju własnych gospodarstw</t>
  </si>
  <si>
    <t>akcja promująca - akcja medialna, konkursy popularyzatorskie, szkolenia</t>
  </si>
  <si>
    <t>mieszkańcy Polski</t>
  </si>
  <si>
    <t>1 akcja promocyjna</t>
  </si>
  <si>
    <t>Wsparcie przedsiębiorczości na terenach wiejskich, poprzez promocję żywności wysokiej jakości</t>
  </si>
  <si>
    <t>poprawa konkurencyjności producentów rolnych i przetwórców żywności</t>
  </si>
  <si>
    <t>szkolenie, Forum ESDK</t>
  </si>
  <si>
    <t xml:space="preserve">producenci i przetwórcy żywności lokalnej najwyższej jakości </t>
  </si>
  <si>
    <t>min. 3 przedsięwzięcia promocyjne</t>
  </si>
  <si>
    <t>Stowarzyszenie Nasza Krajna</t>
  </si>
  <si>
    <t>Piknik Leadera</t>
  </si>
  <si>
    <t>wsparcie lgd w zakresie poszukiwania partnerów do współpracy, wymiana doświadczeń</t>
  </si>
  <si>
    <t>konferencja, konkurs, piknik</t>
  </si>
  <si>
    <t>przedstawiciele LGD, samorządu województwa kujawsko-pomorskiefo, gmin i powiatu sępoleńskiego</t>
  </si>
  <si>
    <t>1 impreza plenerowa, 1 konkurs</t>
  </si>
  <si>
    <t>ul. Jeziorna 6, 89-400 Sępólno Krajeńskie</t>
  </si>
  <si>
    <t>Uniwersytet Technologiczno-Przyrodniczy w Bydgoszczy</t>
  </si>
  <si>
    <t>Konferencja pt. Innowacyjne rozwiązania w produkcji rolnej i przetwórstwie artykułów rolno-spożywczych impulsem rozwoju rolnictwa Pomorza i Kujaw</t>
  </si>
  <si>
    <t>wymiana doświadczeń między producentami rolnymi a pracownikami naukowymi</t>
  </si>
  <si>
    <t>producenci rolni, pracownicy naukowi UTP, członkowie Naukowego Stowarzyszenia Inżynierów i Techników Rolnictwa</t>
  </si>
  <si>
    <t>III, IV kwartał 2016</t>
  </si>
  <si>
    <t>1 konferencja, 80 uczestników</t>
  </si>
  <si>
    <t>ul. Kordeckiego 20, 85-825 Bydgoszcz</t>
  </si>
  <si>
    <t>Pomorsko Kujawski Związek Pszczelarzy w Bydgoszczy</t>
  </si>
  <si>
    <t>Szkolenie zimowe Temat - Selekcja i hodowla pszczoły miodnej</t>
  </si>
  <si>
    <t>podniesienie wiedzy fachowej wśród pszczelarzy, wymiana doświadczeń</t>
  </si>
  <si>
    <t>pszczelarze, osoby zainteresowane pszczelarstwem</t>
  </si>
  <si>
    <t>I kwartał 2016</t>
  </si>
  <si>
    <t>1 konferencja, 300 uczestników</t>
  </si>
  <si>
    <t>ul. Hetmańska 38, 85-039 Bydgoszcz</t>
  </si>
  <si>
    <t>Stowarzyszenie na Rzecz Rozwoju Gminy Aleksandrów Kujawski</t>
  </si>
  <si>
    <t>„Pokaż innym jak osiągnąć sukces czyli 10 lat spółdzielni socjalnych w Polsce”
Dobre praktyki ekonomii społecznej w województwie kujawsko-pomorskim. 
Zjazd spółdzielni socjalnych w Gminie Aleksandrów Kujawski. Czerwiec 2016 rok</t>
  </si>
  <si>
    <t>wymiana doświadczeń i dobrych praktyk</t>
  </si>
  <si>
    <t>spółdzielnie socjalne, osoby wykluczone, bezrobotne</t>
  </si>
  <si>
    <t>1 konferencja, 120 uczestników, 50 broszur</t>
  </si>
  <si>
    <t>Odolion, ul. Piaskowa 12, 87-700 Aleksandrów Kujawski</t>
  </si>
  <si>
    <t>Regionalny Związek Pszczelarzy w Toruniu</t>
  </si>
  <si>
    <t>Szkolenia zimowe „Pszczelarska Praktyka a nowe rozwiązania”</t>
  </si>
  <si>
    <t>pszczelarze zrzeszeni w Związkach Pszczelarzy</t>
  </si>
  <si>
    <t>1 cykl szkoleń, 480 uczestników</t>
  </si>
  <si>
    <t>ul. Środkowa 11, 87-100 Toruń</t>
  </si>
  <si>
    <t>XXIV Forum Pszczelarzy</t>
  </si>
  <si>
    <t>promocja pszczelarstwa, wymiana informacji, tranfer wiedzy</t>
  </si>
  <si>
    <t>forum</t>
  </si>
  <si>
    <t>pszczelarze, sadownicy, rolnicy, producenci sprzętu pszczelarskiego</t>
  </si>
  <si>
    <t>1 konferencja, 800 uczestników</t>
  </si>
  <si>
    <t>Uniwersytet Technologiczno-Przyrodniczy im. J.J. Śniadeckich z siedzibą w Bydgoszczy</t>
  </si>
  <si>
    <t>VII Międzynarodowe Sympozjum Naukowe dla młodych pracowników naukowych, doktorantów i studentów uczelni rolniczych pt. "Innowacyjne badania w rolnictwie i na rzecz rozwoju obszarów wiejskich"</t>
  </si>
  <si>
    <t>wymiana doświadczeń, informacji, prezentacja badań naukowych o charakterze innowacyjnym</t>
  </si>
  <si>
    <t>sympozjum</t>
  </si>
  <si>
    <t>młodzi pracownicy naukowi, doktoranci, przedstawiciele praktyki rolniczej</t>
  </si>
  <si>
    <t>80 uczestników</t>
  </si>
  <si>
    <t>ul. Ks. A. Kordeckiego, 85-225 Bydgoszcz</t>
  </si>
  <si>
    <t>Kujawsko-Pomorska Izba Rolnicza</t>
  </si>
  <si>
    <t>"W grupie łatwiej"</t>
  </si>
  <si>
    <t>przekazanie informacji nt. grup producentów rolnych</t>
  </si>
  <si>
    <t>18 szkoleń</t>
  </si>
  <si>
    <t xml:space="preserve">Przysiek, ul. Parkowa 1, 87-134 Zławieś Wielka </t>
  </si>
  <si>
    <t>Kujawsko-Pomorskie Stowarzyszenie Producentów Ekologicznych EKOŁAN</t>
  </si>
  <si>
    <t>„Wyjazd Studyjny na Międzynarodowe Targi Żywności i Produktów Ekologicznych BioFach 2016”</t>
  </si>
  <si>
    <t>promocja i prezentacja regionu, producentów z sektora rolno-spożywczego</t>
  </si>
  <si>
    <t>członkowie Kujawsko-Pomorskiego Stowarzyszenia Producentów Ekologicznych EKOŁAN, rolnicy ekologiczni</t>
  </si>
  <si>
    <t>1 wizyta, 40 uczestników</t>
  </si>
  <si>
    <t>Pokrzydowo 139, 87-312 Zbiczno</t>
  </si>
  <si>
    <t>Lokalna Grupa Działania Pałuki Wspólna Sprawa</t>
  </si>
  <si>
    <t>Stworzenie profesjonalnego stoiska regionalnego w celu promocji Pałuk oraz aktywizacji społeczności lokalnej zajmującej się kultywowaniem tradycji lokalnej</t>
  </si>
  <si>
    <t>aktywizacja lokalnej społeczności zajmującej się kultywowaniem tradycji lokalnej</t>
  </si>
  <si>
    <t>wizyta studyjna, stoisko promocyjne, publikacja</t>
  </si>
  <si>
    <t xml:space="preserve">turyści </t>
  </si>
  <si>
    <t>II,III,IV kwartał 2016</t>
  </si>
  <si>
    <t>1 stoisko promocyjne</t>
  </si>
  <si>
    <t>Gnieźnieńska 7, 88-400 Żnin</t>
  </si>
  <si>
    <t>Kujawsko-Pomorski Ośrodek Doradztwa Rolniczego w Minikowie</t>
  </si>
  <si>
    <t>Organizacja konkursu „Nasze Kulinarne Dziedzictwo - Smaki Regionów”</t>
  </si>
  <si>
    <t>identyfikacja produktów wysokiej jakości i ich wytwórców, promocja produktów regionalnych, wymiana doświadczeń, wzrost wiedzy uczestników konkursu na temat organizacji łańcucha żywnościowego</t>
  </si>
  <si>
    <t>regionalni wytwórcy produktów tradycyjnych z województwa kujawsko-pomorskiego</t>
  </si>
  <si>
    <t>1 konkurs</t>
  </si>
  <si>
    <t>Minikowo 1, 89-122 Nakło nad Notecią</t>
  </si>
  <si>
    <t>Działanie 11 Aktywizacja mieszkańców powiatu żnińskiego na rzecz inicjatyw służących włączeniu społecznemu</t>
  </si>
  <si>
    <t>aktywizacja mieszkańców obszarów wiejskich</t>
  </si>
  <si>
    <t>1 cykl szkoleń, 100 uczestników</t>
  </si>
  <si>
    <t>Stowarzyszenie Towarzystwo Rozwoju Gminy Płużnica</t>
  </si>
  <si>
    <t xml:space="preserve">Działamy wspólnie - Aktywne sołectwa </t>
  </si>
  <si>
    <t>aktywizacja mieszkańców wsi</t>
  </si>
  <si>
    <t>warsztaty, konferencja, wyjazd studyjny</t>
  </si>
  <si>
    <t>mieszkancy gminy Płużnica</t>
  </si>
  <si>
    <t>II,III kwartał 2016 roku</t>
  </si>
  <si>
    <t>100 uczestników</t>
  </si>
  <si>
    <t>87-214 Płużnica</t>
  </si>
  <si>
    <t>XXXIII Wojewódzki Dzień Pszczelarza</t>
  </si>
  <si>
    <t>promocja pszczelarstwa i produktów pszczelich, wymiana informacji</t>
  </si>
  <si>
    <t xml:space="preserve">impreza </t>
  </si>
  <si>
    <t>pszczelarze, dzieci, młodzież</t>
  </si>
  <si>
    <t>1 impreza plenerowa, 2 konkursy</t>
  </si>
  <si>
    <t>Hetmańska 38, 85-039 Bydgoszcz</t>
  </si>
  <si>
    <t>Stowarzyszenie Lokalna Grupa Działania Czarnoziem na Soli</t>
  </si>
  <si>
    <t>„Gęś Biała Kołudzka” – produkt lokalny Kujaw Zachodnich szansą na rozwój społeczno-gospodarczy 
Powiatu Inowrocławskiego</t>
  </si>
  <si>
    <t>zwiększenie wiedzy nt. chowu gęsi w warunkach przyzagrodowych, poprawa sytuacji ekonomicznej drobnych gospodarstw, aktywizacja mieszkańców wsi</t>
  </si>
  <si>
    <t>II,II,III kwartał 2016 roku</t>
  </si>
  <si>
    <t>1 szkolenie, 60 uczestników</t>
  </si>
  <si>
    <t>Poznańska 133a/106 88-100 Inowrocław</t>
  </si>
  <si>
    <t>Stowarzyszenie Kujawsko-Pomorski Ośrodek Wsparcia Inicjatyw Pozarządowych TŁOK</t>
  </si>
  <si>
    <t>Zintegrowany produkt turystyczno – kulinarny „Poznaj Smak Doliny Wisły – Niech Cię Zakole”.</t>
  </si>
  <si>
    <t>aktywizacja mieszkańców na rzecz podejmowania inicjatyw w zakresie rozwoju obszarów wiejskich</t>
  </si>
  <si>
    <t xml:space="preserve">warsztaty, podróż studyjna </t>
  </si>
  <si>
    <t>przedstawiciele gospodarstw agroturystycznych, gospodarstw rolnych, stowarzyszeń i organizacji promujących Dolinę Dolnej Wisły</t>
  </si>
  <si>
    <t>4 warsztaty, 48 uczestników, 1 wizyta, 30 uczestników</t>
  </si>
  <si>
    <t>Plac Katarzyny 9, 87-100 Toruń</t>
  </si>
  <si>
    <t>"Chrońmy pszczoły". Przygotowanie materiałów publicystycznych dotyczących ochrony pszczół</t>
  </si>
  <si>
    <t>informowanie i wzrost świadomości społeczeństwa nt. roli pszczoły w ekosysystemie</t>
  </si>
  <si>
    <t>materiały promocyjno-informacyjne (plakaty, ulotki, zakładki do książek)</t>
  </si>
  <si>
    <t>pszczelarze, rolnicy, sadownicy</t>
  </si>
  <si>
    <t>3000 plakatów, 10 tys. ulotek, 5 tys. zakładek</t>
  </si>
  <si>
    <t>Modernizacja i aktualizacja serwisu internetowego www.agroturystyka.kpodr.pl</t>
  </si>
  <si>
    <t>promocja ofert turystycznych gospodarstw agroturystycznych, wzrost rozwoju gospodarczego</t>
  </si>
  <si>
    <t>modernizacja i aktualizacja serwisu internetowego</t>
  </si>
  <si>
    <t>podmioty świadczące usługi turystyczne na obszarach wiejskich</t>
  </si>
  <si>
    <t>1 strona internetowa</t>
  </si>
  <si>
    <t>Stowarzyszenie Ekologiczno-Kulturowe "Pojezierze Brodnickie"</t>
  </si>
  <si>
    <t>Wykłady dotyczące wpływu rolnictwa konwencjonalnego na środowisko przyrodnicze, rolnictwa ekologicznego, uprawy dawnych odmian zbóż, drzew i krzewów owocowych oraz Warsztaty z cięcia, zakładania sadu i rozmnażania drzew owocowych dawnych odmian.</t>
  </si>
  <si>
    <t>zwiększenie wiedzy uczestników wyładów oraz nabycie umiejętności z techniki cięcia, zakłdania sadu i rozmnażania drzew</t>
  </si>
  <si>
    <t>wykłady</t>
  </si>
  <si>
    <t>rolnicy, sadownicy</t>
  </si>
  <si>
    <t>I,II kwartał 2016</t>
  </si>
  <si>
    <t>60 uczestników</t>
  </si>
  <si>
    <t>Grzmięca 10, 87-312 Zbiczno</t>
  </si>
  <si>
    <t>Kurs tkania produktów sieciowych</t>
  </si>
  <si>
    <t>transfer wiedzy</t>
  </si>
  <si>
    <t>kurs</t>
  </si>
  <si>
    <t>właściciele wiejskich obiektów turystycznych , przedstawiciele organizacji i instytucji działających na rzecz rozwoju turytsycznego regionu</t>
  </si>
  <si>
    <t>1 cykl szkoleń, 25 uczestników</t>
  </si>
  <si>
    <t>Telewizja Polska SA w Warszawie
Oddział Terenowy w Bydgoszczy</t>
  </si>
  <si>
    <t>Promocja zrównoważonego rozwoju obszarów wiejskich w TVP Bydgoszcz</t>
  </si>
  <si>
    <t>informowanie społecześńtwa o polityce rozwoju obszarów wiejskich, promowanie projektów realizowanych przy wsparciu środków unijnych</t>
  </si>
  <si>
    <t>felietony</t>
  </si>
  <si>
    <t>mieszkańcy wsi</t>
  </si>
  <si>
    <t>10 felietonów telewizyjnych</t>
  </si>
  <si>
    <t>Kujawska 7, 85-031 Bydgoszcz</t>
  </si>
  <si>
    <t>Promocja dziedzictwa kulturowego Pałuk poprzez organizację pałuckiego festynu ludowego</t>
  </si>
  <si>
    <t>promocja dziedzictwa kulinranego i kulturowewgo Pałuk, aktywizacja mieszkańców wsi</t>
  </si>
  <si>
    <t>festyn</t>
  </si>
  <si>
    <t>mieszkańcy powiatu żnińskiego, turyści z województwa kujawsko-pomorskiego</t>
  </si>
  <si>
    <t>1 festyn</t>
  </si>
  <si>
    <t>Kujawsko-Pomorska Organizacja Turystyczna</t>
  </si>
  <si>
    <t>"WIEŚ-Ci z Konstelacji Dobrych Miejsc"</t>
  </si>
  <si>
    <t>wzrost zainteresowania ofertą turystyczną wsi w województwie kujawsko-pomorskim</t>
  </si>
  <si>
    <t>kampania promocyjna</t>
  </si>
  <si>
    <t>turyści</t>
  </si>
  <si>
    <t>1 akcja promocyjne w mediach społecznościowych</t>
  </si>
  <si>
    <t>Wyższa Szkoła Gospodarki w Bydgoszczy</t>
  </si>
  <si>
    <t>Naukowe Obserwatorium Obszarów Wiejskich</t>
  </si>
  <si>
    <t>promowanie włączenia społecznego, analiza predyspozycji do samozatrudnienia wśród młodych, bezrobotnych zamieszkujących obszary wiejskie</t>
  </si>
  <si>
    <t>badanie naukowe, konferencja, publikacja</t>
  </si>
  <si>
    <t>mieszkańcy terenów wiejksich</t>
  </si>
  <si>
    <t>1 badanie naukowe, 1 publikacja w nakładzie 200 szt., 1 konferencja</t>
  </si>
  <si>
    <t>ul. Garbary 2, 85-229 Bydgoszcz</t>
  </si>
  <si>
    <t>Szanujmy owady zapylające</t>
  </si>
  <si>
    <t>zwiększenie udziału zainteresowanych stron we wdrażaniu inicjatyw na rzezcz rozwoju obszarów wiejskich</t>
  </si>
  <si>
    <t>warsztaty, prelekcje, pokaz</t>
  </si>
  <si>
    <t>rolnicy, właściciele działek i ogródków przydomowych</t>
  </si>
  <si>
    <t>1 impreza plenerowa</t>
  </si>
  <si>
    <t xml:space="preserve">Organizacja wyjazdu studyjnego
„Produkt Sieciowy i Specjalizacja oferty w turystyce wiejskiej – dobre praktyki” </t>
  </si>
  <si>
    <t xml:space="preserve">upowszechnienie dobrych praktyk współpracy w zakresie tworzenia produktu sieciowego </t>
  </si>
  <si>
    <t>właściciele gospodarstw agroturystycznych i obiektów turystycznych</t>
  </si>
  <si>
    <t>II, III, IV kwartał 2016</t>
  </si>
  <si>
    <t>1 wyjazd, 25 uczestników</t>
  </si>
  <si>
    <t>Wojewódzki Związek Rolników Kółek i Organizacji Rolniczych 
w Bydgoszczy</t>
  </si>
  <si>
    <t>Nowoczesność i tradycja w działaniach organizacji społeczno-zawodowych dla budowy wojewódzkiej strategii horyzontalnej wsi</t>
  </si>
  <si>
    <t>wymiana informacji, ułatwianie transferu wiedzy</t>
  </si>
  <si>
    <t>przedstawiciele organizacji społeczno-zawodowych, rolnicy, samorząd rolniczy, organizacje pozarządowe</t>
  </si>
  <si>
    <t xml:space="preserve">ul. Jacewska 164 88-100 Inowrocław </t>
  </si>
  <si>
    <t>„Otwarta pasieka”. Szkolenie dla początkujących pszczelarzy „Młody Pszczelarz”.</t>
  </si>
  <si>
    <t>pozyskanie nowych, wyszkolonych hodowców pszczół</t>
  </si>
  <si>
    <t>osoby zainteresowane pszczelarstwem</t>
  </si>
  <si>
    <t>Regionalny Związek Rolników Kółek i Organizacji Rolniczych w Toruniu</t>
  </si>
  <si>
    <t>Wystawa Regionalnych Stołów Wigilijnych</t>
  </si>
  <si>
    <t>wystawa</t>
  </si>
  <si>
    <t>mieszkańcy województwa kujawsko-pomorskiego</t>
  </si>
  <si>
    <t>Kościuszki 81,87-100 Toruń</t>
  </si>
  <si>
    <t>Centrum Kultury i Sportu Ziemowit</t>
  </si>
  <si>
    <t>Kujawskie Nowalijki, czyli jak żyć długo, zdrowo i szczęśliwie</t>
  </si>
  <si>
    <t>promowanie włączenia społecznego</t>
  </si>
  <si>
    <t>impreza plenerowa</t>
  </si>
  <si>
    <t>Poznańska 17, 88-150 Kruszwica</t>
  </si>
  <si>
    <t>Stowarzyszenie "Partnerstwo dla Ziemi Kujawskiej"</t>
  </si>
  <si>
    <t>Przyzagrodowy - proekologiczny chów gęsi</t>
  </si>
  <si>
    <t>aktywizacja mieszkańców wsi, przekazanie wiedzy nt. przyzagrodowego chowu gęsi</t>
  </si>
  <si>
    <t>Narutowicza 3, 87-700 Aleksandrów Kujawski</t>
  </si>
  <si>
    <t>Akademia Lidera</t>
  </si>
  <si>
    <t>warsztaty,  konferencja, wyjazd studyjny</t>
  </si>
  <si>
    <t>lokalni liderzy - sołtysi, członkowie rad sołeckich</t>
  </si>
  <si>
    <t>Jeziorna 4, 89-400 Sępólno Krajeńskie</t>
  </si>
  <si>
    <t>Regionalny Związek Pszczelarzy Ziemi Kujawsko-Dobrzyńskiej we Włocławku</t>
  </si>
  <si>
    <t>Poprzez konkursy, warsztaty i pokazy zachęcamy uczestników naszych działań do zakładania dochodowych pasiek</t>
  </si>
  <si>
    <t>konkursy, warsztaty, pokazy</t>
  </si>
  <si>
    <t>Brzeska 6, 87-800 Włocławek</t>
  </si>
  <si>
    <t>Stowarzyszenie Naukowo-Techniczne Inżynierów i Techników Przemysłu Spożywczego Oddział Toruński</t>
  </si>
  <si>
    <t>Organizacja Konkursu "Najlepszy Produkt Spożywczy Pomorza i Kujaw 2016"</t>
  </si>
  <si>
    <t>wzrost konkurencyjności firm na rynku krajowym i zagranicznym, promocja innowacji w produkcji rolno-spożywczej</t>
  </si>
  <si>
    <t>firmy branży rolno-spożywczej, restauracje, zakłady gastronomiczne i szkoły gastronomicznej</t>
  </si>
  <si>
    <t>ul. Piernikarska 6, 87-100 Toruń</t>
  </si>
  <si>
    <t>Gminny Ośrodek Kultury i Rekreacji w Jeziorach Wielkich</t>
  </si>
  <si>
    <t>Wielki Festyn Pomidorowy</t>
  </si>
  <si>
    <t>promocja zrównoważonego rozwoju obszarów wiejskich</t>
  </si>
  <si>
    <t>Festyn</t>
  </si>
  <si>
    <t>mieszkańcy wsi i miast</t>
  </si>
  <si>
    <t xml:space="preserve">Jeziora Wielkie 98, 88-324 </t>
  </si>
  <si>
    <t xml:space="preserve">„Kultura ludowa w nowej odsłonie” </t>
  </si>
  <si>
    <t xml:space="preserve">aktywizacja mieszkańców wsi na rzecz podejmowania aktywności związanych z promowaniem i zachowaniem obrzędów </t>
  </si>
  <si>
    <t>rolnicy, mieszkańcy obszarów wiejskich i okolicznych miast</t>
  </si>
  <si>
    <t>Konferencja na temat innowacji w rolnictwie - panel tematyczny podczas XXIII Forum Gospodarczego w Toruniu</t>
  </si>
  <si>
    <t>promocja innowacyjności w rolnictwie i produkcji żywności</t>
  </si>
  <si>
    <t>przedstawiciele organizacji i instytucji odpowiedzialnych za wdrażanie instrumentów rozwoju obszarów wiejskich, przedstawiciele LGD, GPR, uczelni wyższych</t>
  </si>
  <si>
    <t>liczba uczestników konferencji, spotkań, seminariów 100</t>
  </si>
  <si>
    <t>Zmiana kosztów organizacji stoiska regionalnego na targach w Belinie wynika ze wzrostu kursu euro, który nastąpił od momentu palnowania operacji (o blisko 10%) do jej realizacji</t>
  </si>
  <si>
    <t>Zmiana kosztów operacji wynika z dostosowania ich do faktycznie poniesionej, co umożliwia realizację projektów z listy rezerwowej</t>
  </si>
  <si>
    <t>34 nowy projekt</t>
  </si>
  <si>
    <t>35 nowy projekt</t>
  </si>
  <si>
    <t>36 nowy projekt</t>
  </si>
  <si>
    <t>W związku z uwolnieniem środków z operacji już zreazlizowanych wprowadzono operację pn. "Naukowe Obserwatorium Obszarów Wiejskich" z listy rezerwowej, jednocześnie korygując koszt jej wykonania do nowej kalkulacji przedstawioenej przez wnioskodawcę</t>
  </si>
  <si>
    <t>W związku z uwolnieniem środków z operacji już zreazlizowanych wprowadzono operację pn. "Szanujmy owady zapylające" z listy rezerwowej</t>
  </si>
  <si>
    <t>W związku z uwolnieniem środków z operacji już zreazlizowanych wprowadzono operację pn. "Organizacja wyjazdu studyjnego „Produkt Sieciowy i Specjalizacja oferty w turystyce wiejskiej – dobre praktyki” z listy rezerwowej, jednocześnie korygując koszt jej wykonania do nowej kalkulacji przedstawioenej przez wnioskodawcę</t>
  </si>
  <si>
    <t>Dwuletni plan operacyjny KSOW na lata 2016-2017 dla województwa zachodniopomorskiego</t>
  </si>
  <si>
    <t>Urząd Marszałkowski Województwa Zachodniopomorskiego</t>
  </si>
  <si>
    <t>Organizacja stoiska wystawienniczego Województwa Zachodniopomorskiego podczas Targów Gospodarki Żywnościowej, Rolnictwa i Ogrodnictwa  "Grune Woche" 2016 w Berlinie</t>
  </si>
  <si>
    <t>Targi dla naszych wystawców będą doskonałym miejscem spotkań i podtrzymania więzi z dotychczasowymi klientami, wprowadzenia na rynek nowych produktów i usług, umocnienia pozycji i wypromowania marki, a także poznania oczekiwań przyszłych klientów.</t>
  </si>
  <si>
    <t>Targi</t>
  </si>
  <si>
    <t>Zwiedzający stoisko wystawiennicze Województwa Zachodniopomorskiego na imprezie targowej, potencjalni kontrahenci wystawców</t>
  </si>
  <si>
    <t>styczeń 2016</t>
  </si>
  <si>
    <t>Szczecin</t>
  </si>
  <si>
    <t>Lista Produktów Tradycyjnych w ramach "Pikniku nad Odrą"</t>
  </si>
  <si>
    <t>Promocja produktów tradycyjnych i regionalnych z woj. Zachodniopomorskiego oraz innych województw</t>
  </si>
  <si>
    <t>maj 2016</t>
  </si>
  <si>
    <t>Aleja Zachodniopomorskie Smaki w ramach "Pikniku nad Odrą"</t>
  </si>
  <si>
    <t>Promocja produktów tradycyjnych i regionalnych z woj. Zachodniopomorskiego</t>
  </si>
  <si>
    <t>Jarmark Jakubowy</t>
  </si>
  <si>
    <t>lipiec 2016</t>
  </si>
  <si>
    <t>Aleja Zachodniopomorskie Smaki - produkty tradycyjne Pomorza Zachodniego w ramach Jarmarku Jakubowego</t>
  </si>
  <si>
    <t>Organizacja stoiska wystawienniczego Województwa Zachodniopomorskiego podczas Targów Rolnych "Agro-Pomerania" w Barzkowicach</t>
  </si>
  <si>
    <t>Stoisko wystawiennicze na targach</t>
  </si>
  <si>
    <t>wrzesień 2016</t>
  </si>
  <si>
    <t>Prezentacja Województwa Zachodniopomorskiego w Miasteczku Regionów</t>
  </si>
  <si>
    <t>Dożynki</t>
  </si>
  <si>
    <t>Zwiedzający stoisko wystawiennicze Województwa Zachodniopomorskiego na dożynkach</t>
  </si>
  <si>
    <t>Liczba wyjazdów / wizyt studyjnych / wymian eksperckich</t>
  </si>
  <si>
    <t>Liczba uczestników wyjazdów / wizyt studyjnych / wymian eksperckich</t>
  </si>
  <si>
    <t>Udział w targach wystawienniczych</t>
  </si>
  <si>
    <t>Zorganizowanie stoiska wystawienniczego Województwa Zachodniopomorskiego na Targach Żywności Ekologicznej i Regionalnej Natura Food w Łodzi</t>
  </si>
  <si>
    <t>październik 2016</t>
  </si>
  <si>
    <t>Festiwal Zachodniopomorskich Piw Regionalnych</t>
  </si>
  <si>
    <t>Promocja wytwarzanych w browarach lokalnych na terenie Woj. Zachodniopomorskiego piw regionalnych</t>
  </si>
  <si>
    <t>Wystawa, konkurs</t>
  </si>
  <si>
    <t>Zwiedzający imprezę mieszkańcy regionu, konsumenci, handlowcy, właściciele lokali gastronomicznych</t>
  </si>
  <si>
    <t xml:space="preserve">"Akademia Sołtysa" </t>
  </si>
  <si>
    <t xml:space="preserve"> Kontynuacja cyklu spotkań o charakterze informacyjno-aktywizującym dla lokalnych leaderów społeczności wiejskiej mający na celu zdiagnozowanie bieżących problemów w działalności na rzecz lokalnych społeczności. Planowane spotkania przyczynią się do rozwoju współpracy regionalnej i budowania partnerskich relacji ze społecznością lokalną.</t>
  </si>
  <si>
    <t>Spotkania</t>
  </si>
  <si>
    <t>Osoby pełniące funkcję sołtysów na obszarze województwa zachodniopomorskiego</t>
  </si>
  <si>
    <t>październik/listopad 2016</t>
  </si>
  <si>
    <t>Jarmark Bożonarodzeniowy w Szczecinie</t>
  </si>
  <si>
    <t>Jarmark bożonarodzeniowy dla lokalnych wystawców będzie doskonałym miejscem spotkań  z dotychczasowymi klientami, a także otworzy możliwość wprowadzenia na rynek nowych produktów i usług, umocnienia pozycji i wypromowania marki oraz poznania oczekiwań przyszłych klientów. Dzięki realizacji powyższego projektu ukazane zostanie dziedzictwo kulinarne i kulturowe naszego regionu, które jest jednym z czynników wpływających na zrównoważony rozwój obszarów wiejskich oraz daje możliwość pozyskiwania pozarolniczych źródeł dochodu.</t>
  </si>
  <si>
    <t>Jarmark</t>
  </si>
  <si>
    <t>Adresatami tej inicjatywy będą przede wszystkim mieszkańcy Pomorza Zachodniego, uczniowie szczecińskich szkół, a także  dzieci z przedszkoli, domów dziecka, świetlic środowiskowych i innych placówek opiekuńczo-wychowawczych</t>
  </si>
  <si>
    <t>grudzień 2016 r.</t>
  </si>
  <si>
    <t>Spółdzielnia Socjalna Pod Kasztanami w Rzepnowie, pow. Pyrzycki</t>
  </si>
  <si>
    <t>I Zachodniopomorskie spotkania z kulturą niematerialną - Historia w sercu ukryta</t>
  </si>
  <si>
    <t>utrwalenie tradycji kultury w regionie</t>
  </si>
  <si>
    <t>przegląd twórczości ludowej, konkurs kulinarny, koncert, publikacja śpiewnika pieśni kresów wschodnich i nakręcenie filmu o historii osadników</t>
  </si>
  <si>
    <t>społeczność lokalna gmin wiejsko-miejskich</t>
  </si>
  <si>
    <t>01/05/2016 oraz 28-29/05/2016</t>
  </si>
  <si>
    <t>Rzepnowo 21, 
74-200 Pyrzyce</t>
  </si>
  <si>
    <t>29-30/05/2016</t>
  </si>
  <si>
    <t>Zachodniopomorski Ośrodek Doradztwa Rolniczego w Barzkowicach</t>
  </si>
  <si>
    <t>XXIX Barzkowickie Targi Rolne - AGRO POMERANIA 2016</t>
  </si>
  <si>
    <t>wymiana doświadczeń i wiedzy w obszarze działalności rolniczej</t>
  </si>
  <si>
    <t>rolnicy, twórcy ludowi, mieszkańcy obszarów wiejskich, zainteresowane podmioty</t>
  </si>
  <si>
    <t>09-11/09/2016</t>
  </si>
  <si>
    <t>Barzkowice,
 73-134 Stargard Szczeciński</t>
  </si>
  <si>
    <t>Powiat Łobeski</t>
  </si>
  <si>
    <t>Kongres Przedsiębiorczości Wiejskiej</t>
  </si>
  <si>
    <t>ułatwienie transferu wiedzy oraz rozwój sieci kontaktów pomiędzy zainteresowanymi stronami</t>
  </si>
  <si>
    <t>kongres</t>
  </si>
  <si>
    <t>społeczność lokalna powiatu łobeskiego</t>
  </si>
  <si>
    <t>21-22/04/2016</t>
  </si>
  <si>
    <t>ul. Konopnickiej 41, 
73-150 Łobez</t>
  </si>
  <si>
    <t>Gospodarka pasieczna</t>
  </si>
  <si>
    <t>wsparcie merytoryczne pszczelarzy</t>
  </si>
  <si>
    <t>konferencja, szkolenie</t>
  </si>
  <si>
    <t>pszczelarze</t>
  </si>
  <si>
    <t>01/04/2016 - 31/05/2016</t>
  </si>
  <si>
    <t>Gmina Łobez</t>
  </si>
  <si>
    <t>"Wilczy apetyt - prezentacja dziedzictwa kulinarnego wsi Pomorza Zachodniego oraz promocja inicjatyw w zakresie rozwoju obszarów wiejskich w gminie Łobez"</t>
  </si>
  <si>
    <t>kultywowanie, propagowania oraz popularyzacja dziedzictwa kulturowego wsi Pomorza Zachodniego, w tym dziedzictwa kulinarnego</t>
  </si>
  <si>
    <t>festiwal kulinarny</t>
  </si>
  <si>
    <t>społeczność lokalna gminy Łobez</t>
  </si>
  <si>
    <t>30/06/2016 - 04/07/2016</t>
  </si>
  <si>
    <t>ul. Niepodległości 13,
 73-150 Łobez</t>
  </si>
  <si>
    <t>Gmina 
Stare Czarnowo</t>
  </si>
  <si>
    <t>Organizacja "Święta Mleka i Zwierząt Hodowlanych" w Glinnej</t>
  </si>
  <si>
    <t>wspieranie organizacji łańcucha żywnościowego</t>
  </si>
  <si>
    <t>wystawa tematyczna</t>
  </si>
  <si>
    <t>mieszkańcy Pomorza Zachodniego zwłaszcza dzieci i młodzież szkolna oraz rolnicy</t>
  </si>
  <si>
    <t>3-5/06/2016</t>
  </si>
  <si>
    <t>ul. Św. Floriana 10,
 74-106 Stare Czarnowo</t>
  </si>
  <si>
    <t>Konkurs pn. Agro-Eko-Turystyczne "Zielone Lato" 2016</t>
  </si>
  <si>
    <t>podniesienie jakości świadczonych usług w gospodarstwach agroturystycznych i promowanie dobrych praktyk</t>
  </si>
  <si>
    <t>właściciele gospodarstw agroturystycznych</t>
  </si>
  <si>
    <t>05/05/2016 - 16/09/2016</t>
  </si>
  <si>
    <t>Stowarzyszenie JASKÓŁKA z siedzibą w Zaborsku, pow. Pyrzycki</t>
  </si>
  <si>
    <t>Kongres kobiet z obszarów wiejskich pt. Działamy - Zmieniamy</t>
  </si>
  <si>
    <t>budowanie sieci kobiet aktywnych i przedsiębiorczych na obszarach wiejskich</t>
  </si>
  <si>
    <t>środowiska kobiece</t>
  </si>
  <si>
    <t>10/10/2016</t>
  </si>
  <si>
    <t>Zaborsko 13a,
 74-211 Warnice</t>
  </si>
  <si>
    <t>Dębnowski 
Ośrodek Kultury</t>
  </si>
  <si>
    <t>XX Triada Teatralna pn: "Weselna"</t>
  </si>
  <si>
    <t>aktywizacja mieszkańców wsi na rzecz podejmowania inicjatyw służących włączeniu społecznemu</t>
  </si>
  <si>
    <t>warsztaty twórczości ludowej</t>
  </si>
  <si>
    <t xml:space="preserve">dzieci, młodzież, dorośli i mniejszości narodowe oraz osoby niepełnosprawne ruchowo i intelektualnie z terenów gminy Dębno oraz obszaru województwa zachodniopomorskiego </t>
  </si>
  <si>
    <t>7-10/07/2016</t>
  </si>
  <si>
    <t>ul. Daszyńskiego 20,
 74-400 Dębno</t>
  </si>
  <si>
    <r>
      <t xml:space="preserve">Fundacja Oświatowa </t>
    </r>
    <r>
      <rPr>
        <i/>
        <sz val="10"/>
        <rFont val="Arial CE"/>
        <charset val="238"/>
      </rPr>
      <t>Realizujmy marzenia</t>
    </r>
    <r>
      <rPr>
        <sz val="10"/>
        <rFont val="Arial CE"/>
        <charset val="238"/>
      </rPr>
      <t xml:space="preserve"> </t>
    </r>
  </si>
  <si>
    <t>Jeśli zechcę, znajdę wymarzoną pracę</t>
  </si>
  <si>
    <t xml:space="preserve">aktywizacja mieszkańców obszarów wiejskich od 18-25 roku życia poprzez wspólne wdrażanie inicjatyw obywatelskich </t>
  </si>
  <si>
    <t>warsztaty i debata</t>
  </si>
  <si>
    <t>społeczność lokalna gmin wiejsko-miejskich - młodzież w  wieku 18-25 lat</t>
  </si>
  <si>
    <t>15/05/2016 - 31/05/2016</t>
  </si>
  <si>
    <t>ul. Poznańska 3, 
74-200 Pyrzyce</t>
  </si>
  <si>
    <t>LGD Stowarzyszenie "Lider Pojezierza"</t>
  </si>
  <si>
    <t xml:space="preserve">"Międzynarodowy projekt współpracy najlepszą formą wymiany doświadczeń" </t>
  </si>
  <si>
    <t>podniesienie poziomu wiedzy i kompetencji przedstawicieli LGD</t>
  </si>
  <si>
    <t>wyjazd studyjny LGD do LGD rejonu Kowna (Litwa)</t>
  </si>
  <si>
    <t>przedstawiciele LGD woj. zachodniopomorskiego</t>
  </si>
  <si>
    <t>01/08/2016 - 31/10/2016 
(4 dni)</t>
  </si>
  <si>
    <t>ul. Niepodległości 20, 
74-320 Barlinek</t>
  </si>
  <si>
    <t>Szkolne Koło Towarzystwa przyjaciół Dzieci przy Szkole Podstawowej w Żabnicy, pow. Gryfiński</t>
  </si>
  <si>
    <t>Konkurs kulinarny "Smaki Ryb Odrzańskich" realizowany w ramach Żabnickiego Lata z Rybką</t>
  </si>
  <si>
    <t>podniesienie aktywności społecznej mieszkańców na rzecz rozwoju i promocji obszarów wiejskich</t>
  </si>
  <si>
    <t>mieszkańcy Żabnicy i okolicznych miejscowości</t>
  </si>
  <si>
    <t>18/06/2016</t>
  </si>
  <si>
    <t>ul. Długa 20, 
Żabnica</t>
  </si>
  <si>
    <t>Zagroda edukacyjna - gospodarstwo z pomysłem</t>
  </si>
  <si>
    <t>ułatwienie transferu wiedzy nt. metodyki prowadzenia zajęć i zabaw dla dzieci oraz nabycie umiejętności udzielania pierwszej pomocy</t>
  </si>
  <si>
    <t>seminarium wyjazdowe</t>
  </si>
  <si>
    <t>mieszkańcy obszarów wiejskich posiadający zagrody edukacyjne oraz pozostali zainteresowani</t>
  </si>
  <si>
    <t>26-28/09/2016</t>
  </si>
  <si>
    <t>COBORU Stacja Doświadczalna Oceny Odmian w Szczecinie Dąbiu</t>
  </si>
  <si>
    <t>Wydanie publikacji pt. "Wyniki porejestrowych doświadczeń odmianowych w województwie zachodniopomorskim w roku 2015" oraz "Lista Odmian Zalecanych do uprawy na obszarze województwa zachodniopomorskiego w roku 2015"</t>
  </si>
  <si>
    <t>ułatwienie transferu wiedzy w rolnictwie nt. nowych odmian roślin rolniczych</t>
  </si>
  <si>
    <t xml:space="preserve">publikacja </t>
  </si>
  <si>
    <t>rolnicy, hodowcy odmian, firmy i instytucje rolnicze, uczelnie wyższe, doradcy ODR, instytucje naukowo-badawcze</t>
  </si>
  <si>
    <t>ul. Goleniowska 56 a, 
70-847 Szczecin</t>
  </si>
  <si>
    <t>01/04/2016 - 31/08/2016</t>
  </si>
  <si>
    <t>LGD - "Powiatu Świdwińskiego"</t>
  </si>
  <si>
    <t>Jarmark Tradycyjnie Zdrowej Żywności i Rękodzieła Ludowego</t>
  </si>
  <si>
    <t>promowanie regionalnych producentów zdrowej żywności</t>
  </si>
  <si>
    <t>jarmark</t>
  </si>
  <si>
    <t>producenci lokalnych i regionalnych produktów żywnościowych oraz mieszkańcy</t>
  </si>
  <si>
    <t>01/08/2016 - 30/09/2016</t>
  </si>
  <si>
    <t>ul. Kołobrzeska 43,
 78-300 Świdwin</t>
  </si>
  <si>
    <t>Gmina Przelewice</t>
  </si>
  <si>
    <t>Parki - drzewa - lasy</t>
  </si>
  <si>
    <t>promocja elementów trasy tematycznej</t>
  </si>
  <si>
    <t>gra terenowa, wystawa</t>
  </si>
  <si>
    <t>ludność wiejska gminy Przelewice i Barlinek oraz turyści</t>
  </si>
  <si>
    <t>01/06/2016 - 31/07/2016</t>
  </si>
  <si>
    <t>Przelewice 75, 
74-210 Przelewice</t>
  </si>
  <si>
    <t>Gminny Ośrodek Kultury w Rewalu</t>
  </si>
  <si>
    <t>Święto Śledzia Bałtyckiego 2016</t>
  </si>
  <si>
    <t>wzmocnienie potencjału turystycznego obszaru wiejskiego</t>
  </si>
  <si>
    <t>mieszkańcy gminy Rewal, gmin ościennych , turyści</t>
  </si>
  <si>
    <t>02/07/2016</t>
  </si>
  <si>
    <t>Ul. Słowackiego 1,
 72-344  Rewal</t>
  </si>
  <si>
    <t>Polskie Towarzystwo Technologów Żywności - Oddział Szczeciński</t>
  </si>
  <si>
    <t>Konferencja naukowa pt. "Żywność ekologiczna i jej przetwórstwo szansą na rozwój obszarów wiejskich" z okazji 25-lecia działalności PTTŻ w Szczecinie</t>
  </si>
  <si>
    <t>wymiana poglądów,  doświadczeń i prezentacja wyników badań naukowych w zakresie żywności ekologicznej</t>
  </si>
  <si>
    <t>naukowcy z uczelni polskich, liderzy rozwoju społeczno-gospodarczego na obszarach wiejskich, burmistrzowie, wójtowie, przedstawiciele ODR i rolnicy</t>
  </si>
  <si>
    <t>11-13/09/2016</t>
  </si>
  <si>
    <t>ul. K.Królewicza 4, 
71-550 Szczecin</t>
  </si>
  <si>
    <t>24-25/10/2016</t>
  </si>
  <si>
    <t>LGD Centrum Inicjatyw Wiejskich</t>
  </si>
  <si>
    <t>Szkolenie dla lokalnych grup działania woj. zachodniopomorskiego: "ABC Przedsiębiorczości-działalność gospodarcza w praktyce i teorii"</t>
  </si>
  <si>
    <t>podniesienie poziomu wiedzy i kompetencji pracowników w zakresie przedsiębiorczości</t>
  </si>
  <si>
    <t>przedstawiciele, pracownicy biur lub członkowie zarządów 13 LGD</t>
  </si>
  <si>
    <t>01/03/2016 - 30/04/2016 (2 dni)</t>
  </si>
  <si>
    <t>ul. Drawska 6, 
73-150 Łobez</t>
  </si>
  <si>
    <t>28-29/06/2016</t>
  </si>
  <si>
    <t>Jacek Smoliński - Nasutowo, gm. Białogard</t>
  </si>
  <si>
    <t>Kultywowanie tradycji rękodzielniczych</t>
  </si>
  <si>
    <t>identyfikacja, gromadzenie i upowszechnianie dobrych praktyk</t>
  </si>
  <si>
    <t>spotkania warsztatowo-szkoleniowe, wydanie publikacji</t>
  </si>
  <si>
    <t>mieszkańcy gminy Białogard</t>
  </si>
  <si>
    <t>01/05/2016 - 31/10/2016</t>
  </si>
  <si>
    <t>Nasutowo 15/2,
 78-200 Białogard</t>
  </si>
  <si>
    <t>Irena Śmiałek, 
Koszalin</t>
  </si>
  <si>
    <t>Publikacja: "Niebieskie migdały - pachnące chlebem i piernikami"</t>
  </si>
  <si>
    <t>eksponowanie wartości dziedzictwa kulinarnego</t>
  </si>
  <si>
    <t>podmioty aktywizujące obszary wiejskie</t>
  </si>
  <si>
    <t>15/02/2016 - 25/04/2016</t>
  </si>
  <si>
    <t>ul. Bożka 15, 
75-365 Koszalin</t>
  </si>
  <si>
    <t>15/02/2016 - 30/09/2016</t>
  </si>
  <si>
    <t>Związek Młodzieży Wiejskiej z siedzibą w Warszawie</t>
  </si>
  <si>
    <t>Młodzieżowy Festiwal Tradycji w miejscowościach nadmorskich</t>
  </si>
  <si>
    <t>propagowanie kultury ludowej regionu</t>
  </si>
  <si>
    <t>festiwal</t>
  </si>
  <si>
    <t>uczniowie z opiekunami, mieszkańcy oraz turyści</t>
  </si>
  <si>
    <t>01/03/2016 - 10/07/2016</t>
  </si>
  <si>
    <t>ul. Chmielna 6/6,
 20-020 Warszawa</t>
  </si>
  <si>
    <t>Zachodniopomorskie Zrzeszenie Ludowe Zespoły Sportowe w Szczecinie</t>
  </si>
  <si>
    <t>Zlot Sportowo-Rekreacyjny Rad Sołeckich Województwa Zachodniopomorskiego</t>
  </si>
  <si>
    <t>aktywizacja sołtysów i przedstawicieli rad sołeckich</t>
  </si>
  <si>
    <t>zlot sportowo-rekreacyjny</t>
  </si>
  <si>
    <t>sołtysi, przedstawiciele rad sołeckich</t>
  </si>
  <si>
    <t>ul. Twardowskiego 12 b, 71-113 Szczecin</t>
  </si>
  <si>
    <t>ZUT w Szczecinie Wydział Ekonomiczny ZUT</t>
  </si>
  <si>
    <t>Konferencja naukowa z okazji 30-lecia utworzenia Wydziału Ekonomicznego ZUT w Szczecinie pt "Ekonomiczne wyzwania zrównoważonego i stabilnego rozwoju gospodarczego obszarów wiejskich w Polsce"</t>
  </si>
  <si>
    <t>wymiana poglądów i doświadczeń oraz prezentacja wyników badań naukowych w zakresie rozwoju przygranicznych obszarów wiejskich w Polsce. Identyfikacja regionalnych uwarunkowań innowacyjności i przedsiębiorczości</t>
  </si>
  <si>
    <t>liderzy rozwoju społeczno-gospodarczego obszarów wiejskich; doradcy z ODR; przedstawiciele grup producenckich, izb rolniczych, agencji rolnych; związków rolników i rolnicy</t>
  </si>
  <si>
    <t>23-25/06/2016</t>
  </si>
  <si>
    <t>Al. Piastów 17, 
70-310 Szczecin</t>
  </si>
  <si>
    <t>Szkolenie dla pracowników biur Lokalnych Grup Działania w nowej perspektywie PROW 2014 - 2020</t>
  </si>
  <si>
    <t xml:space="preserve">podniesienie jakości w wdrażaniu LSR, </t>
  </si>
  <si>
    <t>przedstawiciele biur LGD</t>
  </si>
  <si>
    <t>01/04/2016 - 30/06/2016</t>
  </si>
  <si>
    <t>ul. Kołobrzeska 43, 
78-300 Świdwin</t>
  </si>
  <si>
    <t>Zespół Parków Krajobrazowych Województwa Zachodniopomorskiego</t>
  </si>
  <si>
    <t>ŚWIĘTO ŻURAWIA 2016  w Parku Krajobrazowym Dolina Dolnej Odry oraz w Ińskim Parku Krajobrazowym</t>
  </si>
  <si>
    <t>aktywizacja mieszkańców wsi i odtwarzanie, ochrona i wzbogacanie ekosystemów związanych z rolnictwem i leśnictwem</t>
  </si>
  <si>
    <t>wykład, konkurs plastyczny, warsztaty obserwacyjne żurawi</t>
  </si>
  <si>
    <t xml:space="preserve"> mieszkańcy obszarów wiejskich</t>
  </si>
  <si>
    <t>30/09/2016 - 01/10/2016</t>
  </si>
  <si>
    <t>ul. Starzyńskiego 3-4, 
70-506 Szczecin</t>
  </si>
  <si>
    <t>szkolenie - rady, zarządów i pracowników biur LGD w nowej perspektywie PROW 2014-2020</t>
  </si>
  <si>
    <t>podniesienie poziomu wiedzy i kompetencji oraz utrwalanie sieci kontaktów pomiędzy LGD</t>
  </si>
  <si>
    <t>przedstawiciele Rady Decyzyjnej oraz członkowie zarządów i biur 13 LGD woj. zachodniopomorskiego</t>
  </si>
  <si>
    <t>Eksponowanie wartości dziedzictwa kulturowego i tradycji poprzez realizację warsztatów rękodzielniczych</t>
  </si>
  <si>
    <t>rozwój współpracy regionalnej i budowanie partnerskich relacji wśród społeczności lokalnej</t>
  </si>
  <si>
    <t xml:space="preserve">warsztaty </t>
  </si>
  <si>
    <t>01/02/2016 - 30/03/2016</t>
  </si>
  <si>
    <t>LGR Stowarzyszenie "Partnerstwo Jezior"</t>
  </si>
  <si>
    <t>"Leaderfest" - spotkanie Europejskiej Sieci Leader.</t>
  </si>
  <si>
    <t>przedstawiciele LGD i RLGD woj. zachodniopomorskiego</t>
  </si>
  <si>
    <t>01/06/2016 - 30/11/2016     (4 dni)</t>
  </si>
  <si>
    <t>Rynek 6a,
 73-200 Choszczno</t>
  </si>
  <si>
    <t>Przelewickie Dni Folwarku - nasze smaki</t>
  </si>
  <si>
    <t>promocja produktów lokalnych</t>
  </si>
  <si>
    <t>mieszkańcy obszaru gminy Przelewice i ich goście</t>
  </si>
  <si>
    <t>04/04/2016-16/05/2015</t>
  </si>
  <si>
    <t>Zachodniopomorski Ośrodek Doradztwa Rolniczego 
w Barzkowicach</t>
  </si>
  <si>
    <t>Ogród przyjazny owadom pożytecznym - zaprośmy je do siebie</t>
  </si>
  <si>
    <t>odtwarzanie, ochrona i wzbogacanie ekosystemów związanych z rolnictwem</t>
  </si>
  <si>
    <t>właściciele ogrodów, gospodarstw agroturystycznych i zagród edukacyjnych</t>
  </si>
  <si>
    <t>11-19/05/2016</t>
  </si>
  <si>
    <t>Gmina Białogard</t>
  </si>
  <si>
    <t>Święto Plonów 2016</t>
  </si>
  <si>
    <t>aktywizacja i integracja mieszkańców gminy i powiatu</t>
  </si>
  <si>
    <t xml:space="preserve">dożynki </t>
  </si>
  <si>
    <t>mieszkańcy gminy i powiatu</t>
  </si>
  <si>
    <t>02/08/2016 - 30/09/2016</t>
  </si>
  <si>
    <t>ul. Wileńska 8,
 78-200 Białogard</t>
  </si>
  <si>
    <t>Komenda Powiatowa Policji 
w Pyrzycach</t>
  </si>
  <si>
    <t>W partnerstwie zadbajmy o bezpieczeństwo na wsi i jej rozwój</t>
  </si>
  <si>
    <t>cykl spotkań, konferencja</t>
  </si>
  <si>
    <t>liderzy obszarów wiejskich</t>
  </si>
  <si>
    <t>01/02/2016 - 31/03/2016</t>
  </si>
  <si>
    <t>Ul. Kościuszki 24, 
74-200 Pyrzyce</t>
  </si>
  <si>
    <t>Klub Karate (Kamikaze) w Szczecinie</t>
  </si>
  <si>
    <t>Mały karateka - organizacja warsztatów karate oraz turnieju sportowego dla dzieci i młodzieży z terenów wiejskich</t>
  </si>
  <si>
    <t>zaktywizowanie społeczności lokalnej</t>
  </si>
  <si>
    <t>warsztaty, turniej sportowy</t>
  </si>
  <si>
    <t>dzieci i młodzież z terenów wiejskich</t>
  </si>
  <si>
    <t>01/04/2016-26/11/2016</t>
  </si>
  <si>
    <t>ul. Wyzwolenia 99/2, 
71-421 Szczecin</t>
  </si>
  <si>
    <t>Fundacja Progres</t>
  </si>
  <si>
    <t>Młodzież ambasadorem przedsiębiorczości na obszarach wiejskich</t>
  </si>
  <si>
    <t>zajęcia szkoleniowo-warsztatowe</t>
  </si>
  <si>
    <t>młodzież obszarów wiejskich</t>
  </si>
  <si>
    <t>01/03/2016 - 30/09/2016</t>
  </si>
  <si>
    <t>ul. Grabowa 3/3, 
76-010 Polanów</t>
  </si>
  <si>
    <t>Fundacja "Quantum Satis"</t>
  </si>
  <si>
    <t>Na pomorskich drogach</t>
  </si>
  <si>
    <t>aktywizacja i integracja środowisk i społeczności lokalnych</t>
  </si>
  <si>
    <t>1-31/08/2016</t>
  </si>
  <si>
    <t>ul. Rezydencyjna 13, 
72-330 Mrzeżyno</t>
  </si>
  <si>
    <t>Propozycja zmiany budżetu, zgodnie z rzeczywistym wydatkowaniem</t>
  </si>
  <si>
    <t>Propozycja zmiany budżetu, zgodnie z rzeczywistym wydatkowaniem. Zmiana liczby uczestników faktycznie uczestniczących w operacji.</t>
  </si>
  <si>
    <t>Uszczegółowienie nazwy wydarzenia  w celu lepszej identyfikacji charakteru wykonanej operacji oraz  uniknięcia problemów podczas rozliczania z ARiMR. Propozycja zmiany budżetu, zgodnie z rzeczywistym wydatkowaniem. Zmiana liczby uczestników faktycznie uczestniczących w operacji.</t>
  </si>
  <si>
    <t xml:space="preserve">Zmiana wynika z faktu, że podczas planowania założono niższą wartość kosztów cząstkowych w stosunku do obecnie wymaganych do poniesienia. </t>
  </si>
  <si>
    <t>Zmiana terminu realizacji operacji wynikła ze względów organizacyjnych.</t>
  </si>
  <si>
    <t>Dwuletni plan operacyjny KSOW na lata 2016-2017 dla województwa wielkopolskiego</t>
  </si>
  <si>
    <t>Urząd Marszałkowski Województwa Wielkopolskiego</t>
  </si>
  <si>
    <t>Biuletyn informacyjny "Nasza euroPROWincja" (4 numery - kwartalnik, redakcja, druk i dystrybucja; nakład 2.000 egzemplarzy; tematyka: informacje związane z wdrażaniem PROW w Wielkopolsce, działania podejmowane przez Jednostkę Regionalną i partnerów KSOW, prezentacje dobrych praktyk, relacje z wydarzeń, wywiady, artykuły eksperckie)</t>
  </si>
  <si>
    <t>Prezentacja "dobrych praktyk" oraz wpływu funduszy europejskich, a szczególnie PROW na rozwój wielkopolskich obszarów wiejskich</t>
  </si>
  <si>
    <t>Biuletyn</t>
  </si>
  <si>
    <t xml:space="preserve">Grupą docelową realizacji operacji są mieszkańcy obszarów wiejskich – beneficjenci i potencjalni beneficjenci PROW 2014 – 2020.   </t>
  </si>
  <si>
    <t>cały rok (1 biuletyn/kwartał)</t>
  </si>
  <si>
    <t>Poznań</t>
  </si>
  <si>
    <t xml:space="preserve"> </t>
  </si>
  <si>
    <t>Międzynarodowe Targi Przemysłu Spożywczego, Rolnictwa i Ogrodnictwa "Grüne Woche" w Berlinie</t>
  </si>
  <si>
    <t xml:space="preserve">Promocja na arenie międzynarodowej regionalnej żywności wysokiej jakości, wytwarzanej z wykorzystaniem lokalnych surowców,  tradycji kulinarnych i nowoczesnych metod pozwalających zachować wartości odżywcze.  </t>
  </si>
  <si>
    <t>Operacja o charakterze promocyjno-wystawienniczym</t>
  </si>
  <si>
    <t xml:space="preserve">Odwiedzający targi, potencjalni konsumenci  produktów rolno- spożywczych, producenci żywności wysokiej jakości - wystawcy podczas targów. </t>
  </si>
  <si>
    <t>15-24 stycznia 2016</t>
  </si>
  <si>
    <t>Targi Regionów i Produktów Turystycznych Tour Salon w Poznaniu</t>
  </si>
  <si>
    <t>Promocja oferty turystycznej obszarów wiejskich Województwa Wielkopolskiego</t>
  </si>
  <si>
    <t>Odwiedzający targi, potencjalni turyści, korzystający z oferty turystyki wiejskiej i agroturystyki</t>
  </si>
  <si>
    <t>12-14.02.2016</t>
  </si>
  <si>
    <t>Międzynarodowe Targi Turystyki Wiejskiej i Agroturystyki AGROTRAVEL w Kielcach</t>
  </si>
  <si>
    <t>Promocja oferty turystycznej obszarów wiejskich Województwa Wielkopolskiego oraz promocja regionalnego dziedzictwa kulturowego i kulinarnego</t>
  </si>
  <si>
    <t xml:space="preserve">9-10.04.2016 r. </t>
  </si>
  <si>
    <t>Organizacja Gali Konkursu "Wielkopolski Rolnik Roku"</t>
  </si>
  <si>
    <t>Promocja najbardziej przedsiębiorczych wielkopolskich rolników, którzy najlepiej dostosowują prowadzenie swoich gospodarstw do nowych realiów gospodarowania. Poprawa wizerunku wielkopolskiego rolnictwa, tworzenie konkurencyjności jakościowej. Przybliżenie społeczeństwu atutów wielkopolskiego rolnictwa w zakresie produktów wysokiej jakości.</t>
  </si>
  <si>
    <t>Mieszkańcy obszarów wiejskich, wielkopolscy rolnicy</t>
  </si>
  <si>
    <t>I półrocze 2016 r.</t>
  </si>
  <si>
    <t>Dożynki Prezydenckie Spała 2016</t>
  </si>
  <si>
    <t>Promowanie osiągnięć w dziedzinie rolnictwa i przetwórstwa rolno-spożywczego, a także wymiana wiedzy i doświadczeń pomiędzy rolnikami i producentami. Celem operacji jest także zachowanie dziedzictwa kulturowego wsi, w tym obrzędowości związanej ze zbiorem</t>
  </si>
  <si>
    <t>Grupami docelowymi są: rolnicy i producenci rolni, samorządowcy oraz społeczeństwo, szczególnie mieszkańcy obszarów wiejskich</t>
  </si>
  <si>
    <t>09.2016</t>
  </si>
  <si>
    <t>liczba materiałów informacyjno-promocyjnych</t>
  </si>
  <si>
    <t>Targi Smaki Regionów</t>
  </si>
  <si>
    <t xml:space="preserve">Promocja regionalnej żywności wysokiej jakości, wytwarzanej z wykorzystaniem lokalnych surowców,  tradycji kulinarnych i nowoczesnych metod pozwalających zachować wartości odżywcze.  </t>
  </si>
  <si>
    <t>Operacja o charakterze wystawienniczym</t>
  </si>
  <si>
    <t xml:space="preserve">Odwiedzający targi, potencjalni konsumenci  produktów rolno- spożywczych, producenci żywności wysokiej jakości- wystawcy podczas targów. </t>
  </si>
  <si>
    <t>Cykl konferencji w 5 subregionach Województwa Wielkopolskiego - działania samorządu regionalnego na rzecz rozwoju obszarów wiejskich i mieszkańców lokalnych społeczności</t>
  </si>
  <si>
    <t>Wzrost świadomości na temat możliwości realizacji przedsięwzięć w ramach PROW 2014-2020 wśród mieszkańców Województwa Wielkopolskiego jako potencjalnych beneficjentów</t>
  </si>
  <si>
    <t>Konferencje w subregionach</t>
  </si>
  <si>
    <t>Grupą docelową są beneficjenci i potencjalni beneficjenci PROW - mieszkańcy obszarów wiejskich</t>
  </si>
  <si>
    <t>cały rok</t>
  </si>
  <si>
    <t>"Dzień Św. Marcina w Brukseli"</t>
  </si>
  <si>
    <t>Promocja regionalnego dziedzictwa kulturowego i kulinarnego, a także regionalnych produktów wysokiej jakości. Promocja działań i aktywności wielkopolskich LGD-ów na forum międzynarodowym</t>
  </si>
  <si>
    <t>Przedstawiciele instytucji unijnych, placówek dyplomatycznych, europejskich regionów i miast.</t>
  </si>
  <si>
    <t>11.2016</t>
  </si>
  <si>
    <t xml:space="preserve">Agroturystyka - współpraca w sieci: wizyta studyjna dziennikarzy niemieckich w wielkopolskich gospodarstwach agroturystycznych </t>
  </si>
  <si>
    <t>Promocja wielkopolskiej turystyki wiejskiej i agroturystyki; rozwój wielkopolskich gospodarstw agroturystycznych</t>
  </si>
  <si>
    <t>Konkurs; szkolenia; publikacja</t>
  </si>
  <si>
    <t>Ogół społeczeństwa; właściciele gospodarstw agroturystycznych; turyści</t>
  </si>
  <si>
    <t>Wyjazdy studyjne</t>
  </si>
  <si>
    <t>Wymiana wiedzy i doświadczeń; wymiana dobrych praktyk związanych z rozwojem rolnictwa i obszarów wiejskich</t>
  </si>
  <si>
    <t>wyjazdy studyjne</t>
  </si>
  <si>
    <t>Beneficjenci i potencjalni beneficjenci PROW 2014-2020</t>
  </si>
  <si>
    <t>Przechowywanie i zabezpieczenie wyposażenia z wikliny (dzieła sztuki użytkowej) - elementów aranżacji stoiska promocyjnego Województwa Wielkopolskiego, wykorzystywanego podczas wydarzeń targowych i wystawienniczych organizowanych bądź współorganizowanych przez Samorząd Województwa.</t>
  </si>
  <si>
    <t>Zachowanie dziedzictwa kulturowego i promocja ginących zawodów - prawidłowe przechowywanie (łącznie z konserwacją) elementów wyposażenia stoiska promocyjnego wykonanych z wikliny, które są wykorzystywane podczas różnych wydarzeń targowych i wystawienniczych. Właścicielem ww. elementów jest Urząd Marszałkowski Województwa Wielkopolskiego</t>
  </si>
  <si>
    <t>Wydarzenia targowe i wystawiennicze</t>
  </si>
  <si>
    <t>Mieszkańcy obszarów wiejskich - uczestnicy różnych wydarzeń targowych i wystawienniczych, organizowanych bądź współorganizowanych przez Samorząd Województwa Wielkopolskiego</t>
  </si>
  <si>
    <t>liczba miesięcy przechowywania wiklinowego stoiska</t>
  </si>
  <si>
    <t>Udział w spotkaniach dotyczących możliwości realizacji przedsięwzięć w ramach PROW 2014-2020</t>
  </si>
  <si>
    <t>Wzrost świadomości i wiedzy na temat możliwości realizacji przedsięwzięć w ramach PROW 2014-2020 wśród potencjalnych beneficjentów.</t>
  </si>
  <si>
    <t>Konferencje, spotkania</t>
  </si>
  <si>
    <t>Potencjalni beneficjenci PROW 2014-2020</t>
  </si>
  <si>
    <t xml:space="preserve">Udział w krajowych i zagranicznych wydarzeniach związanych z promocją wielkopolskiej turystyki wiejskiej oraz promowaniem dziedzictwa kulinarnego i kulturowego </t>
  </si>
  <si>
    <t xml:space="preserve">operacje o charakterze promocyjno wystawienniczym, wyjazdy i staże krajowe i zagraniczne,  </t>
  </si>
  <si>
    <t>przedstawiciele instytucji zagranicznych, placówek dyplomatycznych,  regionów i miast, lokalne grupy działania</t>
  </si>
  <si>
    <t>Powiat Koniński</t>
  </si>
  <si>
    <t>Kulturalnie i lokalnie - cykl szkoleń dotyczących tworzenia i promocji produktów lokalnych w powiecie konińskim</t>
  </si>
  <si>
    <t>Promocja działań edukacyjnych na obszarach wiejskich; propagowanie idei przedsiębiorczości; poprawa jakości życia, aktywizacja mieszkańców wsi</t>
  </si>
  <si>
    <t>Szkolenia, wizyty studyjne, publikacja</t>
  </si>
  <si>
    <t>Społeczność lokalna zamieszkująca powiat koniński, w tym liderzy lokalni, koła gospodyń wiejskich, organizacje pozarządowe, spółdzielnie socjalne, gospodarstwa agroturystyczne i ekologiczne, rękodzielnicy, rolnicy</t>
  </si>
  <si>
    <t>1.04-31.08.2016</t>
  </si>
  <si>
    <t>Aleje 1 Maja 9, 62-150 Konin</t>
  </si>
  <si>
    <t>II, III, VI</t>
  </si>
  <si>
    <t>Wielkopolska Izba Rolnicza</t>
  </si>
  <si>
    <t>Promocja zrównoważonego rozwoju poprzez kultywowanie tradycji, rozwój przedsiębiorczości oraz rozwój osobisty kobiet ze środowisk wiejskich</t>
  </si>
  <si>
    <t xml:space="preserve">Organizacja szkolenia dla kobiet środowisk wiejskich, propagowanie wiejskich tradycji kulturowych, przy jednoczesnym podniesieniu wiedzy kobiet wiejskich na temat możliwości zwiększenia konkurencyjności gospodarstwa oraz ich dążenia do rozwoju osobistego. </t>
  </si>
  <si>
    <t xml:space="preserve">Szkolenie  </t>
  </si>
  <si>
    <t xml:space="preserve">Kobiety ze środowisk wiejskich i małych miast z terenu Wielkopolski. Około 40 kobiet, reprezentantek każdego powiatu, wchodzących w skład Rady Kobiet, powstałych przy biurach powiatowych Wielkopolskiej Izby Rolniczej. </t>
  </si>
  <si>
    <t xml:space="preserve">01.02-31.09.2016. </t>
  </si>
  <si>
    <t>ul.Golęcińska 9L;60 -626 Poznań</t>
  </si>
  <si>
    <t>I,II,VI</t>
  </si>
  <si>
    <t>Sołtys liderem unowocześniania wielkopolskiej wsi</t>
  </si>
  <si>
    <t>Spotkania dla sołtysów- jak sięgać po fundusze PROW 
na lata 2014-2020 a także wymiana informacji, opinii, sugestii, pozwalających na podjęcie działań, które odpowiadać będą na potrzeby mieszkańców sołectw</t>
  </si>
  <si>
    <t xml:space="preserve">sołtysi </t>
  </si>
  <si>
    <t>Stowarzyszenie Lokalna Grupa Działania Krajna Złotowska</t>
  </si>
  <si>
    <t>Dziedzictwo Kulinarne Krajny Złotowskiej</t>
  </si>
  <si>
    <t>cykl warsztatów kulinarnych dla mieszkańców i grup nieformalnych</t>
  </si>
  <si>
    <t>mieszkańcy sołectw gmin wiejskich i miejsko -wiejskich</t>
  </si>
  <si>
    <t>15.06-31.08.2016</t>
  </si>
  <si>
    <t>Al.Piastów 32; 77-400 Złotów</t>
  </si>
  <si>
    <t>Muzeum Narodowe Rolnictwa i Przemysłu Rolno-Spożywczego w Szreniawie</t>
  </si>
  <si>
    <t>Festyn Zielonoświątkowy</t>
  </si>
  <si>
    <t>Utrwalenie tradycji i dziedzictwa kulturowego związanego z obchodami Zielonych Świątek; przybliżenie tradycji młodszemu pokoleniu</t>
  </si>
  <si>
    <t>Impreza plenerowa; pokazy; konkursy, warsztaty</t>
  </si>
  <si>
    <t>Mieszkańcy aglomeracji poznańskiej, powiatu poznańskiego i Wielkopolski</t>
  </si>
  <si>
    <t>4.04-29.05.2016</t>
  </si>
  <si>
    <t>liczba ulotek</t>
  </si>
  <si>
    <t>ul. Dworcowa 5, Szreniawa, 62-052 Komorniki</t>
  </si>
  <si>
    <t>Gmina Lipno</t>
  </si>
  <si>
    <t>XV Ogólnopolski Festiwal Starych Ciągników i Maszyn Rolniczych im. Jerzego Samelczaka</t>
  </si>
  <si>
    <t>Promowanie polskiej wsi, edukowanie oraz aktywizacja mieszkańców i lokalnych kolekcjonerów</t>
  </si>
  <si>
    <t>Festiwal</t>
  </si>
  <si>
    <t>Mieszkańcy miast i wsi, z kraju i zagranicy</t>
  </si>
  <si>
    <t xml:space="preserve">1.07-30.09.2016 </t>
  </si>
  <si>
    <t>ul. Powstańców Wielkopolskich 9, 64-111 Lipno</t>
  </si>
  <si>
    <t>Gmina Krotoszyn</t>
  </si>
  <si>
    <t>Organizacja IX "Kobierskiego Festiwalu Smaków i Krajobrazów" oraz warsztatów artystycznych służących popularyzacji dziedzictwa kulturowego wielkopolskiej wsi</t>
  </si>
  <si>
    <t>Popularyzacja tradycji kulinarnych i artystycznych służących zachowaniu dziedzictwa kulturowego w gminie Krotoszyn</t>
  </si>
  <si>
    <t>Warsztaty plastyczne, malarskie, kulinarne i rękodzielnicze</t>
  </si>
  <si>
    <t xml:space="preserve">Uczestnicy warsztatów kulinarnych, rękodzielniczych i plastycznych.
Uczestników Kobierskiego Festiwalu Smaków i Krajobrazów (m.in. mieszkańcy Kobierna, Krotoszyna, Różopola, Brzozy, Smoszewa, Gorzupi) oraz zaproszeni goście
</t>
  </si>
  <si>
    <t>15.05-31.10.2016</t>
  </si>
  <si>
    <t>ul. Kołłątaja 7, 63-700 Krotoszyn</t>
  </si>
  <si>
    <t>Stowarzyszenie Puszcza Notecka</t>
  </si>
  <si>
    <t>Puszcza Notecka uczy, aktywizuje, integruje</t>
  </si>
  <si>
    <t xml:space="preserve">Cykl szkoleń i imprez aktywizujących mających na celu integrację ze środowiskiem lokalnym. </t>
  </si>
  <si>
    <t>Szkolenia, imprezy sportowe</t>
  </si>
  <si>
    <t xml:space="preserve">Mieszkańcy terenu LGD Puszcza Notecka. W szczególności kobiety, młodzież, osoby starsze, niepełnosprawne oraz zamieszkałe na terenach wyłączonych komunikacyjnie (tereny bez dostępu do komunikacji publicznej). </t>
  </si>
  <si>
    <t>01.04-30.09.2016</t>
  </si>
  <si>
    <t>ul.Dworcowa 18;              64-400 Międzychód</t>
  </si>
  <si>
    <t>liczba imprez sportowych</t>
  </si>
  <si>
    <t>Fundacja Ochrony Dziedzictwa Kultury Wsi i Rolnictwa</t>
  </si>
  <si>
    <t>Konkurs Kulinarny na Regionalny Placek Ziemniaczany Bambrzok</t>
  </si>
  <si>
    <t xml:space="preserve">Zachowanie tradycji przygotowywania i spożywania tradycyjnej, regionalnej potrawy; upowszechnianie wiedzy o tradycji spożywania wyrobów z ziemniaków na terenie Wielkopolski </t>
  </si>
  <si>
    <t>Konkurs; degustacja</t>
  </si>
  <si>
    <t>Mieszkańcy Wielkopolski, pasjonaci tradycyjnych kulinariów</t>
  </si>
  <si>
    <t>1.07-18.11.2016</t>
  </si>
  <si>
    <t>I, IV, VI</t>
  </si>
  <si>
    <t>Organizacja i realizacja imprezy edukacyjno-rekreacyjnej Poznańska Pyra</t>
  </si>
  <si>
    <t>Rozwój kultury i integracji społeczności; popularyzacja, ochrona zjawisk kultury ludowej związanych z dawnymi zajęciami ludności wiejskiej</t>
  </si>
  <si>
    <t>Impreza edukacyjno-rekreacyjna o charakterze etnograficznym i rolniczym</t>
  </si>
  <si>
    <t>Mieszkańcy Poznania i powiatu poznańskiego; miłośnicy kulinariów</t>
  </si>
  <si>
    <t>1.04-30.11.2016</t>
  </si>
  <si>
    <t>Lokalna Organizacja Turystyczna "Marina"</t>
  </si>
  <si>
    <t>Na wsi? Turystyka naturalnie!</t>
  </si>
  <si>
    <t>Zwiększenie aktywności mieszkańców na rzecz podejmowania inicjatyw służących rozwojowi działalności turystycznej oraz promocji dziedzictwa kulturowego, kulinarnego i tradycji na obszarach wiejskich</t>
  </si>
  <si>
    <t>Szkolenie; wyjazd studyjny; publikacja</t>
  </si>
  <si>
    <t>Osoby rozważające działalności gospodarczej związanej z turystyką wiejską; osoby prowadzące taką działalność; mieszkańcy 9 gmin</t>
  </si>
  <si>
    <t>21.03-30.06.2016</t>
  </si>
  <si>
    <t>ul. Dworcowa 2, 62-510 Konin</t>
  </si>
  <si>
    <t>V,VI</t>
  </si>
  <si>
    <t>Wielkopolska Agencja Zarządzania Energią Sp. z o.o.</t>
  </si>
  <si>
    <t>Podniesienie kompetencji osób realizujących lokalne strategie rozwoju w zakresie przedsiębiorczości oraz zrównoważonego rozwoju obszarów wiejskich w Wielkopolsce</t>
  </si>
  <si>
    <t xml:space="preserve">Cykl szkoleń i warsztatów  przeznaczonych dla LGD w zakresie realizacji LSR oraz promocji postaw ekologicznych, w tym związanych z ochroną środowiska, przeciwdziałaniem i adaptacją do zmian klimatu. </t>
  </si>
  <si>
    <t>Szkolenia, warsztaty</t>
  </si>
  <si>
    <t>LGD</t>
  </si>
  <si>
    <t>ul.Mickiewicza 33; 60-837 Poznań</t>
  </si>
  <si>
    <t>Wielkopolska wieś w zgodzie z zasadami gospodarki niskoemisyjnej - praktyczny Poradnik z nową perspektywą finansową 2014-2020</t>
  </si>
  <si>
    <t xml:space="preserve">Opracowanie merytoryczne Poradnika zawierającego treści związane z podnoszeniem efektywności energetycznej, zagadnienia niskiej emisji oraz aktualnie dostępnych mechanizmów wsparcia (finansowanie). 
- opracowanie graficzne Poradnika
- skład i łamanie do druku Poradnika
- druk poradnika 
</t>
  </si>
  <si>
    <t>LGD, społeczność wiejska</t>
  </si>
  <si>
    <t>01.03-30.06.2016</t>
  </si>
  <si>
    <t>Okręgowa Spółdzielnia Mleczarska w Kole</t>
  </si>
  <si>
    <t>Wielkopolskie Święto Mleka i Powiatu Kolskiego</t>
  </si>
  <si>
    <t xml:space="preserve">Wzrost świadomości społeczeństwa dotyczącej zdrowotnych walorów mleka i jego przetworów. Promocja produktów wielkopolskich spółdzielni mleczarskich. Upowszechnianie wiedzy o potencjale wielkopolskiego mleczarstwa. Integracja środowisk wiejskich i rozwój obszarów wiejskich.  </t>
  </si>
  <si>
    <t xml:space="preserve">Impreza dla 7 tys. osób (m.in.. degustacje, pokazy, konkursy, zabawy dla dzieci). </t>
  </si>
  <si>
    <t xml:space="preserve">Konsumenci i potencjalni konsumenci wyrobów mleczarskich - dzieci, dorośli, rolnicy - producenci mleka, a także producenci inny surowców do produkcji żywności. Społeczeństwo woj. </t>
  </si>
  <si>
    <t>20.08.2016.</t>
  </si>
  <si>
    <t xml:space="preserve">ul. Towarowa 6, 62-600 Koło </t>
  </si>
  <si>
    <t>Śniadanie Wielkanocne - wielkopolska tradycja</t>
  </si>
  <si>
    <t>Poszerzenie wiedzy uczestników spotkania na temat tradycji związanych z obchodami Świąt Wielkanocnych, edukacja młodego pokolenia liderek wiejskich w zakresie dbałości o zachowanie tradycji i zwyczajów wsi, wymiana doświadczeń na temat realizacji podobnych działań w różnych rejonach województwa, ułatwienie kontaktów oraz współpracy uczestnikom spotkania</t>
  </si>
  <si>
    <t>Wykład na temat tradycji wielkanocnych, występy zespołów folklorystycznych, prezentacje stołów wielkanocnych i wymiana doświadczeń na temat realizacji działań na rzecz obszarów wiejskich na terenie Wielkopolski, finał Konkursu na ciasto wielkanocne, degustacja potraw, indywidualne dyskusje uczestników.</t>
  </si>
  <si>
    <t>Liderki/liderzy środowisk wiejskich, a także osoby młode aktywnie uczestniczące w życiu swojego regionu</t>
  </si>
  <si>
    <t>01-21.03.2016</t>
  </si>
  <si>
    <t>u. Golęcińska 9L, 60-626 Poznań</t>
  </si>
  <si>
    <t xml:space="preserve">1, 3, 5 </t>
  </si>
  <si>
    <t>Wieczerza Wigilijna - kultywowanie tradycji bożonarodzeniowych</t>
  </si>
  <si>
    <t>Propagowanie działań służących zachowaniu tradycji i zwyczajów wielkopolskiej wsi. Poszerzenie wiedzy uczestników spotkania na temat tradycji związanych z obchodami Świąt Bożego Narodzenia, edukacja młodego pokolenia liderek wiejskich w zakresie dbałości o zachowanie tradycji i zwyczajów wsi</t>
  </si>
  <si>
    <t>Wykład, prezentacje konkursowych stroików bożonarodzeniowych</t>
  </si>
  <si>
    <t>Koło Gospodyń Wiejskich, liderki/liderzy środowisk wiejskich,a także osoby młode aktywnie uczestniczące w życiu swojego regionu</t>
  </si>
  <si>
    <t>02.11- 15.12.2016</t>
  </si>
  <si>
    <t>Wystawa pt. Wielkopolska miodem i mlekiem płynąca</t>
  </si>
  <si>
    <t>Wymiana doświadczeń i nawiązanie kontaktów przez wystawców</t>
  </si>
  <si>
    <t>Wystawa</t>
  </si>
  <si>
    <t>01.11-15.12.2016</t>
  </si>
  <si>
    <t>ul.Golęcińska 9L; 60 -626 Poznań</t>
  </si>
  <si>
    <t>Gmina Krobia</t>
  </si>
  <si>
    <t>Proces wzmacniania walorów atrakcyjności wsi poprzez kształtowanie przestrzeni publicznej - przykładem inicjatywy mieszkańców w zakresie rozwoju wsi</t>
  </si>
  <si>
    <t>Wzmocnienie walorów atrakcyjności wsi polskiej na przykładzie Domachowa - serca mikroregionu zwanego Biskupizną.</t>
  </si>
  <si>
    <t>Spotkania; koncepcja projektowo-architektoniczna; konferencja</t>
  </si>
  <si>
    <t>Mieszkańcy obszaru LGD "Gościnna Wielkopolska"</t>
  </si>
  <si>
    <t>1.03-30.11.2016</t>
  </si>
  <si>
    <t>Rynek 1, 63-840 Krobia</t>
  </si>
  <si>
    <t>liczba dokumentacji projektowo - architektonicznych</t>
  </si>
  <si>
    <t>Centrum Doradztwa Rolniczego w Brwinowie Oddział w Poznaniu</t>
  </si>
  <si>
    <t>Media Społecznościowe narzędziem komercjalizacji produktu lokalnego</t>
  </si>
  <si>
    <t>Wymiana doświadczeń dotyczących rozwoju obszarów wiejskich; integracja różnych podmiotów działających na rzecz rozwoju obszarów wiejskich; promocja wysokiej jakości produktu lokalnego oraz innowacyjnych metod marketingu i komercjalizacji produktu</t>
  </si>
  <si>
    <t>szkolenia; folder</t>
  </si>
  <si>
    <t>Przedstawiciele LGD-ów, jednostek doradztwa rolniczego, samorządów, przedsiębiorcy, usługodawcy zainteresowani rozwijaniem produktów i usług lokalnych na obszarach wiejskich</t>
  </si>
  <si>
    <t>1.05-30.10.2016</t>
  </si>
  <si>
    <t>liczba folderów informacyjnych</t>
  </si>
  <si>
    <t>Wielkopolski Ośrodek Doradztwa Rolniczego w Poznaniu</t>
  </si>
  <si>
    <t>Poprawa bezpieczeństwa przeciwpożarowego na obszarach wiejskich Województwa Wielkopolskiego</t>
  </si>
  <si>
    <t>Edukacja rolników i mieszkańców obszarów wiejskich w zakresie występowania zagrożeń pożarowych.</t>
  </si>
  <si>
    <t xml:space="preserve">Spotkania informacyjno-edukacyjne, konkursy, ulotki informacyjno-edukacyjne, film informacyjno-edukacyjny
</t>
  </si>
  <si>
    <t>Rolnicy i mieszkańcy obszarów wiejskich</t>
  </si>
  <si>
    <t>ul. Sieradzka 29, 60-163 Poznań</t>
  </si>
  <si>
    <t>Stowarzyszenie Ekologia i Tradycja "Zielony Targ"</t>
  </si>
  <si>
    <t>Poznański Zielony Targ. Promocja zrównoważonego rozwoju obszarów wiejskich poprzez produkt lokalny i ekologiczny oraz przybliżanie dziedzictwa kulinarnego mieszkańcom miasta</t>
  </si>
  <si>
    <t>Promocja obszarów wiejskich, ich dziedzictwa kulinarnego i kulturowego oraz tradycji; promocja lokalnego produktu, poprawa jakości życia mieszkańców obszarów wiejskich; promowanie zdrowego stylu życia oraz postaw ekologicznych</t>
  </si>
  <si>
    <t>Serwis internetowy; mini-kompendium wiedzy, Wielkanocny Zielony Targ</t>
  </si>
  <si>
    <t>Ogół mieszkańców Wielkopolski: mieszkańcy miast, rolnicy, producenci żywności, restauratorzy</t>
  </si>
  <si>
    <t>1.02-10.04.2016</t>
  </si>
  <si>
    <t>ul. Porzeczkowa 6a, 61-306 Poznań</t>
  </si>
  <si>
    <t>liczba serwisów internetowych</t>
  </si>
  <si>
    <t>Gminne Centrum Kultury i Rekreacji im. Jana z Domachowa Bzdęgi w Krobi</t>
  </si>
  <si>
    <t>Na Biskupiźnie działamy razem</t>
  </si>
  <si>
    <t>Zwiększenie aktywności społecznej i kulturalnej mieszkańców gminy Krobia, na rzecz zachowania, rozwoju i upowszechniania folkloru biskupiańskiego jako czynnika stymulującego rozwój wsi.</t>
  </si>
  <si>
    <t>Badania terenowe; festiwal; tabor</t>
  </si>
  <si>
    <t>Mieszkańcy Wielkopolski, mieszkańcy gminy Krobia oraz gmin zrzeszonych w LGD "Gościnna Wielkopolska", turyści</t>
  </si>
  <si>
    <t>ul. Powstańców Wlkp. 27, 63-840 Krobia</t>
  </si>
  <si>
    <t>liczba dni badań terenowych</t>
  </si>
  <si>
    <t>Krajowe Stowarzyszenie Sołtysów</t>
  </si>
  <si>
    <t>Wieś Polska - Wieś Innowacyjna</t>
  </si>
  <si>
    <t xml:space="preserve">Poszerzanie wiedzy w zakresie cyfryzacji i prosumenckości przez liderów wiejskich i mieszkańców obszarów wiejskich. </t>
  </si>
  <si>
    <t xml:space="preserve">Konferencja </t>
  </si>
  <si>
    <t xml:space="preserve">Liderzy wiejscy: sołtysi, członkowie rad sołeckich, przedst. Samorządu teryt., org. pozarząd., lgd. </t>
  </si>
  <si>
    <t xml:space="preserve">01.01-31.12.2016. </t>
  </si>
  <si>
    <t xml:space="preserve">ul. Zofii Urbanowskiej 8, 62-500 Konin </t>
  </si>
  <si>
    <t>Spółdzielnia Socjalna "Powrócisz Tu"</t>
  </si>
  <si>
    <t>"Historia czasu i (nie)przemijania" - czyli integracja międzypokoleniowa mieszkańców powiatu tureckiego</t>
  </si>
  <si>
    <t xml:space="preserve">Włączenie społeczne seniorów zamieszkujących  obszar powiatu tureckiego poprzez integrację i aktywizację międzypokoleniową w ramach działań w sferze kultury oraz zwrócenie uwagi społeczności na problemy związane z procesem starzenia się, w tym z alienacją społeczną i kulturową starszych mieszkańców w okresie do końca 2016 r. </t>
  </si>
  <si>
    <t xml:space="preserve">Warsztaty teatralne, przygotowanie i premiera spektaklu, wydanie książki ze wspomnieniami </t>
  </si>
  <si>
    <t xml:space="preserve">Seniorzy oraz osoby młode  z obszaru powiatu tureckiego, ze szczególnym uwzględnieniem gmin członkowskich - założycieli spółdzielni (gm. Turek, Brudzew, m. Turek, Przykona, Kawęczyn). </t>
  </si>
  <si>
    <t xml:space="preserve">01.03- 30.09.2016. </t>
  </si>
  <si>
    <t xml:space="preserve">ul. Kolska Szosa 3, 62-700 Turek </t>
  </si>
  <si>
    <t>Stowarzyszenie Kolano Warty</t>
  </si>
  <si>
    <t>Trening nowoczesnych technologii - mobilne rozwiązania dla osób z obszarów wiejskich w wieku 45 i więcej</t>
  </si>
  <si>
    <t>Popularyzowanie korzystania z technologii cyfrowych i aktywne uczestnictwo w kulturze cyfrowej</t>
  </si>
  <si>
    <t>Szkolenia; portal internetowy; podręcznik</t>
  </si>
  <si>
    <t>Osoby w wieku niemobilnym i poprodukcyjnym, czyli w wieku 45 i więcej zamieszkujące obszary wiejskie w Wielkopolsce</t>
  </si>
  <si>
    <t>1.03-31.08.2016</t>
  </si>
  <si>
    <t>ul. Plażowa 40, 63-020 Zaniemyśl</t>
  </si>
  <si>
    <t>Instytut Włókien Naturalnych i Roślin Zielarskich</t>
  </si>
  <si>
    <t>Promocja regionalnej uprawy i produkcji małoobszarowej dla zrównoważonego rozwoju obszarów wiejskich Wielkopolski</t>
  </si>
  <si>
    <t>Promocja uprawy roślin małoobszarowych oraz związanej z nimi produkcji dla uzyskania zrównoważonego rozwoju obszarów wiejskich Wielkopolski</t>
  </si>
  <si>
    <t>Szkolenia; publikacja</t>
  </si>
  <si>
    <t>Wszyscy uczestnicy agrobiznesu w Wielkopolsce; potencjalni producenci indywidualni, tworzące się grupy producenckie; istniejące MSP</t>
  </si>
  <si>
    <t>28.02-15.12.2016</t>
  </si>
  <si>
    <t>ul. Wojska Polskiego 71B, 60-630 Poznań</t>
  </si>
  <si>
    <t>Ośrodek Integracji Europejskiej w Rokosowie</t>
  </si>
  <si>
    <t>Konie i Powozy w Rokosowie 2016</t>
  </si>
  <si>
    <t>Ochrona tradycji i dziedzictwa kulturowego związanego z hodowlą koni oraz produkcją powozów konnych; edukacja młodego pokolenia; integracja społeczności lokalnej; aktywizacja mieszkańców</t>
  </si>
  <si>
    <t>Plenerowa impreza edukacyjno-rekreacyjna; konkursy, targi, pokazy, wystawa</t>
  </si>
  <si>
    <t>Mieszkańcy województwa wielkopolskiego</t>
  </si>
  <si>
    <t>1.03-31.07.2016</t>
  </si>
  <si>
    <t>Rokosowo 1, Łęka Mała, 63-805 Poniec</t>
  </si>
  <si>
    <t>IV edycja konkursu "Fundusz sołecki-najlepsza inicjatywa" skierowanego do sołectw z terenu województwa wielkopolskiego</t>
  </si>
  <si>
    <t>Podniesienie świadomości i aktywizacja społeczności wiejskiej na rzecz podejmowania inicjatyw, które służą wzmocnieniu wiejskiej wspólnoty i poprawie warunków życia na wsi; wzrost wiedzy mieszkańców w zakresie realizacji projektów służących aktywizacji lokalnej społeczności; identyfikacja najbardziej aktywnych mieszkańców terenów wiejskich</t>
  </si>
  <si>
    <t>Sołtysi, członkowie rad sołeckich; mieszkańcy wsi, przedstawiciele jednostek samorządu terytorialnego</t>
  </si>
  <si>
    <t>ul. Zofii Urbanowskiej 8,    62-500 Konin</t>
  </si>
  <si>
    <t>Wiklina sposobem na aktywizację mieszkańców wsi</t>
  </si>
  <si>
    <t xml:space="preserve">Umożliwienie podjęcia pracy zarobkowej w zakresie wyplatania wikliny poprzez zapewnienie cyklu 5 dniowych warsztatów </t>
  </si>
  <si>
    <t>Plecionkarze, bezrobotni, osoby niepełnosprawne</t>
  </si>
  <si>
    <t>03.06-30.11.2016</t>
  </si>
  <si>
    <t>Dworcowa 5; 62-052 Komorniki</t>
  </si>
  <si>
    <t>liczba prezentacji multimedialnych</t>
  </si>
  <si>
    <t>Turkowska Unia Rozwoju - T.U.R.</t>
  </si>
  <si>
    <t>"Dla dobra sprawy" - stworzenie modelowego systemu rozwiązań współpracy na rzecz seniorów</t>
  </si>
  <si>
    <t xml:space="preserve">Włączenie społeczne seniorów poprzez wypracowanie modelowego systemu rozwiązań współpracy Jednostek Sektora Finansów publicznych oraz Organizacji Pozarządowych na obszarze działania dziewięciu gmin członkowskich (Brudzew, Dobra, Kawęczyn, Goszczanów, Malanów, Kościelec, Przykona, Turek, Władysławów) Lokalnej Grupy Działania Turkowska Unia Rozwoju - T.U.R. </t>
  </si>
  <si>
    <t xml:space="preserve">Cykl szkoleń, warsztatów wyjazdowych, w tym wizyta studyjna do kraju UE oraz raport z wynikami badań potrzeb seniorów. </t>
  </si>
  <si>
    <t xml:space="preserve">Seniorzy - mieszkańcy obszaru LGD, którzy z uwagi na wiek, brak aktywności zawodowej, zostali zepchnięci na margines życia społecznego oraz aktywni działacze NGO. Ok.. 100 seniorów. </t>
  </si>
  <si>
    <t xml:space="preserve">01.03-30.09.2016. </t>
  </si>
  <si>
    <t>Stowarzyszenie Edukacja i Rozwój Gorzyc Małych i Okolic</t>
  </si>
  <si>
    <t>SPA (Specjalistyczny Program Aktywizacji) dla mieszkańców obszarów wiejskich</t>
  </si>
  <si>
    <t>Aktywizacja mieszkańców obszarów wiejskich; rozwój współpracy i budowanie partnerskich relacji ze społecznościami lokalnymi</t>
  </si>
  <si>
    <t>Targi, turniej</t>
  </si>
  <si>
    <t>Społeczność sołectw uczestniczących w wydarzeniu</t>
  </si>
  <si>
    <t>1.04-30.08.2016</t>
  </si>
  <si>
    <t>Miejsko-Gminny Ośrodek Kultury w Pogorzeli</t>
  </si>
  <si>
    <t>Festiwal Tradycji Kulinarnej i Folkloru Wielkopolski - Święto Sera Smażonego</t>
  </si>
  <si>
    <t xml:space="preserve">Aktywizacja mieszkańców wsi poprzez promowanie włączenia społecznego podczas warsztatów i organizacji festynu oraz konkursów kulinarnych w działaniu pt. "Festiwal Tradycji Kulinarnej i Folkloru Wielkopolski - Święto Sera Smażonego". </t>
  </si>
  <si>
    <t xml:space="preserve">Festyn, konkursy kulinarne, występy artystyczne, stoiska tematyczne, warsztaty i pokazy multimedialne, reportaż z imprezy. </t>
  </si>
  <si>
    <t xml:space="preserve">Osoby z terenu Lokalnej Grupy Działania środowisk istniejących i projektowych, Kół Gospodyń Wiejskich, dzieci i młodzieży oraz osób starszych poszukujących aktywizacji społecznej. Przedszkola, gimnazja z Pogorzeli, przedstawiciele LGD z 4 miast (Pogorzela, Koźmin Wlkp., Borek Wlkp., Rozdrażew) oraz instytucje kultury działające ww. miastach. </t>
  </si>
  <si>
    <t xml:space="preserve">1.06-8.07.2016. </t>
  </si>
  <si>
    <t xml:space="preserve">Pogorzela 1, 63-860 Pogorzela </t>
  </si>
  <si>
    <t>Polska Press Sp. z o.o. z siedzibą w Warszawie, Oddział Poznań</t>
  </si>
  <si>
    <t>Plebiscyt SuperRolnik Wielkopolski 2016</t>
  </si>
  <si>
    <t xml:space="preserve">Zaprezentowanie mieszkańcom Wielkopolski liderów wielkopolskiego rolnictwa, wypromowanie najbardziej innowacyjnych gospodarstw, przedstawienie instytucji i organizacji wspierających rolników, przekazanie wiedzy na temat sposobów najefektywniejszych kierunków rozwoju i produkcji rolnej na najbliższe lata. </t>
  </si>
  <si>
    <t xml:space="preserve">Internetowy serwis specjalny na stronie gloswielkopolski.pl, 14 publikacji w "Głosie Wielkopolskim", 7 publikacji w 14 lokalnych tygodników, ceremonia rozdania nagród. </t>
  </si>
  <si>
    <t xml:space="preserve">Mieszkańcy obszarów wiejskich, którzy powinni oprócz poznania liderów wielkopolskiego rolnictwa, uzyskać wiedzę na tematy, które powinny posłużyć im do rozwoju własnych gospodarstw, zwiększeniu ich konkurencyjności i produkcji. Rolnicy zgłoszeni do tytułu SuperRolnik 2016. </t>
  </si>
  <si>
    <t xml:space="preserve">19.08-16.11.2016. </t>
  </si>
  <si>
    <t>liczba filmów na DVD</t>
  </si>
  <si>
    <t>Plebiscyt Wielkopolskie Koła Gospodyń Wiejskich</t>
  </si>
  <si>
    <t xml:space="preserve">Przedstawienie osiągnięć Kół Gospodyń Wiejskich z Wielkopolski i ich roli w środowisku lokalnym i regionalnym w kultywowaniu tradycji i kultury, miłości do "lokalnej ojczyzny" i dbałości o nią poprzez wychowywanie kolejnych pokoleń w poszanowaniu ww. wartości. Wybór przez czytelników najaktywniejszego i najlepszego ich zdaniem KGW w Wielkopolsce za rok 2016. </t>
  </si>
  <si>
    <t xml:space="preserve">Mieszkańcy obszarów wiejskich wielkopolski wśród których zauważa się spadek kapitału społecznego polskiej wsi. Koła Gospodyń Wiejskich i osoby zaangażowane w ich działanie w Wielkopolsce. </t>
  </si>
  <si>
    <t xml:space="preserve">20.05-26.09.2016. </t>
  </si>
  <si>
    <t>Najaktywniejsza Lokalna Grupa Działania - Wielkopolska 2016</t>
  </si>
  <si>
    <t xml:space="preserve">Zaprezentowanie mieszkańcom Wielkopolski najaktywniejszych Lokalnych Grup Działania, ukazanie wpływu jaki mają na aktywizację społeczności wiejskiej, przedstawienie ich zadań i roli oraz Lokalnych Strategii Rozwoju. </t>
  </si>
  <si>
    <t xml:space="preserve">Internetowy serwis specjalny na stronie gloswielkopolski.pl, 14 publikacji w "Głosie Wielkopolskim", 7 publikacji w 14 lokalnych tygodników; ceremonia rozdania nagród. </t>
  </si>
  <si>
    <t xml:space="preserve">Mieszkańcy obszarów wiejskich Wielkopolski, samorządy gmin, placówki oświaty, kultury, parafie, organizacje i stowarzyszenia, firmy, spółdzielnie - wszyscy ci, którzy powinni pozyskać wiedzę na temat działalności Lokalnych Grup Działania. </t>
  </si>
  <si>
    <t xml:space="preserve">22.07-26.09.2016. </t>
  </si>
  <si>
    <t xml:space="preserve">ul. Grunwaldzka 19, 60-782 Poznań </t>
  </si>
  <si>
    <t>Jesień na Wsi - warsztaty edukacyjne dla dzieci i młodzieży</t>
  </si>
  <si>
    <t xml:space="preserve">Upowszechnianie wiedzy o polskiej wsi poprzez organizację interaktywnych warsztatów edukacyjnych, a także wydanie materiałów popularyzujących zagadnienie. </t>
  </si>
  <si>
    <t xml:space="preserve">Dwutygodniowe warsztaty, połączone z pokazami rzemiosła wiejskiego. Ulotki stanowiące pomoc dydaktyczną.  </t>
  </si>
  <si>
    <t xml:space="preserve">Dzieci ze szkół, przedszkoli z terenu województwa wielkopolskiego oraz młodzież gimnazjalna i ponadgimnazjalna. </t>
  </si>
  <si>
    <t>4.05-30.11.2016.</t>
  </si>
  <si>
    <t>liczba dni warsztatów</t>
  </si>
  <si>
    <t xml:space="preserve">ul. Dworcowa 5, 62-052 Szreniawa </t>
  </si>
  <si>
    <t>liczba materiałów informacyjno-dydaktycznych</t>
  </si>
  <si>
    <t>Wielkopolska Organizacja Turystyczna</t>
  </si>
  <si>
    <t>Promocja dziedzictwa kulinarnego i twórczości tradycyjnej Wielkopolski</t>
  </si>
  <si>
    <t xml:space="preserve">Promocja dziedzictwa kulturowego, kultywowania tradycji i twórczości tradycyjnej Wielkopolski. </t>
  </si>
  <si>
    <t xml:space="preserve">Imprezy plenerowe (festynach, jarmarkach, giełdach turystycznych itp.); wydawnictwo informacyjno-promocyjne połączone z kalendarzem imprez związanych z tradycjami kulturowymi i wodniackimi Wielkopolski. </t>
  </si>
  <si>
    <t xml:space="preserve">M.in. odwiedzający - uczestnicy imprez kulturalno wodniackich, mieszkańcy, turyści krajowi i wodniacy. Branża turystyczna z obszarów wiejskich - wystawcy. Lokalni, regionalni, ponadregionalni i krajowi producenci, artyści. Dziennikarze mediów lokalnych, regionalnych i krajowych. </t>
  </si>
  <si>
    <t xml:space="preserve">01.03-30.11.2016. </t>
  </si>
  <si>
    <t xml:space="preserve">ul. 27 Grudnia 17 / 19, 61-737 Poznań </t>
  </si>
  <si>
    <t>Lokalna Grupa Działania "Trakt Piastów"</t>
  </si>
  <si>
    <t>Piastowe Jadło</t>
  </si>
  <si>
    <t xml:space="preserve">Rozwój markowego produktu lokalnego "Piastowe Jadło" w zakresie kulinarnym i turystycznym z wykorzystaniem produktów lokalnych w oparciu o dziedzictwo kulturowo-historyczne regionu, w związku z obchodami 1050 rocznicy Chrztu Polski i spodziewanym napływem turystów. </t>
  </si>
  <si>
    <t xml:space="preserve">Spotkanie Sieciujące, szkolenie/warsztat; konkurs, udział w lokalnej imprezie masowej oraz materiały informacyjne. </t>
  </si>
  <si>
    <t xml:space="preserve">Obszar LGD "Trakt Piastów" - mieszkańcy wsi, przedsiębiorcy z branży agroturystycznej, hotelowej i gastronomicznej, kobiety i turyści. </t>
  </si>
  <si>
    <t>01.03-30.09.2016.</t>
  </si>
  <si>
    <t xml:space="preserve">ul. Łubowo 1, 62-260 Łubowo </t>
  </si>
  <si>
    <t>Ogólnopolskie Stowarzyszenie Plecionkarzy i Wikliniarzy</t>
  </si>
  <si>
    <t>III Światowy Festiwal Wikliny i Plecionkarstwa Nowy Tomyśl 2015 "Tutaj ludzie wyplatają swoje życie" - wydanie albumu pofestiwalowego</t>
  </si>
  <si>
    <t>Podniesienie wiedzy w dziedzinie wykorzystania naturalnego surowca jakim jest wiklina, jej uprawa i wykorzystanie jako surowiec do dalszego przetwarzania w różnych dziedzinach gospodarki</t>
  </si>
  <si>
    <t>Album</t>
  </si>
  <si>
    <t>Uczestnicy wydarzenia, projektanci, decydenci, biznesmeni, samorządy</t>
  </si>
  <si>
    <t>1.02-30.06.2016</t>
  </si>
  <si>
    <t>ul. Tysiąclecia 3, 64-300 Nowy Tomyśl</t>
  </si>
  <si>
    <t>Innowacyjne technologie w produkcji rolniczej przyjazne dla środowiska - Targi Rolnicze, Dni Pola w Marszewie 2016</t>
  </si>
  <si>
    <t>Efektywne upowszechnianie wiedzy i wdrażanie innowacji 
w rolnictwie</t>
  </si>
  <si>
    <t>Pokazy, wykłady, wystawy, prezentacje, doradztwo technologiczne</t>
  </si>
  <si>
    <t>Rolnicy, producenci rolni, doradcy, studenci UP, uczniowie ZS w Marszewie, pracownicy Okręgowej Stacji Chemiczno - Rolniczej, przedstawiciele firm rolniczych, mieszkańcy obszarów wiejskich</t>
  </si>
  <si>
    <t>Liczba wydanych publikacji ( materiały szkoleniowe, płyty DVD)</t>
  </si>
  <si>
    <t>ul.Sieradzka 29;           60-163 Poznań</t>
  </si>
  <si>
    <t>Wykłady, pokazy, demonstracje polowe (w dniach )</t>
  </si>
  <si>
    <t>I, II, III</t>
  </si>
  <si>
    <t>Aktywizacja rolników w zakresie zrzeszania się oraz realizacji wspólnych inwestycji w gospodarstwach rolnych</t>
  </si>
  <si>
    <t>Wypromowanie profesjonalnej współpracy rolników poprzez zwiększenie ich  zainteresowania zrzeszaniem się w grupach producentów oraz większych organizacjach zrzeszających grupy producentów</t>
  </si>
  <si>
    <t xml:space="preserve">Wykłady, wyjazd studyjny
</t>
  </si>
  <si>
    <t>Rolnicy ze wschodniej części Wielkopolski. Około 40 osób</t>
  </si>
  <si>
    <t>01.06-31.12.2016</t>
  </si>
  <si>
    <t>Stowarzyszenie Samorządny Powiat</t>
  </si>
  <si>
    <t>Kreatywnie, aktywnie i międzypokoleniowo - festyn w Chlebowie</t>
  </si>
  <si>
    <t>Aktywizacja mieszkańców obszarów wiejskich i dążenie do eliminowania poczucia wykluczenia społecznego z powodu miejsca zamieszkania. Zachęcanie do podejmowania lokalnych inicjatyw w zakresie rozwoju obszarów wiejskich oraz promowanie aktywnych form spędzania wolnego czasu</t>
  </si>
  <si>
    <t>Konkurencje sportowe, stoiska kulinarne, występy i pokazy artystyczne, ognisko, konkursy</t>
  </si>
  <si>
    <t>Mieszkańcy Gminy Miłosław i powiatu wrzesińskiego oraz dwudziestoosobowa delegacja z zaprzyjaźnionej Gminy Bergen z Holandii</t>
  </si>
  <si>
    <t>28.05.2016</t>
  </si>
  <si>
    <t>ul. Stefana Batorego 7/15, 62-300 Września</t>
  </si>
  <si>
    <t>Budżet operacji  niższy od planowanego w związku z korzystnym rozstrzygnieciem przetargu nieograniczonego.</t>
  </si>
  <si>
    <t xml:space="preserve">Uaktualnienie budżetu operacji w związku z zakończeniem realizacji operacji. </t>
  </si>
  <si>
    <t>Uaktualnienie planowanego  budżetu operacji w związku z przewidywanym udziałem większej grupy przedstawicieli LGDów oraz gospodarstw agroturystycznych i kół gospodyń wiejskich.</t>
  </si>
  <si>
    <t>Uaktualnienie planowanego  budżetu operacji w związku z przewidywanym udziałem większej grupy przedstawicieli LGDów.</t>
  </si>
  <si>
    <t>Zwiększenie budżetu operacji w związku z przewidywanym udziałem większej ilości potencjalnych beneficjentów w wyjazdach.</t>
  </si>
  <si>
    <t>Zwiększenie budżetu operacji w związku z przewidywanym udziałem większej ilości potencjalnych beneficjentów w spotkaniach.</t>
  </si>
  <si>
    <t>14 nowa operacja</t>
  </si>
  <si>
    <t xml:space="preserve">Wpisanie nowej operacji w zwiazku z pojawiającymi się propozycjami współpracy. </t>
  </si>
  <si>
    <t>Korekta kwoty dofinansowania ze względu na niezgodność z listą rankingową.</t>
  </si>
  <si>
    <t>LP</t>
  </si>
  <si>
    <t>Dwuletni plan operacyjny KSOW na lata 2016-2017 dla województwa warmińsko-mazurskiego</t>
  </si>
  <si>
    <t>Urząd Marszałkowski Województwa Warmińsko-Mazurskiego</t>
  </si>
  <si>
    <t>Warmińsko-Mazurskie Dożynki Wojewódzkie</t>
  </si>
  <si>
    <t>Aktywizacja mieszkańców wsi, kultywowanie tradycji kulturowych, dziedzictwa kulinarnego, rodzimego folkloru.</t>
  </si>
  <si>
    <t>Organizacja Warmińsko-Mazurskich Dożynek Wojewódzkich.</t>
  </si>
  <si>
    <t>Jednostki samorządu terytorialnego szczebla powiatowego i gminnego;
Społeczności lokalne;
Instytucje, organizacje oraz stowarzyszenia, których działalność związana jest bezpośrednio lub pośrednio z sektorem rolnym i obszarami wiejskimi;
Centra i Ośrodki Doradztwa Rolniczego, Izby Rolnicze oraz Lokalne Grup 
Działania, administracja rządowa i samorządowa.</t>
  </si>
  <si>
    <t>I-IV kwartał 2016 r.</t>
  </si>
  <si>
    <t>Olsztyn</t>
  </si>
  <si>
    <t>Konferencja Samorządowa pn. "Susza i zagrożenie powodzią - skuteczne metody przeciwdziałania ich skutkom</t>
  </si>
  <si>
    <t>Upowszechnianie i szerzenie wiedzy wśród samorządów lokalnych na temat zagrożeń płynących z powtarzających się zdarzeń klimatycznych tj. suszy i powodzi oraz wypracowanie skutecznych metod przeciwdziałania skutkom suszy i powodzi.</t>
  </si>
  <si>
    <t>Samorządy lokalne, Urzędy Gmin, Wójtowie, Burmistrzowie.</t>
  </si>
  <si>
    <t>II-III kwartał 2016 r.</t>
  </si>
  <si>
    <t>Udział w targach "Smaki Regionów" w Poznaniu</t>
  </si>
  <si>
    <t>Promocja i rozwój sektora żywności regionalnej, tradycyjnej i naturalnej w województwie warmińsko-mazurskim</t>
  </si>
  <si>
    <t xml:space="preserve">Udział w targach </t>
  </si>
  <si>
    <t>Krajowi i zagraniczni producenci i dystrybutorzy naturalnej, tradycyjnej, lokalnej i regionalnej żywotności. Mieszkańcy Poznania, turyści z kraju i z zagranicy.</t>
  </si>
  <si>
    <t>II-IV kwartał 2016 r.</t>
  </si>
  <si>
    <t>Organizacja konferencji o tematyce dotyczącej ekonomicznych, prawnych i gospodarczych aspektów funkcjonowania rolnictwa lokalnego i wytwarzania oraz przetwarzania produktów rolnych i żywności tradycyjnej, regionalnej, naturalnej oraz systemów jakości żywności.</t>
  </si>
  <si>
    <t xml:space="preserve">Rozwój rynku żywności regionalnej, tradycyjnej i naturalnej w województwie warmińsko-mazurskim </t>
  </si>
  <si>
    <t>Władze rządowe, samorządowe, ośrodki doradztwa rolniczego, ośrodki naukowe, przedstawiciele instytucji działających na rzecz rozwoju obszarów wiejskich.</t>
  </si>
  <si>
    <t xml:space="preserve">Organizacja Festiwalu Dziedzictwo Kulinarne Warmia Mazury i Powiśle </t>
  </si>
  <si>
    <t>Organizacja Festiwalu.</t>
  </si>
  <si>
    <t>Członkowie Sieci Dziedzictwo Kulinarne Warmia, Mazury, Powiśle, mieszkańcy Olsztyna, turyści z kraju i z zagranicy.</t>
  </si>
  <si>
    <t>liczba festiwali</t>
  </si>
  <si>
    <t>Konferencja pn. "Produkować  - z troską o Ziemię. Żywić - z troską o Konsumenta".</t>
  </si>
  <si>
    <t>Upowszechnianie i szerzenie wiedzy na temat ekologicznych metod produkcji rolnej oraz zachęcenie rolników do przetwórstwa ekologicznego w województwie warmińsko-mazurskim.</t>
  </si>
  <si>
    <t>Organizacja konferencji.</t>
  </si>
  <si>
    <t>Producenci i przetwórcy produktów ekologicznych, żywności naturalnej i tradycyjnej.</t>
  </si>
  <si>
    <t>III-IV kwartał 2016 r.</t>
  </si>
  <si>
    <t>Na ścieżce kompetentnego przywództwa - szkolenia dla osób zaangażowanych we wdrażanie Programu Odnowy Wsi Województwa Warmińsko-mazurskiego "Wieś Warmii, Mazur i Powiśla miejscem, w którym warto żyć…"</t>
  </si>
  <si>
    <t>Wzrost wiedzy i umiejętności członków społeczności biorących udział W programie Odnowy Wsi Województwa Warmińsko-Mazurskiego "Wieś Warmii, Mazur i Powiśla miejscem, w którym warto żyć…"</t>
  </si>
  <si>
    <t>Organizacja szkoleń.</t>
  </si>
  <si>
    <t>Liderzy i członkowie grup odnowy wsi, sołtysi i osoby zaangażowane w rozwój obszarów wiejskich, władze gminne, koordynatorzy gminni, moderatorzy.</t>
  </si>
  <si>
    <t>Organizacja konkursu na najładniejszy wieniec dożynkowy</t>
  </si>
  <si>
    <t>Aktywizacja społeczności lokalnych, gminnych. Kultywowanie tradycji.</t>
  </si>
  <si>
    <t>Organizacja konkursu</t>
  </si>
  <si>
    <t>Społeczności lokalne, gminne. Osoby zaangażowane  w rozwój obszarów wiejskich.</t>
  </si>
  <si>
    <t>II- III kwartał 2016 r.</t>
  </si>
  <si>
    <t>Opracowanie i druk folderu/albumu dotyczącego zrealizowanych projektów, dobrych praktyk w ramach PROW 2007-2013</t>
  </si>
  <si>
    <t>Przekazanie wiedzy na temat realizacji PROW 2007-2013.</t>
  </si>
  <si>
    <t>Wydanie folderu/albumu ukazującego dobre praktyki w ramach PROW 2007-2013</t>
  </si>
  <si>
    <t xml:space="preserve">Jednostki samorządu terytorialnego szczebla powiatowego i gminnego;
Społeczności lokalne;
 Instytucje, organizacje oraz stowarzyszenia, których działalność związana jest bezpośrednio lub pośrednio z sektorem rolnym i obszarami wiejskimi;
Centra i Ośrodki Doradztwa Rolniczego, Izby Rolnicze oraz Lokalne Grup 
Działania; Partnerzy społeczni i gospodarczy (zwłaszcza zaangażowani lub zainteresowani działalnością Lokalnych Grup Działania);
Kościoły i związki wyznaniowe;
</t>
  </si>
  <si>
    <t>III Wojewódzkie Forum Odnowy Wsi</t>
  </si>
  <si>
    <t>Zwiększenie zaangażowania społeczności wiejskich z terenu województwa warmińsko-mazurskiego w inicjatywy na rzecz swoich miejscowości, zwiększenie liczby podmiotów zaangażowanych we wdrażanie Programu Odnowy Wsi Województwa Warmińsko-Mazurskiego. "Wieś Warmii, Mazur i Powiśla miejscem, w którym warto żyć…"</t>
  </si>
  <si>
    <t>Organizacja Forum.</t>
  </si>
  <si>
    <t>Liderzy i członkowie grup odnowy wsi, sołtysi i osoby zaangażowane w rozwój obszarów wiejskich, potencjalni liderzy, eksperci, jednostki naukowe, władze gminne, koordynatorzy gminni, moderatorzy.</t>
  </si>
  <si>
    <t>Stowarzyszenie Mazurski Trakt Konny</t>
  </si>
  <si>
    <t>"MAZURSKA AKADEMIA AGROTURYSTYKI-Tworzenie gospodarstw charakterystycznych i specjalistycznych</t>
  </si>
  <si>
    <t>Wspomaganie rozwoju gospodarczego, w tym kreowania nowych miejsc pracy na terenach wiejskich LGD 9</t>
  </si>
  <si>
    <t>wyjazd studyjny, szkolenia</t>
  </si>
  <si>
    <t>rolnicy prowadzący lub planujący rozpoczęcie działalności agroturystycznej</t>
  </si>
  <si>
    <t>01.08.2016-30.11.2016</t>
  </si>
  <si>
    <t>ul. Łuczyńska 5, 11-600 Węgorzewo</t>
  </si>
  <si>
    <t>Lokalna Grupa Działania Stowarzyszenie "Południowa Warmia"</t>
  </si>
  <si>
    <t>Forum LGD Warmii i Mazur</t>
  </si>
  <si>
    <t>Stworzenie sieci kontaktów ważnych dla LGD Warmii i Mazur ze względu na rozpoczętą nową perspektywę, wymianę doświadczeń oraz uwag dotyczących wdrażania LSR 2014-2020</t>
  </si>
  <si>
    <t>przedstawiciele LGD z terenu woj. warm.-maz.</t>
  </si>
  <si>
    <t>01.04.2016-30.06.2016</t>
  </si>
  <si>
    <t>ul. Mickiewicza 40,       11-010 Barczewo</t>
  </si>
  <si>
    <t>Federacja Organizacji Socjalnych Województwa Warmińsko-Mazurskiego FOSa</t>
  </si>
  <si>
    <t>Aktywizacja mieszkańców wsi na rzecz podejmowania inicjatyw służących włączeniu społecznemu, w szczególności osób starszych - Edukatorzy Silver Sharing</t>
  </si>
  <si>
    <t>Zwiększenie aktywności osób starszych mieszkających na terenach wiejskich województwa warmińsko-mazurskiego na rzecz podejmowania inicjatyw w zakresie obszarów wiejskich</t>
  </si>
  <si>
    <t>szkolenia, badania, publikacja</t>
  </si>
  <si>
    <t xml:space="preserve">osoby starsze oraz przedstawiciele organizacji działających na rzecz osób starszych z terenów wiejskich obszaru woj.warm.-maz. </t>
  </si>
  <si>
    <t>01.04.2016-31.10.2016</t>
  </si>
  <si>
    <t>ul. Marka Kotańskiego 1, 10-167 Olsztyn</t>
  </si>
  <si>
    <t>Lokalna Grupa Działania "Warmiński Zakątek"</t>
  </si>
  <si>
    <t>"Wioski Tematyczne" jako nowy kierunek rozwoju wsi - udział w VIII Międzynarodowych Targach Turystyki Wiejskiej i Agroturystyki</t>
  </si>
  <si>
    <t>Promowanie regionalnych produktów wiejskiej turystyki jakimi są "Warmińsko-Mazurskie Wsie Tematyczne" na arenie krajowej i międzynarodowej poprzez uczestnictwo w "VIII Międzynarodowych Targach Turystyki Wiejskiej i Agroturystyki AGROTRAVEL"</t>
  </si>
  <si>
    <t>szkolenie, udział w targach, publikacja (mapa)</t>
  </si>
  <si>
    <t>organizacje pozarządowe, firmy, rolnicy, instytucje publiczne zintegrowane wokół oferty produktowej wsi tematycznych</t>
  </si>
  <si>
    <t>01.02.2016-30.05.2016</t>
  </si>
  <si>
    <t>liczba szkoleń, targów, publikacji</t>
  </si>
  <si>
    <t>ul. Grunwaldzka 6, 11-040 Dobre Miasto</t>
  </si>
  <si>
    <t>Miejski Ośrodek Kultury w Pasymiu</t>
  </si>
  <si>
    <t>"Pasym Mazurskie Hollywood"</t>
  </si>
  <si>
    <t>Aktywizacja mieszkańców wsi i organizacja inicjatyw służących włączeniu społecznemu osób defaworyzowanych i wykluczonych społecznie</t>
  </si>
  <si>
    <t>warsztaty, film</t>
  </si>
  <si>
    <t>mieszkańcy Gminy Pasym, w tym osoby starsze, młodzież, osoby niepełnosprawne, osoby korzystające ze świadczeń pomocowych</t>
  </si>
  <si>
    <t>27.06.2016-07.08.2016</t>
  </si>
  <si>
    <t>Rynek 10A, 12-130 Pasym</t>
  </si>
  <si>
    <t>liczba filmów</t>
  </si>
  <si>
    <t>Gmina Purda</t>
  </si>
  <si>
    <t>Kulinarne dziedzictwo pogranicza Warmii i Mazur</t>
  </si>
  <si>
    <t>Aktywizacja mieszkańców wsi i organizacja inicjatyw służących włączeniu społecznemu, ze szczególnym uwzględnieniem grup międzypokoleniowych, w tym defaworyzowanych, poprzez zorganizowanie warsztatów kulinarnych, szkoleń, akcji promocyjnych i konkursu kulinarnego z udziałem mieszkańców wsi, w tym młodzieży, osób starszych i osób niepełnosprawnych oraz nabycie przez nich nowych kompetencji</t>
  </si>
  <si>
    <t>warsztaty, spotkania, konkurs kulinarny, stoiska promocyjne</t>
  </si>
  <si>
    <t>mieszkańcy wsi z gmin na pograniczu powiatu olsztyńskiego i szczycieńskiego, w tym młodzież, osoby starsze oraz osoby niepełnosprawne</t>
  </si>
  <si>
    <t>01.03.2016-31.10.2016</t>
  </si>
  <si>
    <t>Purda 19, 11-030 Purda</t>
  </si>
  <si>
    <t>liczba stoisk promocyjnych</t>
  </si>
  <si>
    <t>Klub Jeździecki "Stado Kętrzyn"</t>
  </si>
  <si>
    <t>XX Ogólnopolskie Pokazy Konne XV Ogólnopolski Czempionat Koni Zimnokrwistych III Specjalistyczna wystawa koni ardeńskich</t>
  </si>
  <si>
    <t>Promocja kultury , prezentacja zastosowania koni zimnokrwistych do małego sportu poprzez organizację różnego rodzaju zawodów, jak również pokazy możliwości ich zastosowania w gospodarstwach ekologicznych i agroturystycznych</t>
  </si>
  <si>
    <t>pokazy</t>
  </si>
  <si>
    <t>mieszkańcy, turyści i hodowcy z woj.warm.-maz., z całego kraju, Szwecji, Francji, Niemiec, Belgii, Luksemburga i Włoch</t>
  </si>
  <si>
    <t>23-24.07.2016</t>
  </si>
  <si>
    <t>Liczba pokazów</t>
  </si>
  <si>
    <t>ul. Bałtycka 1, 11-400 Kętrzyn</t>
  </si>
  <si>
    <t>Warmińsko-Mazurski Ośrodek Doradztwa Rolniczego w Olsztynie</t>
  </si>
  <si>
    <t>Olimpiada Wiedzy Rolniczej, Ochrona Środowiska i BHP w Rolnictwie</t>
  </si>
  <si>
    <t>Aktywizacja młodych mieszkańców obszarów wiejskich oraz przyczynianie się do powstawania nowych miejsc pracy na obszarach wiejskich, a także promowanie wśród młodzieży zainteresowań rolnictwem, popularyzacja i pogłębienie wiedzy teoretycznej oraz praktycznych umiejętności rolniczych</t>
  </si>
  <si>
    <t>olimpiada</t>
  </si>
  <si>
    <t>osoby młode w wieku 18-35 lat, które prowadzą własne gospodarstwo rolne lub zamierzają takowe prowadzić, uczniowie szkół rolniczych, studenci kierunków rolniczych</t>
  </si>
  <si>
    <t>14.03.2016-22.06.2016</t>
  </si>
  <si>
    <t>Liczba olimpiad</t>
  </si>
  <si>
    <t>ul. Jagiellońska 91,             10-356 Olsztyn</t>
  </si>
  <si>
    <t>Stowarzyszenie Kulturalne TANECZNIK w Jedwabnie</t>
  </si>
  <si>
    <t>II Festiwal Folklorystyczny Jedwabno 2016</t>
  </si>
  <si>
    <t>Promowanie dziedzictwa kultury ludowej regionu Warmii i Mazur wśród mieszkańców Gminy Jedwabno, woj.warm.-maz. oraz turystów polskich i zagranicznych</t>
  </si>
  <si>
    <t>mieszkańcy Gminy Jedwabno, woj.warm.-maz. oraz turyści polscy i zagraniczni</t>
  </si>
  <si>
    <t>01.06.2016-31.08.2016</t>
  </si>
  <si>
    <t>Liczba festiwali</t>
  </si>
  <si>
    <t>ul. Mazurska 11, 12-122 Jedwabno</t>
  </si>
  <si>
    <t>Warmińsko-Mazurska Izba Rolnicza</t>
  </si>
  <si>
    <t>"Inicjatywy na rzecz rozwoju obszarów wiejskich Warmii i Mazur" - konferencja</t>
  </si>
  <si>
    <t>Zachowanie i promowanie dziedzictwa kulturowego, kulinarnego i tradycji na obszarach wiejskich oraz promowanie funkcji społecznych i pozarolniczych w gospodarstwach rolnych, wpływających na poprawę jakości życia na obszarach wiejskich</t>
  </si>
  <si>
    <t>konferencja, konkurs</t>
  </si>
  <si>
    <t>mieszkańcy obszarów wiejskich woj.warm.-maz., przedstawiciele instytucji i organizacji działających na rzecz rolnictwa</t>
  </si>
  <si>
    <t>15.06.2016-30.11.2016</t>
  </si>
  <si>
    <t>ul. Lubelska 43A, 10-410 Olsztyn</t>
  </si>
  <si>
    <t>Organizacja Warmińsko-Mazurskiej Wystawy Zwierząt Hodowlanych</t>
  </si>
  <si>
    <t>Wymiana doświadczeń między hodowcami zwierząt, prezentacja innowacyjnych procesów związanych z ich hodowlą, podniesienie efektywności produkcji w gospodarstwach rolnych</t>
  </si>
  <si>
    <t>rolnicy, mieszkańcy obszarów wiejskich, przedstawiciele organizacji pozarządowych oraz instytucji publicznych</t>
  </si>
  <si>
    <t>13.02.2016-14.02.2016</t>
  </si>
  <si>
    <t>"Serowarstwo jako element zrównoważonego rozwoju obszarów wiejskich" - warsztaty</t>
  </si>
  <si>
    <t>Promocja możliwości zrównoważonego rozwoju obszarów wiejskich poprzez podniesienie umiejętności mieszkańców obszarów wiejskich, w szczególności kobiet z zakresu realizacji przedsięwzięć zwiększających rentowność i konkurencyjność gospodarstw na przykładzie wytwarzania serów</t>
  </si>
  <si>
    <t>mieszkańcy obszarów wiejskich woj.warm.-maz.ze szczególnym uwzględnieniem kobiet</t>
  </si>
  <si>
    <t>15.02.2016-15.05.2016</t>
  </si>
  <si>
    <t>Jagnięcina i koźlęcina w produkcji kulinarnej Warmii, Mazur i Powiśla</t>
  </si>
  <si>
    <t>Promocja walorów prozdrowotnych i smakowych mięsa niszowego jakim jest jagnięcina i koźlęcina</t>
  </si>
  <si>
    <t>pokaz i konkurs kulinarny</t>
  </si>
  <si>
    <t>hodowcy owiec i kóz, przetwórcy rolno-spożywczy, producenci żywności wysokiej jakości, właściciele małych gospodarstw poszukujący nowych kierunków produkcji rolnej, właściciele gospodarstw rolnych i obiektów turystyki rolnej, mieszkańcy wsi, konsumenci</t>
  </si>
  <si>
    <t>01.03.2016-31.05.2016</t>
  </si>
  <si>
    <t>liczba pokazów</t>
  </si>
  <si>
    <t>ul. Jagiellońska 91, 10-356 Olsztyn</t>
  </si>
  <si>
    <t>Gminny Ośrodek Kultury w Jedwabnie</t>
  </si>
  <si>
    <t>Dożynki Powiatu Szczycieńskiego 2016</t>
  </si>
  <si>
    <t>Rozpowszechnianie dziedzictwa kulturowego, podwyższenie ciekawości tradycji ludowej i kulinarnej</t>
  </si>
  <si>
    <t>impreza</t>
  </si>
  <si>
    <t>mieszkańcy Gminy Jedwabno, turyści</t>
  </si>
  <si>
    <t>01.04.2016-30.09.2016</t>
  </si>
  <si>
    <t>ul. 1 maja 63, 12-122 Jedwabno</t>
  </si>
  <si>
    <t>Propagowanie zrównoważonego rozwoju obszarów wiejskich poprzez organizację czterech działań szkoleniowo-promocyjnych</t>
  </si>
  <si>
    <t>Wdrażanie zasad zrównoważonego rozwoju obszarów wiejskich dla poprawy jakości życia oraz efektywnego wykorzystania zasobów i potencjałów</t>
  </si>
  <si>
    <t>wyjazd studyjny, seminarium, konkursy</t>
  </si>
  <si>
    <t>doradcy rolni, mieszkańcy obszarów wiejskich, rolnicy, przetwórcy, sprzedawcy, organizatorzy turystyki wiejskiej, mali przedsiębiorcy prowadzący działalność pozarolniczą</t>
  </si>
  <si>
    <t>01.03.2016-30.11.2016</t>
  </si>
  <si>
    <t>Polska Federacja Turystyki Wiejskiej "Gospodarstwa Gościnne"</t>
  </si>
  <si>
    <t>Jakość, uwarunkowania społeczne, gospodarcze, środowiskowe i technologiczne warunkiem rozwoju gospodarstw agroturystycznych oraz rozwoju turystyki wiejskiej</t>
  </si>
  <si>
    <t>Kreowanie wizerunku obszarów wiejskich, jako turystycznego rynku oferującego zróżnicowane i całoroczne oferty i atrakcje o wysokiej jakości</t>
  </si>
  <si>
    <t>usługodawcy wiejskiej bazy noclegowej</t>
  </si>
  <si>
    <t>01.04.2016-30.10.2016</t>
  </si>
  <si>
    <t>Al.Kasztanowa 2, 24-150 Nałęczów</t>
  </si>
  <si>
    <t>Gmina Orzysz</t>
  </si>
  <si>
    <t>"Pofolkuj z nami - XII Orzyskie Spotkania Folklorystyczne, jako impreza promująca zrównoważony rozwój obszarów wiejskich w oparciu o lokalne dziedzictwo przyrodnicze, kulturowe oraz gospodarcze"</t>
  </si>
  <si>
    <t>Umożliwienie mieszkańcom aktywnego</t>
  </si>
  <si>
    <t>mieszkańcy Gminy Orzysz, turyści</t>
  </si>
  <si>
    <t>01.05.2016-31.07.2016</t>
  </si>
  <si>
    <t>liczba imprez plenerowych</t>
  </si>
  <si>
    <t>ul. Giżycka 15, 12-250 Orzysz</t>
  </si>
  <si>
    <t>Gmina Kurzętnik</t>
  </si>
  <si>
    <t>Wydanie publikacji dotyczącej historii Kurzętnika i pozostałych miejscowości wchodzących w skład Gminy</t>
  </si>
  <si>
    <t>Wytworzenie silnego poczucia tożsamości i identyfikacji mieszkańców z Gminą, a także pobudzenie ich świadomości historycznej</t>
  </si>
  <si>
    <t>mieszkańcy Gminy Kurzętnik, goście odwiedzający Gminę</t>
  </si>
  <si>
    <t>ul. Grunwaldzka 39,            13-306 Kurzętnik</t>
  </si>
  <si>
    <t>Rozwój kompetencji lokalnych grup działania we wdrażaniu RLKS w oparciu o doświadczenia i dobre praktyki inicjatyw przedsiębiorczych regionu Umbria</t>
  </si>
  <si>
    <t>Wsparcie LGD woj.warm.-maz. w nawiązaniu współpracy międzynarodowej z włoskimi LGD Regionu Umbria, mającej na celu podniesienie jakości wdrażania LSR w obszarach: przedsiębiorczości wiejskiej, krótkich łańcuchów dostaw, wdrażania idei slow food i slow live w rozwoju obszarów wiejskich</t>
  </si>
  <si>
    <t>przedstawiciele LGD z terenu woj. warm.-maz. oraz instytucji współpracujących z LGD w zakresie wdrażania LSR</t>
  </si>
  <si>
    <t>ul. Grunwaldzka 6,        11-040 Dobre Miasto</t>
  </si>
  <si>
    <t>Stowarzyszenie Doradców na Rzecz Rozwoju Obszarów Wiejskich w Olsztynie</t>
  </si>
  <si>
    <t>Zebranie danych, opracowania i wydanie publikacji, przeprowadzenie konferencji nt.: "Determinanty rozwoju partnerstw terytorialnych na obszarach wiejskich w województwie warmińsko-mazurskim"</t>
  </si>
  <si>
    <t>Diagnoza problemów w funkcjonowaniu, rozwoju i warunków sukcesu partnerstw terytorialnych, jako czynnika rozwoju społeczno-gospodarczego obszarów wiejskich</t>
  </si>
  <si>
    <t>konferencja, publikacja</t>
  </si>
  <si>
    <t>przedstawiciele trzech sektorów: społecznego, gospodarczego i publicznego, będący aktywnymi członkami partnerstw</t>
  </si>
  <si>
    <t>01.01.2016-30.10.2016</t>
  </si>
  <si>
    <t>ul. Towarowa 9/15, 10-959 Olsztyn</t>
  </si>
  <si>
    <t>Fundacja na Rzecz Wspierania Rozwoju Kreatywności oraz Rozwoju Twórczości Dzieci, Młodzieży i Dorosłych Kreolia - Kraina Kreatywności</t>
  </si>
  <si>
    <t>Wioska Sztuki - pomysł na rozwój społeczny i gospodarczy Jerutek</t>
  </si>
  <si>
    <t>Promocja lokalnego potencjału: twórców ludowych, folkloru, zwyczajów i tradycji  rozwoju wszelkich form turystyki wiejskiej, rekreacji i sportu, wpływających na poprawę życia na obszarach wiejskich</t>
  </si>
  <si>
    <t>warsztaty, publikacja, konferencja, wizyta studyjna</t>
  </si>
  <si>
    <t>mieszkańcy Jerutek zainteresowani tematyką Wioski Sztuki</t>
  </si>
  <si>
    <t>01.06.2016-30.10.2016</t>
  </si>
  <si>
    <t>Jerutki 81, 12-140 Jerutki</t>
  </si>
  <si>
    <t>Fundacja Instytut Inicjatyw Partnerskich na rzecz Innowacji</t>
  </si>
  <si>
    <t>Partnerstwo na rzecz innowacji w rolnictwie na Warmii i Mazurach</t>
  </si>
  <si>
    <t>Zwiększenie transferu wiedzy i wskazanie możliwości wzmocnienia powiązań strefy B+R z przedsiębiorcami z sektora rolno-spożywczego</t>
  </si>
  <si>
    <t>analizy, szkolenia</t>
  </si>
  <si>
    <t>pracownicy naukowi i naukowo-dydaktyczni, przedstawiciele podmiotów doradztwa rolniczego, wiejscy przedsiębiorcy i rolnicy</t>
  </si>
  <si>
    <t>liczba analiz</t>
  </si>
  <si>
    <t>ul. Górna 7, 10-040 Olsztyn</t>
  </si>
  <si>
    <t>Lokalna Grupa Działania "Mazurskie Morze"</t>
  </si>
  <si>
    <t>"Skarby Mazurskiego Morza - cykl wydarzeń promujących zrównoważony rozwój obszarów wiejskich w oparciu o lokalne dziedzictwo przyrodniczo-kulturowe i gospodarcze"</t>
  </si>
  <si>
    <t>Zwiększenie równowagi ekonomicznej, przyrodniczej, społecznej obszaru sześciu gmin, poprzez wdrażanie współpracy podmiotów gospodarczych, społecznych, publicznych z wykorzystaniem potencjału przyrodniczo-kulturowego w oparciu o zdolności społeczności lokalnych do promocji własnych zasobów materialnych i ludzkich</t>
  </si>
  <si>
    <t>imprezy, warsztaty, pokazy, publikacja</t>
  </si>
  <si>
    <t>mieszkańcy obszaru, turyści z kraju i zagranicy</t>
  </si>
  <si>
    <t>20.06.2016-27.08.2016</t>
  </si>
  <si>
    <t>ul. Leśna 22, 12-250 Orzysz</t>
  </si>
  <si>
    <t>Święto plonów 2016</t>
  </si>
  <si>
    <t>Identyfikacja, gromadzenie i upowszechnianie dobrych praktyk mających wpływ na rozwój obszarów wiejskich</t>
  </si>
  <si>
    <t>stoiska informacyjne</t>
  </si>
  <si>
    <t>mieszkańcy wsi oraz potencjalni inwestorzy na obszarach wiejskich</t>
  </si>
  <si>
    <t>30.07.2016-30.10.2016</t>
  </si>
  <si>
    <t>ul. Grunwaldzka 39, 13-306 Kurzętnik</t>
  </si>
  <si>
    <t>IX Warmiński Kiermasz Tradycji, Dialogu, Zabaw w Bałdach</t>
  </si>
  <si>
    <t>Podniesienie atrakcyjności turystycznej terenów południowej Warmii, jako miejsca o bogatej i wartościowej tradycji, różniącego się od Mazur, a często z Mazurami mylonego</t>
  </si>
  <si>
    <t>lokalna społeczność, turyści</t>
  </si>
  <si>
    <t>Lokalna Organizacja Turystyczna Powiatu Szczycieńskiego</t>
  </si>
  <si>
    <t>Smak i zapach Mazurskiej Kuchni. Kulinarnym szlakiem Powiatu Szczycieńskiego.</t>
  </si>
  <si>
    <t>Aktywizacja mieszkańców obszarów wiejskich poprzez propagowanie pozytywnych wzorców</t>
  </si>
  <si>
    <t>mieszkańcy powiatu szczycieńskiego i powiatów sąsiednich, turyści</t>
  </si>
  <si>
    <t>01.04.2016-30.11.2016</t>
  </si>
  <si>
    <t>ul. Sienkiewicza 1, 12-100 Szczytno</t>
  </si>
  <si>
    <t>"Żywność regionalna - działalność samorządu rolniczego na rzecz promocji i zachowania dziedzictwa kulinarnego na Warmii i Mazurach"</t>
  </si>
  <si>
    <t>Wzmocnienie i promocja zrównoważonego rozwoju obszarów wiejskich poprzez popularyzację działań podejmowanych przez samorząd rolniczy na rzecz zachowania dziedzictwa kulinarnego i aktywizację ludności wiejskiej</t>
  </si>
  <si>
    <t>mieszkańcy obszarów wiejskich z woj.warm.-maz., przedstawiciele instytucji i organizacji działający na rzecz rolnictwa</t>
  </si>
  <si>
    <t>01.03.2016-30.06.2016</t>
  </si>
  <si>
    <t>"Polsko-szwedzko-duńskie doświadczenia w zakresie gospodarki wodnej w rolnictwie i zabezpieczeniu wód przed spływem azotu pochodzenia rolniczego" - wizyta studyjna</t>
  </si>
  <si>
    <t>Identyfikacja i upowszechnianie dobrych praktyk związanych z gospodarką wodną w rolnictwie i ochroną wód</t>
  </si>
  <si>
    <t>rolnicy z terenu woj.warm.-maz., przedstawiciele instytucji oraz osoby działające na rzecz rolnictwa</t>
  </si>
  <si>
    <t>Gmina Susz</t>
  </si>
  <si>
    <t>Zorganizowanie wyjazdu studyjnego do Maklemburgii Pomorza Przedniego (Niemcy) lokalnych liderów wiejskich z terenu miejscowości w powiecie iławskim, w których funkcjonowały Państwowe Gospodarstwa Rolne</t>
  </si>
  <si>
    <t>Zainspirowanie lokalnych liderów pozytywnymi przykładami zmian, które zostały zrealizowane w regionie Maklemburgii Pomorze Przednie</t>
  </si>
  <si>
    <t>liderzy lokalnych społeczności z miejscowości, w których funkcjonowały PGR-y, przedstawiciele gmin powiatu iławskiego</t>
  </si>
  <si>
    <t>19.09.2016-23.09.2016</t>
  </si>
  <si>
    <t>ul. Józefa Wybickiego 6, 14-240 Susz</t>
  </si>
  <si>
    <t>Gminny Ośrodek Kultury w Świętajnie</t>
  </si>
  <si>
    <t>"Zasmakuj w tradycji"-wędrówka do bogactwa kulinarnego i tradycji ludowych</t>
  </si>
  <si>
    <t>Poznanie możliwości i inicjatyw na rzecz rozwoju obszarów wiejskich</t>
  </si>
  <si>
    <t>mieszkańcy gminy Świętajno</t>
  </si>
  <si>
    <t>10.06.2016-12.06.2016</t>
  </si>
  <si>
    <t>ul. Młodzieżowa 2,          12-140 Świętajno</t>
  </si>
  <si>
    <t>III Kongres Energetyczny</t>
  </si>
  <si>
    <t>Promocja odnawialnych źródeł energii oraz podniesienie świadomości młodzieży, przedsiębiorców, władz lokalnych i mieszkańców w zakresie ich wykorzystania</t>
  </si>
  <si>
    <t>przedstawiciele sektora publicznego, samorządowcy, przedstawiciele świata nauki i biznesu, młodzież z terenu Gminy Kurzętnik</t>
  </si>
  <si>
    <t>07.03.2016-20.05.2016</t>
  </si>
  <si>
    <t>ul. Grunwaldzka 39,         13-306 Kurzętnik</t>
  </si>
  <si>
    <t>Nidzicka Fundacja Rozwoju NIDA</t>
  </si>
  <si>
    <t>Przedsiębiorcza wioska</t>
  </si>
  <si>
    <t>Promocja działań, produktów i usług wiejskich 40 przedsiębiorstw społecznych, spółdzielni socjalnych z regionu warmińsko-mazurskiego oraz przedstawicieli inicjatyw społecznych i gospodarczych</t>
  </si>
  <si>
    <t>konferencja, wystawa, jarmark</t>
  </si>
  <si>
    <t>przedstawiciele organizacji pozarządowych, spółdzielni socjalnych, mikro i małych przedsiębiorstw</t>
  </si>
  <si>
    <t>01.03.2016-30.05.2016</t>
  </si>
  <si>
    <t>ul. Rzemieślnicza 3,     13-100 Nidzica</t>
  </si>
  <si>
    <t>Muzeum Budownictwa Ludowego-Park Etnograficzny w Olsztynku</t>
  </si>
  <si>
    <t>Regionalne Święto Ziół</t>
  </si>
  <si>
    <t>Promocja ziół, jako atrakcyjnego i rynkowego produktu środowiska naturalnego obszarów wiejskich, popularyzacja ludowej kultury niematerialnej</t>
  </si>
  <si>
    <t>mieszkańcy i turyści z terenu woj.warm.-maz.</t>
  </si>
  <si>
    <t>15.08.2016</t>
  </si>
  <si>
    <t>ul. Leśna 23, 11-015 Olsztynek</t>
  </si>
  <si>
    <t>III Regionalny Festiwal Klusek i Makaronu</t>
  </si>
  <si>
    <t>Ocalenie od zapomnienia tradycji kulinarnej, związanej z przygotowaniem domowego makaronu i klusek tradycyjną metodą</t>
  </si>
  <si>
    <t>mieszkańcy Gminy Kurzętnik i gmin sąsiednich, turyści, potencjalni inwestorzy na obszarach wiejskich</t>
  </si>
  <si>
    <t>Gmina Stawiguda</t>
  </si>
  <si>
    <t>Kultywowanie twórczości artystycznej poprzez aktywizację społeczności wiejskiej w powiecie olsztyńskim "STAWIGUDIADA"</t>
  </si>
  <si>
    <t>Aktywizacja mieszkańców wsi na rzecz podejmowania inicjatyw w zakresie rozwoju obszarów wiejskich</t>
  </si>
  <si>
    <t>mieszkańcy wsi w powiecie olsztyńskim</t>
  </si>
  <si>
    <t>10.05.2016-30.07.2016</t>
  </si>
  <si>
    <t>ul. Olsztyńska 10, 11-034 Stawiguda</t>
  </si>
  <si>
    <t>Gmina Dobre Miasto</t>
  </si>
  <si>
    <t>"Razem zbudujemy silną i nowoczesną wieś"</t>
  </si>
  <si>
    <t>Zachęcenie mieszkańców do aktywnego włączenia się w życie wsi, zmniejszenie ubóstwa</t>
  </si>
  <si>
    <t>sołectwa i organizacje pozarządowe z terenu Gminy Dobre Miasto</t>
  </si>
  <si>
    <t>ul. Warszawska 14,      11-040 Dobre Miasto</t>
  </si>
  <si>
    <t>XIV Targi Chłopskie</t>
  </si>
  <si>
    <t>Prezentacja rzemiosła ludowego, rękodzieła, tradycyjnej sztuki ludowej oraz zdrowej żywności wysokiej jakości</t>
  </si>
  <si>
    <t>mieszkańcy i turyści z terenu woj.warm.-maz. oraz województw sąsiednich</t>
  </si>
  <si>
    <t>V Jarmark sztuki nie tylko ludowej</t>
  </si>
  <si>
    <t>01.05.2016</t>
  </si>
  <si>
    <t>Dwuletni plan operacyjny KSOW na lata 2016-2017 dla województwa świętokrzyskiego</t>
  </si>
  <si>
    <t>Urząd Marszałkowski Województwa Świętokrzyskiego</t>
  </si>
  <si>
    <t>Udział w Targach Ekologia dla Rodziny ECOFAMILY 2016  w Kielcach</t>
  </si>
  <si>
    <t>Celem udziału w targach jest promowanie innowacji w rolnictwie, produkcji żywności oraz walorów turystycznych i gospodarczych województwa świętokrzyskiego. Służą one też aktywizacji mieszkańców wsi na rzecz podejmowania inicjatyw w zakresie rozwoju obszarów wiejskich, w tym kreowania miejsc pracy na terenach wiejskich</t>
  </si>
  <si>
    <t>Do udziału w targach zostaną zaproszeni przedstawiciele Grup Producenckich z województwa świętokrzyskiego oraz członkowie Sieci Dziedzictwo Kulinarne Świętokrzyskie</t>
  </si>
  <si>
    <t>01.01.2016-28.02.2016</t>
  </si>
  <si>
    <t xml:space="preserve">Liczba osób odwiedzających Targi </t>
  </si>
  <si>
    <t>Kielce</t>
  </si>
  <si>
    <t>Organizacja działania propagującego produkt regionalny województwa świętokrzyskiego podczas Spotkania Noworocznego Członków Warszawskiego Klubu Przyjaciół Ziemi Kieleckiej</t>
  </si>
  <si>
    <t xml:space="preserve">Celem imprezy jest zwiększenie udziału zainteresowanych stron we wdrażaniu inicjatyw na rzecz rozwoju obszarów wiejskich oraz promowanie innowacji na terenach wiejskich. 
Spotkanie Noworoczne Członków Warszawskiego Klubu Przyjaciół Ziemi Kieleckiej   odbywa się  corocznie w Warszawie
</t>
  </si>
  <si>
    <t>Spotkanie</t>
  </si>
  <si>
    <t>Wśród uczestników będą członkowie Warszawskiego Klubu Przyjaciół Ziemi Kieleckiej, zaproszeni goście z Warszawy i województwa świętokrzyskiego oraz przedstawiciele instytucji branżowych</t>
  </si>
  <si>
    <t>Prezentacja produktu regionalnego podczas wydarzenia pn.„Świętokrzyska Victoria”</t>
  </si>
  <si>
    <t>Celem realizacji operacji jest aktywizacja mieszkańców wsi na rzecz podejmowania inicjatyw w zakresie społecznego i gospodarczego rozwoju obszarów wiejskich poprzez włączenie społeczności wiejskiej do działań prezentujących lokalną kulturę, kuchnię i tradycję. Celem działania jest promocja obszarów wiejskich województwa świętokrzyskiego, regionalnych potraw tradycyjnych oraz podniesienie świadomości i tożsamości kulturalnej mieszkańców naszego regionu</t>
  </si>
  <si>
    <t xml:space="preserve">Prezentacja produktu regionalnego wraz z degustacją </t>
  </si>
  <si>
    <t>Przedstawiciele samorządu, przedsiębiorcy i osobowości regionu świętokrzyskiego</t>
  </si>
  <si>
    <t>15.01.2016-30.03.2016</t>
  </si>
  <si>
    <t xml:space="preserve">Liczba uczestników wydarzenia  </t>
  </si>
  <si>
    <t>Prezentacja produktu regionalnego podczas Mistrzostw Polski Urzędów Marszałkowskich w Piłce Nożnej Halowej „Świętokrzyskie 2016”</t>
  </si>
  <si>
    <t>Przedstawiciele samorządów, samorządowych jednostek organizacyjnych z regionu świętokrzyskiego oraz innych województw</t>
  </si>
  <si>
    <t xml:space="preserve">Liczba uczestników wydarzenia </t>
  </si>
  <si>
    <t xml:space="preserve">Organizacja wyjazdu studyjnego do krajów skandynawskich </t>
  </si>
  <si>
    <t>Celem wyjazdu jest zwiększenie udziału zainteresowanych stron we wdrażaniu inicjatyw na rzecz rozwoju obszarów wiejskich oraz promowanie innowacji na terenach wiejskich. Celem wyjazdu studyjnego do krajów skandynawskich jest również wymiana doświadczeń i dobrych praktyk w zakresie realizowanych zadań tj. rozwiązywaniu problemów go-spodarki odpadami                              i gospodarki wodno -ściekowej, szerszego wykorzystania odnawialnych źródeł energii, a także wdrażania oddolnych inicjatyw z zakresu rozwoju obszarów wiejskich i rolnictwa</t>
  </si>
  <si>
    <t>Wyjazd studyjny</t>
  </si>
  <si>
    <t>W wizycie studyjnej będą uczestniczyły osoby odpowiedzialne za zagadnienia związane                       z realizacją zadań z zakresu Rozwoju obszarów wiejskich, Odnawialnych Źródeł Energii,                   Odnowy Wsi oraz Gospodarki Wodno – Ściekowej w jednostkach samorządu terytorialnego</t>
  </si>
  <si>
    <t>Organizacja Finału Regionalnego Konkursu „Nasze Kulinarne Dziedzictwo – Smaki Regionów”</t>
  </si>
  <si>
    <t>Celem realizacji operacji jest aktywizacja mieszkańców wsi na rzecz podejmowania inicjatyw w zakresie rozwoju obszarów wiejskich poprzez włączenie społeczności wiejskiej do działań promujących lokalną kulturę, kuchnię i tradycję</t>
  </si>
  <si>
    <t>Koła gospodyń wiejskich, gospodarstwa agroturystyczne, członkowie Sieci Dziedzictwo Kulinarne Świętokrzyskie, przedstawiciele instytucji z branży rolnictwa i żywności województwa świętokrzyskiego, społeczność lokalna</t>
  </si>
  <si>
    <t>01.05.2016-30.06.2016</t>
  </si>
  <si>
    <t>Organizacja plenerowego wydarzenia promocyjno-edukacyjnego pn. „Dary Świętokrzyskich Lasów”</t>
  </si>
  <si>
    <t>Celem realizowanego projektu jest promocja obszarów wiejskich województwa świętokrzyskiego, regionalnych potraw tradycyjnych, lokalnej twórczości artystycznej oraz podniesienie świadomości i tożsamości kulturalnej mieszkańców naszego regionu. Celem działania jest również przekazywanie wiedzy na temat gospodarki leśnej i wykorzystania dobrodziejstwa lasów w postaci owoców, grzybów oraz zwierzyny</t>
  </si>
  <si>
    <t>Społeczność lokalna , organizacje zaangażowane w rozwój obszarów wiejskich, producenci żywności</t>
  </si>
  <si>
    <t>01.09.2016-30.11.2016</t>
  </si>
  <si>
    <t>Liczba uczestników wydarzenia</t>
  </si>
  <si>
    <t xml:space="preserve">Udział w Targach Sadowniczo-Warzywniczych Hort-Technika 
</t>
  </si>
  <si>
    <t>Do udziału w targach zostaną zaproszeni przedstawiciele Grup Producenckich z województwa świętokrzyskiego oraz instytucje branżowe,  którzy w ten sposób uzyskają możliwość zaprezentowania swojej działalności szerokiej rzeszy odwiedzających. Targi skierowane są zarówno do rolników i mieszkańców  naszego regionu jak też chętnych z całej Polski</t>
  </si>
  <si>
    <t>01.06.2016-31.12.2016</t>
  </si>
  <si>
    <t>1, 2, 3, 5, 6</t>
  </si>
  <si>
    <t>Świętokrzyska Izba Rolnicza w Kielcach</t>
  </si>
  <si>
    <t>Wsparcie organizacji cyklicznych "XXV Spotkań Sadowniczych SANDOMIERZ 2016" o charakterze targowo - wystawienniczo konferencyjnym w celu ułatwienia transferu wiedzy i innowacji w rolnictwie oraz zwiększenia rentowności o konkurencyjności gospodarstw sadowniczych</t>
  </si>
  <si>
    <t>Celem „Spotkań” jest przekaz wiedzy o innowacjach technologicznych i trendach europejskich wynikających ze Wspólnej Polityki Rolnej oraz światowych w zakresie przedsiębiorczości, organizacji i ekonomiki prowadzenia upraw sadowniczych. Tematyka przekazów wynika z problemów minionego sezonu uprawowego oraz trendów rynkowych</t>
  </si>
  <si>
    <t>Spotkanie- konferencja</t>
  </si>
  <si>
    <t>Producenci, pracownicy doradztwa, nauczyciele szkół rolniczych, pracownicy naukowi instytutów branżowych, dydaktyczni oraz administracji związanej z sadownictwem</t>
  </si>
  <si>
    <t>Olimpiada Młodych Producentów Rolnych Finał Krajowy</t>
  </si>
  <si>
    <t xml:space="preserve">Celem operacji jest zwiększenie udziału zainteresowanych stron we wdrażaniu inicjatyw na rzecz rozwoju obszarów wiejskich
Osiągniecie wskazanych priorytetów PROW 2014-2020 jest istotnym kierunkiem w celu utrzymania konkurencyjności polskiego rolnictwa względem krajów europejskich a zarazem rozwoju produkcji rolniczej, usług w sposób nowoczesny z zachowaniem zarówno dóbr naturalnych jak i budowaniem społeczeństwa bez wykluczeni społecznych. Olimpiada Młodych Producentów Rolnych przez swój zasięg i renomę sprzyja promocji PROW, a dodatkowo sprawdza poziom wiedzy uczestników z zagadnień programu oraz sprzyja jego promocji w otoczeniu. Olimpiada swoją formą zachęca uczestników do aktywnego udziału w życiu społeczno-publicznym, ponieważ wykazując się wiedzą osoby promują polskie rolnictwo. Uczestnicy tworzą system rozwoju wiedzy teoretycznej przez OMPR, którą przekładają na praktykę w swoich gospodarstwach.
</t>
  </si>
  <si>
    <t xml:space="preserve">Olimpiada szkoleniowa </t>
  </si>
  <si>
    <t>Grupa docelowa to młodzież, studenci, młodzi rolnicy, uczniowie szkół rolniczych, przedstawiciele środowisk wiejskich</t>
  </si>
  <si>
    <t>01.02.2016-30.03.2016</t>
  </si>
  <si>
    <t>Organizacja wyjazdu studyjnego na XVIII Międzynarodową Wystawę Rolniczą AGRO SHOW w Bednarach w celu identyfikacji, gromadzenia i upowszechniania dobrych praktyk mających wpływ na obszary wiejskie</t>
  </si>
  <si>
    <t>Celem wyjazdu studyjnego będzie zapoznanie uczestników z formami różnicowania dochodów na obszarach wiejskich z uwzględnieniem uwarunkowań historycznych, środowiska naturalnego i oczekiwań potencjalnych klientów</t>
  </si>
  <si>
    <t>Rolnicy i domownicy gospodarstw rolnych czynnie zaangażowani w pracę w gospodarstwie, producenci, doradcy, przedstawiciele administracji rządowej i samorządowej</t>
  </si>
  <si>
    <t>01.07.2016-15.10.2016</t>
  </si>
  <si>
    <t>Wymiana doświadczeń w zakresie rozwoju obszarów wiejskich poprzez działalność lokalnych stowarzyszeń na przykładzie działań Świętokrzyskiej Izby Rolniczej i Świętokrzyskiej Federacji Agroturystyki i Turystyki Wiejskiej "Ziemia Świętokrzyska"</t>
  </si>
  <si>
    <t>Celem operacji jest zwiększenie wiedzy i włączenie osób z lokalnych środowisk do rozwoju w ogóle, w  tym gospodarczego na obszarach wiejskich. Dostarczenie konkretnej, niezbędnej wiedzy osobom zainteresowanym działaniem na rzecz rozwoju, wykorzystanie doświadczeń ŚIR i ŚFAiTW w działalności przyczyni się do aktywizacji mieszkańców zainteresowanych włączeniem się w korzystną zmianę w swoich środowiskach</t>
  </si>
  <si>
    <t>Uczestnikami będą liderzy wiejskich organizacji i grup nieformalnych oraz działacze ŚIR i ŚFAiTW – łącznie ok. 150 osób, które poprzez udział w projekcie posiądą wiedzę i zostaną wyposażeni w konkretne umiejętności – formułowania wniosków projektowych</t>
  </si>
  <si>
    <t>01.09.2016-20.12.2016</t>
  </si>
  <si>
    <t>Spółdzielnia Producentów Owoców i Warzyw „Nadwiślanka” w Ożarowie</t>
  </si>
  <si>
    <t>Organizacja konferencji podczas imprezy pn.: „Wojewódzkie Święto Kwitnącej Wiśni – Nowe 2016”</t>
  </si>
  <si>
    <t>Celem Konferencji jest zwiększenie udziału zainteresowanych stron we wdrażaniu inicjatyw na rzecz rozwoju obszarów wiejskich oraz aktywizacja mieszkańców wsi na rzecz podejmowania inicjatyw w zakresie rozwoju obszarów wiejskich</t>
  </si>
  <si>
    <t>Uczestnikami imprezy będą zarówno producenci wiśni, lokalna społeczność, zaproszeni goście oraz podmioty funkcjonujące w otoczeniu produkcji, konsumenci i odbiorcy wiśni, przedstawiciele instytutów naukowych i instytucji branżowych</t>
  </si>
  <si>
    <t>Ożarów</t>
  </si>
  <si>
    <t>Stowarzyszenie "Tradycja i Nowoczesność"</t>
  </si>
  <si>
    <t>Promocja produktów lokalnych poprzez organizację konkursu kulinarnego -"Przez Żołądek do serca" wraz z wydaniem książki kucharskiej</t>
  </si>
  <si>
    <t>Głównym celem operacji pn. „Promocja produktów lokalnych poprzez organizację konkursu kulinarnego - Przez Żołądek do serca wraz z wydaniem książki kucharskiej” jest zorganizowanie konkursu kulinarnego, który pozwoli przedstawicielom społeczności lokalnych z 13 powiatów województwa świętokrzyskiego zaprezentować swój dorobek kulinarny oraz kulturowy</t>
  </si>
  <si>
    <t>Impreza plenerowa, konkurs</t>
  </si>
  <si>
    <t>Projekt pn. „Promocja produktów lokalnych poprzez organizację konkursu kulinarnego - Przez Żołądek do serca wraz z wydaniem książki kucharskiej” skierowany jest do 30 podmiotów/organizacji: gospodarstw agroturystycznych, branży gastronomicznej oraz Kół Gospodyń Wiejskich z 13 powiatów województwa świętokrzyskiego. Grupa 30 podmiotów/organizacji reprezentowana będzie przez 5-7 osób w związku z tym grupa bezpośrednich odbiorców operacji wyniesie minimum 180 osób realizacja operacji przyczyni się do włączenia w przedsięwzięcie mieszkańców województwa świętokrzyskiego zainteresowanych kulinariami, kulturą ludową podczas realizacji wystawy konkursowej</t>
  </si>
  <si>
    <t>01.06.2016-30.09.2016</t>
  </si>
  <si>
    <t>liczba uczestników targów, wystaw, jarmarków, festynów, dożynek</t>
  </si>
  <si>
    <t>Bieliny</t>
  </si>
  <si>
    <t>2, 5</t>
  </si>
  <si>
    <t>Wojewódzki Dom Kultury w Kielcach</t>
  </si>
  <si>
    <t>Organizacja i Przeprowadzenie Ogólnopolskiego Festiwalu Artystycznego Wsi Polskiej 2015</t>
  </si>
  <si>
    <t>Celem realizacja zadania jest aktywizacja mieszkańców wsi na rzecz podejmowania nowych inicjatyw, a także promowanie włączenia społecznego, zmniejszenia ubóstwa oraz rozwoju gospodarczego na obszarach wiejskich.
Pielęgnowanie i kultywowanie zwyczajów jest fundamentem tożsamości społeczeństwa i regionów. Dziedzictwo kulturowe stanowi podwaliny tożsamości lokalnej, regionalnej i krajowej. Jego zachowanie i ochrona, jak też wzmocnienie tożsamości społecznej na szczeblu lokalnym, regionalnym i ogólnopolskim, są zasadniczymi elementami trwałości, które pozwolą zachować wartości wspólne dla przyszłych pokoleń oraz utrzymania tradycji i wiedzy</t>
  </si>
  <si>
    <t xml:space="preserve">Festiwal </t>
  </si>
  <si>
    <t xml:space="preserve">Zespoły folklorystyczne z terenu Polski, występujące na scenach całego świata. Zarówno amatorskie, jak i zawodowe zespoły będące często narodowymi, etnicznymi bądź regionalnymi zespołami pieśni i tańca przedstawiającymi swój repertuar w formie widowiskowej i typowo scenicznej, a także
społeczność lokalna
</t>
  </si>
  <si>
    <t>01.04.2016-30.07.2016</t>
  </si>
  <si>
    <t>Świętokrzyska Sieć LGD</t>
  </si>
  <si>
    <t>Szkolenie lokalnych grup działania województwa świętokrzyskiego</t>
  </si>
  <si>
    <t xml:space="preserve">Celem operacji jest:
Podniesie kompetencji 36 osób reprezentujących lgd w zakresie wykonywanych zadań, związanych z realizacją lokalnych strategii rozwoju w szczególności zapewnienia:
- wysokiej jakości usług doradczych dla beneficjentów działania Leader wdrażanego w ramach PROW 2014-2020,
- prawidłowego przeprowadzenia naborów wniosków i konkursów na powierzenie grantów.
</t>
  </si>
  <si>
    <t>Grupą docelową projektu są pracownicy lokalnych grup działania województwa świętokrzyskiego. Założono zatem, że w szkoleniu weźmie udział co najwyżej 2 osoby z każdej grupy (osoba świadcząca doradztwo oraz osoba administracyjnie wdrażająca procedury wyboru)</t>
  </si>
  <si>
    <t>Daleszyce</t>
  </si>
  <si>
    <t>Urząd Miejski w Sędziszowie</t>
  </si>
  <si>
    <t>Organizacja X Festiwalu Ludowego im. Stefana Ostrowskiego i Jana Jawora</t>
  </si>
  <si>
    <t>Operacja pn. ORGANIZACJA X FESTIWALU LUDOWEGO IM. STEFANA OSTROWSKIEGO 
I JANA JAWORA ma na celu zwiększenie udziału zainteresowanych stron we wdrażaniu inicjatyw na rzecz rozwoju obszarów wiejskich oraz aktywizację mieszkańców wsi na rzecz podejmowania inicjatyw w zakresie rozwoju obszarów wiejskich. Celem jest również zainteresowanie jak najszerszych kręgów społeczeństwa tematyką propagowania i prowadzenia rolnictwa ekologicznego poprzez wytwarzanie produktów zaliczanych do zdrowej żywności</t>
  </si>
  <si>
    <t>Operacja adresowana jest do odbiorców w różnym wieku, zarówno osób dorosłych jak                       i młodzieży i dzieci z regionu województwa świętokrzyskiego i przybyłych gości. Odbiorcami projektu będą mieszkańcy okolicznych wsi i miast. Uczestniczyć w niej będą Panie skupione 
w Kołach Gospodyń Wiejskich z terenu Powiatu Jędrzejowskiego – przewidywana obecność około dwudziestu kół oraz około siedemnastu kapel, zespołów folklorystycznych i zespołów pieśni i tańca</t>
  </si>
  <si>
    <t>15.04.2016-15.07.2016</t>
  </si>
  <si>
    <t xml:space="preserve">Sędziszów </t>
  </si>
  <si>
    <t>Gmina Bieliny</t>
  </si>
  <si>
    <t>Upowszechnianie dobrych praktyk w zakresie rozwoju obszarów wiejskich poprzez organizację XIX Dnia Świętokrzyskiej Truskawki</t>
  </si>
  <si>
    <t>Operacja ma na celu promowanie podnoszenia jakości życia na obszarach wiejskich, wartości kapitału społecznego, a także wzbogacenie atrakcyjności gminy Bieliny zarówno dla jej mieszkańców, jak i turystów odwiedzających Góry Świętokrzyskie poprzez organizację XIX edycji Dnia Świętokrzyskiej Truskawki</t>
  </si>
  <si>
    <t xml:space="preserve">Zadania zaplanowane w ramach operacji są skierowane głównie do mieszkańców Gminy Bieliny – dla tych, którzy zaprezentują efekty zrealizowanych przedsięwzięć i innowacyjnych pomysłów w zakresie aktywizacji społecznej i kulturowej, jak i tych, którzy są zainteresowani zapoznaniem się z tymi efektami i zaangażowaniem się w kolejne.
Grupą docelową są także mieszkańcy sąsiednich gmin, powiatu, regionu a także turyści z kraju i zza granicy, którzy zwłaszcza w okresie wiosenno-letnim odwiedzają Góry Świętokrzyskie i poszukują ciekawej oferty spędzenia wolnego czasu
</t>
  </si>
  <si>
    <t>01.05.2016-30.07.2016</t>
  </si>
  <si>
    <t>Organizacja konkursu "Na Najpiękniejszy Wieniec Dożynkowy" podczas XVI Świętokrzyskich Dożynek Wojewódzkich</t>
  </si>
  <si>
    <t>Celem projektu jest aktywizacja mieszkańców wsi na rzecz podejmowania inicjatyw w zakresie rozwoju obszarów wiejskich, rozbudzenie społecznej świadomości i kreowanie właściwych postaw społecznych poprzez aktywny udział w działaniach kulturotwórczych, promowanie włączenia społecznego, zmniejszenie ubóstwa oraz rozwoju gospodarczego na obszarach wiejskich, a także zaprezentowanie szerszemu gronu odbiorców artystycznego kunsztu tworzenia wyróżniającego się pięknem i oryginalnością na szczeblu gminnym, powiatowym, wojewódzkim i ogólnopolskim</t>
  </si>
  <si>
    <t>Grupę docelową przedsięwzięcia stanowić będzie społeczność lokalna prezentująca gminy i powiaty województwa świętokrzyskiego, w tym reprezentowanych przez koła gospodyń wiejskich, zespoły pieśni i tańca, zespoły śpiewacze, kapele</t>
  </si>
  <si>
    <t>Promocja wartości kulturowych obszarów wiejskich województwa Świętokrzyskiego podczas Dożynek Prezydenckich w Spale</t>
  </si>
  <si>
    <t>Celem projektu jest stworzenie atrakcyjnego świadectwa wiedzy o naszym regionie, który będzie stanowił również płaszczyznę wymiany kulturalnej pomiędzy województwami, uczestnikami, społecznością lokalną na arenie ogólnopolskiej oraz aktywizacja mieszkańców wsi na rzecz podejmowania inicjatyw w zakresie rozwoju obszarów wiejskich poprzez promowanie włączenia społecznego, zmniejszenia ubóstwa oraz rozwoju gospodarczego obszarów wiejskich</t>
  </si>
  <si>
    <t xml:space="preserve">Twórcy ludowi, rękodzielnicy, zespoły folklorystyczne, koła gospodyń wiejskich, delegacje wieńcowe, wystawcy, rolnicy, producenci rolni, społeczność ogólnokrajową
</t>
  </si>
  <si>
    <t>30.06.2016-30.09.2016</t>
  </si>
  <si>
    <t>Promowanie wartości kulturowych poprzez organizację XVI Świętokrzyskich Dożynek Wojewódzkich</t>
  </si>
  <si>
    <t>Głównym celem projektu jest promocja, aktywizacja mieszkańców wsi, rozbudzenie społecznej świadomości i kreowanie właściwych postaw społecznych wobec działań kulturotwórczych wspierających inicjatywy lokalne poprzez zmniejszenie ubóstwa oraz rozwoju gospodarczego na obszarach wiejskich. Jako priorytet traktujemy wypracowanie integralnej nici współpracy porozumienia pomiędzy gminą-powiatem-województwem na rzecz nowych inicjatyw społecznych w celu aktywizacji mieszkańców wsi. 
Celem realizacji przedsięwzięcia jest również stworzenie dogodnych warunków pracy artystycznej, do wspólnego spędzania czasu w podejmowaniu wyzwań, jako jednego z głównych czynników wpływających na prawidłowe wypełnianie społeczne, angażując osoby z grup zagrożonych wykluczeniem społecznym przy współpracy z instytucjami kultury, samorządami</t>
  </si>
  <si>
    <t xml:space="preserve">Twórcy ludowi, rękodzielnicy, zespoły folklorystyczne, koła gospodyń wiejskich, delegacje wieńcowe, wystawcy, rolnicy, producenci rolni,
 społeczność lokalna. 
</t>
  </si>
  <si>
    <t>LGD Świętokrzyskie ponad wszystkie! - AGROTRAVEL - wynajem powierzchni targowej, zabudowa, wyposażenie</t>
  </si>
  <si>
    <t xml:space="preserve">Cel główny operacji: Promocja bogactwa kultury ludowej, przyrodniczej, historycznej oraz produktów lokalnych i oferty pobytowej Lokalnych Grup Działania zrzeszonych w Świętokrzyskiej Sieci LGD poprzez udział w Międzynarodowe Targi Turystyki Wiejskiej i Agroturystyki AGROTRAVEL 2016.
Cele szczegółowe:
Wzmocnienie współpracy pomiędzy 13 Lokalnymi Grupami Działania zrzeszonymi w Świętokrzyskiej Sieci LGD oraz kolejnymi 3 LGD-ami działającymi w Województwie Świętokrzyskim oraz LGD-ami z innych regionów Polski
</t>
  </si>
  <si>
    <t>Grupą docelową operacji są mieszkańcy regionów, w których zaplanowano udział w Targach, a także mieszkańcy regionu, turyści z Polski i zagranicy odwiedzający to wydarzenia, podmioty, instytucje, organizacje uczestniczące w tym wydarzeniu jako wystawcy</t>
  </si>
  <si>
    <t>01.02.2016-31.05.2016</t>
  </si>
  <si>
    <t>Świętokrzyski Ośrodek Doradztwa Rolniczego w Modliszewicach</t>
  </si>
  <si>
    <t>Innowacyjne metody chowu małych przeżuwaczy i wykorzystanie ich produktów o prozdrowotnych walorach jakościowych do poprawy dochodowości i stabilności gospodarstw rolnych a także w profilaktyce chorób postępu cywilizacyjnego</t>
  </si>
  <si>
    <t>Zwiększenie rentowności, stabilności i konkurencyjności małych i średnich gospodarstw rolnych poprzez wdrażanie i prowadzenia innowacyjnych metod chowu i hodowli owiec i kóz</t>
  </si>
  <si>
    <t>Rolnicy z województwa świętokrzyskiego</t>
  </si>
  <si>
    <t>01.07.2016-30.11.2016</t>
  </si>
  <si>
    <t>Modliszewice</t>
  </si>
  <si>
    <t>II Forum Aktywnych Kobiet Ziemi Koneckiej - Produkt Tradycyjny i lokalny czynnikiem rozwoju obszarów wiejskich</t>
  </si>
  <si>
    <t>Zwiększenie udziału zainteresowanych stron we wdrażaniu inicjatyw na rzecz rozwoju 
    obszarów wiejskich,
* Aktywizacja mieszkańców wsi na rzecz podejmowania inicjatyw w zakresie rozwoju obszarów 
     wiejskich, w tym kreowania miejsc pracy na terenach wiejskich,
* Zdobycie wiedzy dotyczącej produktów tradycyjnych, regionalnych i lokalnych oraz poznanie  
    przykładów sukcesu rynkowego takich produktów i  zasad sprzedaży  bezpośredniej  
    produktów tradycyjnych: 
* Poznanie zasad rejestracji produktów na Liście Produktów Tradycyjnych w celu uzyskania 
   statusu produktu tradycyjnego i promocji na szczeblu krajowym.
* Ułatwienie transferu wiedzy i innowacji pomiędzy doradcami współpracującymi z kobiecymi  
   organizacjami pozarządowymi działającymi na obszarach wiejskich lub działającymi na rzecz     
   rozwoju tych organizacji.
* Wspieranie organizacji łańcucha żywnościowego w tym przetwarzania i wprowadzania do obrotu   
   produktów rolnych, dobrostanu zwierząt oraz zarządzania ryzykiem w rolnictwie</t>
  </si>
  <si>
    <t>Forum szkoleniowe</t>
  </si>
  <si>
    <t>Osoby działające w organizacjach pozarządowych tj. stowarzyszeniach, grupach kobiecych formalnych i nieformalnych, kobiety pracujące dla dobra społeczności lokalnej</t>
  </si>
  <si>
    <t>01.02.2016 - 31.03.2016</t>
  </si>
  <si>
    <t>Podniesienie konkurencyjności gospodarstw rolnych poprzez zrzeszanie się rolników ze szczególnym uwzględnieniem formy spółdzielczości</t>
  </si>
  <si>
    <t xml:space="preserve">1. Promowanie profesjonalnej współpracy poprzez zwiększenie zainteresowania tworzeniem
    grup producentów rolnych. 
2. Realizacja przez rolników inicjatyw przyczyniających się do wspólnej realizacji inwestycji
    oraz ich finansowanie.
3. Przekazanie rolnikom informacji niezbędnej do prowadzenia działalności rolniczej 
    z zakresu: marketingu, zarządzania oraz negocjacji handlowych.
</t>
  </si>
  <si>
    <t>Rolnicy prowadzący działalność rolniczą</t>
  </si>
  <si>
    <t>01.10.2016-31.12.2016</t>
  </si>
  <si>
    <t>Wymiana doświadczeń w zakresie rozwoju obszarów wiejskich poprzez wdrażanie nowych innowacyjnych technologii "Odnawialne źródła energii w krajach UE na przykładzie Czech i Austrii"</t>
  </si>
  <si>
    <t>Celem  tej wizyty jest zapoznanie się  jak z odnawialnymi źródłami energii rozporządzają w tym zakresie nasi sąsiedzi –  Czesi i Austriacy, kraje o podobnych uwarunkowaniach jak  Polska, gdzie na obecną chwilę energia odnawialna jest szeroko produkowana i wykorzystywana na obszarach wiejskich. Biomasa, biogaz, bioetanol, energetyka wiatrowa i fotowoltanika, to najważniejsze kierunki rozwoju w naszym kraju</t>
  </si>
  <si>
    <t>Uczestnikami wyjazdu studyjnego będą  rolnicy m.in. członkowie Rad Powiatowych ŚIR, przedsiębiorcy, doradcy, przedstawiciele administracji rządowej i samorządowej, którzy poprzez udział w projekcie zostaną wyposażeni w konkretną wiedzę i praktyczne rozwiązania w zakresie odnawialnych źródeł energii</t>
  </si>
  <si>
    <t>01.07.2016-31.10.2016</t>
  </si>
  <si>
    <t>Urząd Gminy Morawica/Gmina Morawica</t>
  </si>
  <si>
    <t>Prezentacja autorskiego spektaklu obrzędu jako promocji lokalnych twórców i artystów z gminy Morawica na Ogólnopolskim Sejmiku Teatrów Wsi Polskiej</t>
  </si>
  <si>
    <t>Celem projektu jest promocja lokalnych twórców i artystów poprzez ich prezentację na Ogólnopolskim Sejmiku Teatrów Wsi Polskiej w Tarnogrodzie. Artyści z zespołów śpiewaczych, tanecznych oraz kabaretu, a także członkinie KGW z gminy Morawica wystawią na tarnogrodzkiej scenie obrzęd charaktery-styczny dla regionu świętokrzyskiego, by w ten sposób zebranej rzeszy artystów ludowych i publiczności zaprezentować walory kultury folklorystycznej, która uprawiana jest na ziemiach gminy Morawica</t>
  </si>
  <si>
    <t>Grupą docelową projektu są artyści i gospodynie KGW zrzeszeni w zespoły śpiewacze oraz taneczne  z terenu gminy Morawica</t>
  </si>
  <si>
    <t>04.05.2016-20.11.2016</t>
  </si>
  <si>
    <t>Morawica</t>
  </si>
  <si>
    <t>Lokalna Grupa Działania  Wokół Łysej Góry</t>
  </si>
  <si>
    <t>II Puchar Gór Świętokrzyskich. Festiwal Biegowy</t>
  </si>
  <si>
    <t>Celem głównym operacji jest promocja spójnej i zrównoważonej oferty obszaru LGD Wokół Łysej Góry opartej na bogactwie zasobów i potencjałów Gór Świętokrzyskich  i Świętego Krzyża oraz zachowanie i popularyzacja dziedzictwa kulturowego, przyrodniczego i historycznego, a także tradycji kulinarnych Gór Świętokrzyskich wśród mieszkańców oraz turystów odwiedzających obszar gmin objętych projektem poprzez organizację wydarzenia II Puchar Gór Świętokrzyskich Festiwal Biegowy do końca czerwca 2016 r.</t>
  </si>
  <si>
    <t xml:space="preserve">Operacja ze względu na różnorodność działań skierowana jest do bardzo szerokiej i różnorodnej grupy odbiorców:  
- mieszkańcy obszaru gmin objętych działaniem Wnioskodawcy i Partnera (8 gmin głównie są to: Koła Gospodyń Wiejskich, twórcy, artyści ludowi, muzycy,  kapele, zespoły, rękodzielnicy, rzemieślnicy, osoby prowadzące działalności gospodarcze wykorzystujące zasoby lokalne, tradycje, kuchnię regionalną itp.)
- instytucje, samorządy i organizacje z obszaru gmin objętych operacją, którzy bezpośrednio uczestniczyć będą w realizacji działań projektowych
- mieszkańcy Województwa Świętokrzyskiego, 
- mieszkańcy innych regionów Polski 
- turyści i pielgrzymi wypoczywający w Górach Świętokrzyskich licznie uczestniczący w wydarzeniach 
</t>
  </si>
  <si>
    <t>01.01.2016-30.06.2016</t>
  </si>
  <si>
    <t>Integrowana uprawa zbóż metodą uzyskania wysokiej jakości plonów</t>
  </si>
  <si>
    <t xml:space="preserve">
• Produkcja bezpiecznej, odpowiedniej jakości żywności oraz paszy dzięki integrowanej uprawie zbóż.
• Upowszechnianie wyników doświadczeń Porejestrowego Doświadczalnictwa Odmianowego       i Rolniczego ze zbożami i listy zalecanych odmian do uprawy w województwie świętokrzyskim.
• Upowszechnianie zasad integrowanej uprawy zbóż. 
• Prezentacja innowacyjnych metod i technik uprawy zbóż.
• Promocja tradycyjnych wyrobów piekarniczych.
</t>
  </si>
  <si>
    <t xml:space="preserve">Rolnicy specjalizujący się w produkcji zbóż, doradcy </t>
  </si>
  <si>
    <t>01.03.2016-15.04.2016</t>
  </si>
  <si>
    <t>Innowacyjne projekty i badania dotyczące technologii produkcji owoców i warzyw możliwe do przeniesienia z nauki do praktyki sposobem na zapewnienie zrównoważonego rozwoju obszarów wiejskich z wykorzystaniem finansowania w ramach Programu Rozwoju Obszarów Wiejskich na lata 2014 - 2020</t>
  </si>
  <si>
    <t xml:space="preserve">Cele planowanej operacji to:
- wymiana wiedzy fachowej i dobrych praktyk w zakresie innowacyjnych  technologii upraw owoców i warzyw - nawiązanie partnerskiej współpracy pomiędzy różnymi instytucjami działającymi w otoczeniu rolnictwa i podmiotami sfery naukowej, doradczej, a producentami owoców i warzyw i grupami producenckimi.
- promowanie innowacyjnych rozwiązań w zakresie  technologii upraw owoców i warzyw 
- informowanie o aktualnych możliwościach finansowania gospodarstw ogrodniczych w ramach Programu Rozwoju Obszarów Wiejskich na lata 2014 - 2020
- poprawa rentowności gospodarstw i grup producentów poprzez poprawę i ustabilizowanie jakości produktu ogrodniczego na rynku
</t>
  </si>
  <si>
    <t>Rolnicy indywidualni, grupy producentów i ich zrzeszenie, przedstawiciele jednostek doradczych i szkół rolniczych, przedsiębiorcy działający na rzecz sektora rolnego i spożywczego</t>
  </si>
  <si>
    <t xml:space="preserve">Liczba uczestników szkoleń, warsztatów </t>
  </si>
  <si>
    <t>Lokalna Grupa Działania Ziemi Sandomierskiej</t>
  </si>
  <si>
    <t>Udział Lokalnej Grupy Działania Ziemi Sandomierskiej w VIII Międzynarodowych Targów Turystyki Wiejskiej i Agroturystyki Agrotravel 2016</t>
  </si>
  <si>
    <t>Cel główny projektu: Prezentacja obszaru Lokalnej Grupy Działania Ziemi Sandomierskiej na VIII Międzynarodowych Targach Turystyki Wiejskiej i Agroturystyki Agrotravel 2016
Cel projektu zgodny jest działaniem 10 KSOW na lata 2016-2017, priorytetem 6 PROW oraz celem 3 KSOW na lata 2014-2020.  
Uzasadnienie: projekt zakłada prezentację obszaru LGD na VIII  Międzynarodowych Targach Turystyki Wiejskiej i Agroturystyki Agrotravel 2016, co umożliwi prezentację oferty naszego regionu licznym zwiedzającym, w tym poznanie najciekawszych zakątków, zabytków, szlaków oraz nacieszyć zmysły regionalnymi wypiekami oraz sokami jabłkowy i jabłkami</t>
  </si>
  <si>
    <t>Publiczność, uczestnicy targów Agrotravel 2016</t>
  </si>
  <si>
    <t>01.03.2016-11.04.2016</t>
  </si>
  <si>
    <t>Liczba osób odwiedzających targi</t>
  </si>
  <si>
    <t>Sandomierz</t>
  </si>
  <si>
    <t xml:space="preserve">Lokalna Grupa Działania - Dorzecze Wisły </t>
  </si>
  <si>
    <t>Promocja Lokalnej Grupy Działania - Dorzecze Wisły na Targach AgroTravel 2016</t>
  </si>
  <si>
    <t>Celem operacji jest udział w targach na rzecz prezentacji osiągnięć i promocji polskiej wsi. Zadanie ma na celu promowanie lokalnych twórców i artystów, wytwórców produktów lokalnych oraz regionalnych producentów żywności. 
Zadanie wpisuje się w Priorytet 6 PROW „Promowanie włączenia społecznego, zmniejszenia ubóstwa oraz rozwoju gospodarczego na obszarach wiejskich”. Poprzez promowanie lokalnych twórców, artystów oraz produktów i żywności regionalnej zachęca się ludzi do udziału w tego typu przedsięwzięciach. Podczas spotkań nawiązywane są kontakty, które w późniejszych czasach mogą zaowocować współpracą oraz poprawą jakości życia mieszkańców obszarów wiejskich poprzez rozwój gospodarczy na obszarach wiejskich.
Realizacja zadania wpisuję się również Cel 1 KSOW „Zwiększenie udziału zainteresowanych stron we wdrażaniu inicjatyw na rzecz rozwoju obszarów wiejskich” oraz Cel 5 KSOW „Aktywizacja mieszkańców wsi na rzecz podejmowania inicjatyw w zakresie rozwoju obszarów wiejskich, w tym kreowania miejsc pracy na terenach wiejskich” poprzez zachęcanie ludności wiejskiej do udziału w tego typu prezentowaniu walorów wsi</t>
  </si>
  <si>
    <t xml:space="preserve">Planowaną grupą docelową będzie szeroka grupa odbiorców odwiedzających targi AgroTravel. Są to ludzie żywo zainteresowani tematyką lokalnych twórców sztuki, zdrową żywnością oraz agroturystyką.
Kolejną grupę odbiorców stanowią potencjalni beneficjenci pragnący skorzystać z dofinansowania jakie daje program PROW na lata 2016-2020
</t>
  </si>
  <si>
    <t>07.04.2016-10.04.2016</t>
  </si>
  <si>
    <t>Połaniec</t>
  </si>
  <si>
    <t>Lokalna Grupa Działania "Perły Czarnej Nidy"</t>
  </si>
  <si>
    <t>Organizacja letnich zajęć dla dzieci Wioska Indiańska Zaborze 2016</t>
  </si>
  <si>
    <t xml:space="preserve">1. Organizacja letnich zajęć dla dzieci w dniach 4 - 9 lipca w Zaborzu
2. Zapewnienie dzieciom ciekawych zabaw umożliwiających spędzenie wolnego czasu.
3. Zapewnienie radosnego i bezpiecznego wypoczynku.
4. Nauka współpracy i współżycia w grupie.
5. Rozwijanie sprawności motorycznej poprzez gry i zabawy sprawnościowe oraz robótki ręczne.
6. Rozwijanie umiejętności poznawczych poprzez ciekawe zajęcia edukacyjne.
7. Aktywizacja młodzieży poprzez umożliwienie im podjęcia pracy wolontarystycznej na rzecz  wioski indiańskiej.
8. Aktywizacja lokalnej społeczności poprzez umożliwienie im podjęcia pracy wolontarystycznej na rzecz wioski indiańskiej.
</t>
  </si>
  <si>
    <t>Adresatami zadania jest ok. 300 dzieci w wieku 4-13 lat głównie z terenu gminy Morawica podzielonych na 13 plemion w tym plemię maluchów, tzw Młodych Wilków złożone z ok. 30 dzieci w wieku 4-5 lat, realizujących program zajęć dostosowanych do ich wieku i możliwości. Założeniem organizatorów jest aby pierwszeństwo uczestnictwa w tym plemieniu miało młodsze rodzeństwo dzieci z plemion głównych</t>
  </si>
  <si>
    <t>01.05.2016-31.08.2016</t>
  </si>
  <si>
    <t>Kreowanie rozwoju obszarów wiejskich poprzez wsparcie zagród edukacyjnych</t>
  </si>
  <si>
    <t xml:space="preserve">Cele 
1. Propagowanie nowych kierunków rozwoju agroturystyki na przykładzie zagród edukacyjnych.
2. Rozszerzenie oferty gospodarstw agroturystycznych prowadzących działalność rolniczą   na  edukację  dzieci i młodzieży szkolnej
3. Podwyższenie wiedzy w zakresie funkcjonowania zagród edukacyjnych wśród rolników
4. Promowanie zagród edukacyjnych wśród dzieci szkół podstawowych
</t>
  </si>
  <si>
    <t xml:space="preserve">Grupę docelowa stanowi ok. 100 osób  tj.:
 rolników, w tym właścicieli gospodarstw agroturystycznych prowadzących zagrody edukacyjne oraz zainteresowanych przystąpieniem do Ogólnopolskiej Sieci Zagród edukacyjnych,
 dzieci  ze szkół podstawowych  oraz ich opiekunów i nauczycieli, 
 przedstawicieli instytucji oświatowych  oraz działających na rzecz rozwoju obszarów wiejskich w tym przedstawiciele j.s.t. z terenu realizacji operacji. 
</t>
  </si>
  <si>
    <t>01.08.2016-30.09.2016</t>
  </si>
  <si>
    <t>Ośrodek Promowania i Wspierania Przedsiębiorczości Rolnej</t>
  </si>
  <si>
    <t>Rok z życia sadu Przykładem dziedzictwa lokalnego - (Warsztaty dla młodzieży produkcja filmu)</t>
  </si>
  <si>
    <t>Celem projektu jest promocja zrównoważonego rozwoju obszarów wiejskich, przy wykorzystaniu i promocji zasobów lokalnych Sandomierszczyzny, ze szczególnym uwzględnieniem produkcji sadowniczej. Powiat sandomierski posiada bowiem korzystny klimat, dobrą jakość gleb i dostatek siły roboczej, które sprzyjają rozwojowi produkcji sadowniczej i warzywniczej</t>
  </si>
  <si>
    <t>Warsztaty, szkolenia</t>
  </si>
  <si>
    <t>Odbiorcami projektu będą dzieci i młodzież ze szkół podstawowych i gimnazjalnych z terenu powiatu sandomierskiego, a także rolnicy, lokalni liderzy i członkowie organizacji pozarządowych z tego terenu</t>
  </si>
  <si>
    <t>01.01.2016-31.12.2016</t>
  </si>
  <si>
    <t>1, 2, 4</t>
  </si>
  <si>
    <t>Konkurs na najlepsze gospodarstwo ekologiczne</t>
  </si>
  <si>
    <t xml:space="preserve">Celem konkursu  jest promocja rolnictwa ekologicznego, produktów ekologicznych, dobrej polskiej żywności oraz zdrowego stylu życia a tym samym jest promocją zrównoważonego rozwoju obszarów wiejskich. 
Celem operacji jest upowszechnienie produktów, wyników, metod i technik produkcyjnych oraz organizacji najlepszych gospodarstw ekologicznych w regionie
</t>
  </si>
  <si>
    <t>Odbiorcami operacji będą mieszkańcy obszarów wiejskich, w tym rolnicy ekologiczni, rolnicy prowadzący gospodarstwa agroturystyczne, pracownicy instytucji publicznych i prywatnych wspierających tą inicjatywę, przedstawiciele administracji miejskiej, starostw powiatowych, doradcy, instytucje wspomagające rozwój rolnictwa ekologicznego</t>
  </si>
  <si>
    <t>04.05.2016-30.10.2016</t>
  </si>
  <si>
    <t>Kiermasz ekologiczny</t>
  </si>
  <si>
    <t xml:space="preserve">Celem Kiermaszu Ekologicznego w Busku Zdroju i Pińczowie  jest promocja rolnictwa ekologicznego, produktów ekologicznych, dobrej polskiej żywności oraz zdrowego stylu życia i  promocja zrównoważonego rozwoju obszarów wiejskich. 
Celem operacji jest zwiększenie rentowności gospodarstw ekologicznych poprzez organizację sprzedaży i przetwórstwa wytwarzanych produktów oraz stworzenie stałego łańcucha żywnościowego od producenta do konsumenta z pominięciem pośredników.
</t>
  </si>
  <si>
    <t>Odbiorcami operacji będą mieszkańcy obszarów wiejskich, w tym rolnicy ekologiczni, rolnicy prowadzący gospodarstwa agroturystyczne, pracownicy instytucji wspierających tą inicjatywę, przedstawiciele administracji miejskiej, starostw powiatowych, turyści przebywający w ośrodkach sanatoryjnych, mieszkańcy, zaproszeni goście. Wystawcami kiermaszu będą rolnicy i przetwórcy wytwarzający produkty ekologiczne i pszczelarze</t>
  </si>
  <si>
    <t>01.03.2016-30.09.2016</t>
  </si>
  <si>
    <t>Szacunkowa liczba uczestników wydarzenia</t>
  </si>
  <si>
    <t xml:space="preserve">Pielęgnowanie zwyczajów, tradycji i obrzędów ludowych poprzez organizację imprezy kulturalnej "Noc Świętojańska" w Morawicy </t>
  </si>
  <si>
    <t xml:space="preserve">1. Organizacja imprezy, wzbogacającej ofertę kulturalną skierowaną do mieszkańców gminy Mora-wica i regionu świętokrzyskiego oraz podniesienie atrakcyjności turystycznej terenu.
2. Aktywizacja kulturalna mieszkańców gminy Morawica, wzmocnienie kapitału społecznego oraz promocja dziedzictwa kulturowego regionu poprzez organizację imprezy kulturalnej pn. „Noc Świętojańska” w Morawicy.
3. Podniesienie jakości życia społeczności lokalnej poprzez zaspokojenie potrzeb kulturalnych oraz promocję wydarzenia kulturalnego.
4. Integracja lokalnej społeczności oraz popularyzacja i kultywowanie prastarego zwyczaju, jakim są obrzędy związane z obchodami nocy świętojańskiej, ważny element polskiej tradycji ludowej.
5. Pobudzenie świadomości i tożsamości mieszkańców gminy Morawica i regionu świętokrzyskiego poprzez promocję twórczości lokalnej.
6.  Promowanie gminy Morawica, jako stolicy kulturalnej województwa świętokrzyskiego, a przez to przyczynienie się do wzrostu rozpoznawalności kultury województwa.
</t>
  </si>
  <si>
    <t>Impreza kulturowa</t>
  </si>
  <si>
    <t>Lokalna społeczność gminy Morawica (dzieci, młodzież i osoby dorosłe), zaproszeni goście, turyści, mieszkańcy okolicznych miejscowości</t>
  </si>
  <si>
    <t>04.05.2016-15.10.2016</t>
  </si>
  <si>
    <t xml:space="preserve">Liczba uczestników imprezy </t>
  </si>
  <si>
    <t>Aktywizacja kobiet wiejskich w zakresie przedsiębiorczości opartej na umiejętnościach rękodzielniczych i florystycznych</t>
  </si>
  <si>
    <t xml:space="preserve">Celem operacji jest:
•  Zwiększenie udziału zainteresowanych stron we wdrażaniu inicjatyw na rzecz rozwoju  obszarów wiejskich,
• Aktywizacja mieszkańców wsi na rzecz podejmowania inicjatyw w zakresie rozwoju 
obszarów wiejskich, w tym kreowania miejsc pracy na terenach wiejskich,
• Promocja rozwoju przedsiębiorczości, tworzącej nowe miejsca pracy na obszarach 
 wiejskich, pozyskiwanie nowych źródeł dochodu,
• Promowanie włączenia społecznego, zmniejszenia ubóstwa oraz rozwoju gospodarczego 
    na obszarach wiejskich.
</t>
  </si>
  <si>
    <t xml:space="preserve">Grupę  docelową stanowi grupa około 30 osób – rolniczki, młode bezrobotne  kobiety poszukujące dodatkowego źródła dochodu, mieszkające na wsi na terenie województwa świętokrzyskiego.  </t>
  </si>
  <si>
    <t>Wyjazd studyjny: Zasady organizacji gospodarstw ekologicznych, technologia prowadzenia produkcji ekologicznej  - stosowane techniki i formy sprzedaży</t>
  </si>
  <si>
    <t>Celem operacji jest upowszechnianie wyników metod i technik produkcyjnych oraz organizacji gospodarstw ekologicznych w regionie. Rozpowszechnianie stosowanych technik sprzedaży i nawiązywania współpracy z odbiorcami produktów</t>
  </si>
  <si>
    <t>Odbiorcami operacji będą mieszkańcy obszarów wiejskich, rolnicy-  rozpoczynający działalność ekologiczną, doradcy, instytucje wspomagające rozwój rolnictwa ekologicznego</t>
  </si>
  <si>
    <t>01.05.2016-30.10.2016</t>
  </si>
  <si>
    <t xml:space="preserve">Liczba uczestników wyjazdu </t>
  </si>
  <si>
    <t>Aktywizacja osób po 65 roku życia z obszaru Lokalnej Grupy Działania Ziemi Sandomierskiej</t>
  </si>
  <si>
    <t xml:space="preserve">Cel główny projektu: Przeciwdziałanie wykluczeniu społecznemu i cyfrowemu  30 osób po 65 roku życia (mieszkańców obszaru należącego do LGD Ziemi Sandomierskiej), ich mobilizacja do aktywności obywatelskiej oraz zmiana postrzegania seniorów w społeczności
</t>
  </si>
  <si>
    <t>Grupę docelową projektu stanowić będzie 30 osób powyżej 65 roku zamieszkałe na obszarze działania LGD (powiat sandomierski: gminy miejsko - wiejskie Zawichost i Koprzywnica, gminy wiejskie Wilczyce, Obrazów, Samborzec, Łoniów, Klimontów, Dwikozy, powiat opatowski</t>
  </si>
  <si>
    <t>01.05.2016-10.11.2016</t>
  </si>
  <si>
    <t xml:space="preserve">Liczba uczestników projektu </t>
  </si>
  <si>
    <t>Promocja produktów i potraw tradycyjnych podczas Dnia Otwartych i Świętokrzyskiej Wystawy Zwierząt Hodowlanych elementem rozwoju rynku żywności tradycyjnej regionu świętokrzyskiego</t>
  </si>
  <si>
    <t xml:space="preserve">Cele główne operacji: 
1. Promocja produktu regionalnego charakterystycznego dla województwa świętokrzyskiego,
2. Upowszechnienie  wiedzy wśród  mieszkańców województwa na temat roli żywności tradycyjnej  w rozwoju obszarów wiejskich,
3. Zwiększenie wiedzy na temat dostępności produktów tradycyjnych i lokalnych
</t>
  </si>
  <si>
    <t xml:space="preserve">Uczestnikami Dnia Otwartych Drzwi i Świętokrzyskiej Wystawy Zwierząt Hodowlanych będą rolnicy, w tym: hodowcy zwierząt, wystawcy produktu regionalnego i  zaproszonych gości reprezentujący  instytucje i podmioty działające na rzecz rozwoju obszarów wiejskich, przedstawiciele j.s.t. z województwa  świętokrzyskiego  
</t>
  </si>
  <si>
    <t>01.06.2016-30.06.2016</t>
  </si>
  <si>
    <t>Aktywizacja mieszkańców gminy Morawica oraz integracja międzypokoleniowa przeprowadzona na warsztatach kulinarnych zorganizowanych dla dzieci, młodzieży oraz seniorów z terenu gminy Morawica</t>
  </si>
  <si>
    <t>Celem operacji jest aktywizacja mieszkańców gminy Morawica na rzecz podejmowania inicjatyw służących włączeniu społecznemu w szczególności osób starszych, dzieci i młodzieży poprzez zorganizowanie wspólnych warsztatów kulinarnych, służących podniesieniu jakości życia na wsi.</t>
  </si>
  <si>
    <t>Operacja skierowana jest do grupy dzieci i młodzieży oraz do grupy seniorów z terenu gminy Morawica.</t>
  </si>
  <si>
    <t>20.10.2016-23.10.2016</t>
  </si>
  <si>
    <t xml:space="preserve">Liczba uczestników warsztatów </t>
  </si>
  <si>
    <t>Centrum Tradycji, Turystyki i Kultury Gór Świętokrzyskich w Bielinach</t>
  </si>
  <si>
    <t>Smaki i kolory świętokrzyskiej kultury</t>
  </si>
  <si>
    <t xml:space="preserve">Stworzenie spójnej i zrównoważonej oferty kulturalno –społeczno-turystycznej opartej na bogactwie zasobów i potencjałów Gór Świętokrzyskich  i Świętego Krzyża oraz zachowanie i popularyzacja dziedzictwa kulturowego, przyrodniczego i historycznego, a także tradycji kulinarnych Gór Świętokrzyskich wśród mieszkańców oraz turystów odwiedzających obszar gmin objętych projektem poprzez cykl wydarzeń promocyjno-kulturalnych do końca grudnia 2016 r.  </t>
  </si>
  <si>
    <t>Imprez kulturalna</t>
  </si>
  <si>
    <t xml:space="preserve">Mieszkańcy obszaru gminy Bieliny oraz gmin, z których uczestnicy wezmą udział w konkursie na najlepszą zalewajkę, w tym ze szczególnym uwzględnieniem grup aktywnych i zaangażowanych w zachowanie i upowszechnianie bogactwa zasobów regionu, którzy bezpośrednio uczestniczyć będą w realizacji działań projektowych (głównie są to: Koła Gospodyń Wiejskich, stowarzyszenia, agroturyści, obiekty turystyczne, a także twórcy, artyści ludowi, muzycy,  kapele, zespoły, rękodzielnicy, rzemieślnicy, osoby prowadzące działalności gospodarcze wykorzystujące zasoby lokalne, tradycje, kuchnię regionalną itp.)
- instytucje, samorządy i organizacje z obszaru gmin objętych operacją, którzy bezpośrednio uczestniczyć będą w realizacji działań projektowych
- mieszkańcy Województwa Świętokrzyskiego,  
- turyści i pielgrzymi wypoczywający w Górach Świętokrzyskich licznie uczestniczący w wydarzeniach 
</t>
  </si>
  <si>
    <t>01.04.2016-31.12.2016</t>
  </si>
  <si>
    <t>Profilaktyka weterynaryjna ze szczególnym uwzględnieniem bioasekuracji jako metody ochrony stada świń przez chorobami w kontekście afrykańskiego pomoru świń</t>
  </si>
  <si>
    <t xml:space="preserve">1. Wzrost wiedzy hodowców w zakresie ochrony świń przed chorobami.
2. Podniesienie świadomości hodowców w zakresie zagrożenia szerzenia się afrykańskiego pomoru świń w Polsce.
3. Podniesienie jakości wytwarzanego produktu.
4. Zwiększenie konkurencyjności gospodarstw poprzez poprawę statusu zdrowotnego stada, a tym samym poprawę wyników produkcyjnych oraz zmniejszenie kosztów leczenia.
</t>
  </si>
  <si>
    <t>Rolnicy indywidualni zajmujący się chowem trzody chlewnej z terenu województwa świętokrzyskiego</t>
  </si>
  <si>
    <t>01.09.2016-17.11.2016</t>
  </si>
  <si>
    <t>Urząd Gminy Górno</t>
  </si>
  <si>
    <t>Lokalne inicjatywy - tworzenie zagród edukacyjnych na terenie gminy Górno</t>
  </si>
  <si>
    <t>Celem projektu jest pokazanie dobrych praktyk - zagród edukacyjnych utworzonych w ramach funduszy europejskich i podjęcie przez mieszkańców gminy Górno inicjatyw mających na celu rozwój obszarów wiejskich poprzez tworzenie we własnych gospodarstw zagród edukacyjnych wykorzystujących dziedzictwo kulturowe, krajobrazowe, przyrodnicze, kulinarne oraz przetwórstwo płodów rolnych</t>
  </si>
  <si>
    <t>Mieszkańcy gminy Górno</t>
  </si>
  <si>
    <t>09.05.2016-20.08.2016</t>
  </si>
  <si>
    <t xml:space="preserve">Liczba uczestników </t>
  </si>
  <si>
    <t>Górno</t>
  </si>
  <si>
    <t>Wyjazd studyjny mieszkańców LGD Ziemi Sandomierskiej</t>
  </si>
  <si>
    <t xml:space="preserve">Cel projektu: Prezentacja dobrych praktyk zrealizowanych na terenie Lokalnej Grupy Działania Lider Zielonej Wielkopolski w latach 2007-2013 30 osobom (mieszkańcom obszaru Lokalnej Grupy Działania Ziemi Sandomierskiej, reprezentujących sektor gospodarczy oraz przedstawicielom LGD Ziemi Sandomierskiej) .
Cel projektu zgodny jest z priorytetem  6 PROW „Promowanie włączenia społecznego, zmniejszenia ubóstwa oraz rozwoju gospodarczego na obszarach wiejskich” oraz priorytetem 5 KSOW Aktywizacja mieszkańców wsi na rzecz podejmowania inicjatyw w zakresie rozwoju obszarów wiejskich, w tym kreowania miejsc pracy na terenach wiejskich”- działania projektowe mają za zadanie prezentację dobrych zrealizowanych w latach 2007-2013 na  obszarze LGD Lider Zielonej Wielkopolski, co wpłynie korzystnie na mobilizację społeczną mieszkańców, w tym pobudzenie przedsiębiorczości i tworzenie nowych miejsc pracy na terenach wiejskich i wiejsko-miejskich LGD Ziemia Sandomierska. Zaprezentowane dobre praktyki mieszkańcy obszaru LGD Ziemi Sandomierskiej będą mogli przenieść na swój grunt.
</t>
  </si>
  <si>
    <t>Grupą docelową projektu jest 28 mieszkańców obszaru LGD reprezentujących przedsiębiorców oraz 2 przedstawicieli wnioskodawcy</t>
  </si>
  <si>
    <t>01.06.2016-14.07.2016</t>
  </si>
  <si>
    <t>Turniej Wiedzy Kół Gospodyń Wiejskich z zakresu żywności tradycyjnej oraz innowacyjnych kanałów sprzedaży bezpośredniej</t>
  </si>
  <si>
    <t xml:space="preserve">Cele główne operacji: 
1.  Promocja produktu regionalnego
2.  Kreowanie postaw przedsiębiorczych wśród kobiet wiejskich opartych na dziedzictwie kulinarnym
3.  Zwiększenie wiedzy wśród  kobiet na temat  roli produktów lokalnych i tradycyjnych w rozwoju turystycznym regionu świętokrzyskiego
4.  Budowanie  partnerskich relacji i współpracy organizacji KGW  w zakresie ochrony dziedzictwa kulturowego regionu 
</t>
  </si>
  <si>
    <t>Szkolenie, turniej</t>
  </si>
  <si>
    <t xml:space="preserve">Grupa docelowa  :
- ok.30  osób,  bezpośrednich uczestników szkolenia i  turnieju wiedzy KGW z powiatu starachowickiego, 
- ok. 200  osób, uczestników i  obserwatorów turnieju w skład których wejdą: 
- członkinie  kół gospodyń wiejskich z 4 powiatów: kieleckiego, opatowskiego, ostrowieckiego i sandomierskiego,
- członkinie kół gospodyń wiejskich z powiatu starachowickiego wyłonione do rywalizacji turniejowej, 
-  zaproszeni goście reprezentujący instytucje i podmioty działające na rzecz rozwoju obszarów wiejskich i rynku żywności tradycyjnej  w tym przedstawiciele j.s.t. z powiatów wyżej wymienionych, 
</t>
  </si>
  <si>
    <t>01.09.2016-31.11.2016</t>
  </si>
  <si>
    <t>Miasto i Gmina Połaniec</t>
  </si>
  <si>
    <t>Aktywizacja mieszkańców terenów wiejskich gminy Połaniec poprzez kompleksowe społeczne działania integrujące ludność Ruszczy, Rudnik i Zrębina</t>
  </si>
  <si>
    <t>Projekt ma na celu pobudzenie aktywności społeczności wiejskiej w zakresie nawiązywania więzi  wspólnotowych. Integracja społeczna będzie mieć charakter wielopokoleniowy i w procesie długofalowym będzie sprzyjała podejmowaniu inicjatyw społecznych oraz przedsiębiorczych przez ludność wiejską i polepszy zarządzanie lokalnymi zasobami</t>
  </si>
  <si>
    <t>Warsztaty szkoleniowe</t>
  </si>
  <si>
    <t>Programem będzie objęta grupa 95 mieszkańców trzech sołectw z terenu gminy Połaniec: Ruszczy, Rudniki, Zrębina. Zróżnicowana grupa docelowa będzie obejmować różne kategorie wiekowe, osoby starsze (30 osób), młodzież (20 osób), dzieci (45 osób), w tym osoby niepełnosprawne. Projekt adresowany jest przede wszystkim dla osób wykluczonych społecznie z powodu ubóstwa, niepełnosprawności czy sędziwego wieku</t>
  </si>
  <si>
    <t>01.04.2016-31.07.2016</t>
  </si>
  <si>
    <t>Udział przedstawicieli Gminy Morawica w konferencjach oraz w wyjeździe studyjnym oraz przygotowanie katalogu informacyjnego</t>
  </si>
  <si>
    <t>Upowszechnianie dobrych praktyk mających wpływ na rozwój Gminy Morawica, promowanie zrównoważonego rozwoju Gminy Morawica, zadań zrealizowanych przy udziale środków unijnych oraz podniesienie wartości społecznej jej mieszkańców</t>
  </si>
  <si>
    <t>Konferencja, wyjazd studyjny, katalog</t>
  </si>
  <si>
    <t xml:space="preserve">Grupę docelową stanowić będzie przedstawiciele różnych środowisk mających wpływ na rozwój lokalny </t>
  </si>
  <si>
    <t>22.05.2016-30.10.2016</t>
  </si>
  <si>
    <t>Partner, który wnioskował o ralizację operacji zrezygnował z wydania książki kucharskiej. Kwota przeznaczona na realizację działania nie ulega zmianie. W ramach kwoty zaplanowanej na wydanie książki zostanie zrealizowana usługa zapewnienia sceny z nagłośnieniem.</t>
  </si>
  <si>
    <t>Dwuletni plan operacyjny KSOW na lata 2016-2017 dla województwa śląskiego</t>
  </si>
  <si>
    <t>Urząd Marszałkowski Województwa Śląskiego</t>
  </si>
  <si>
    <t>Wyjazd studyjny do Szkocji.</t>
  </si>
  <si>
    <t>Promowanie wykorzystania funduszy europejskich; pokazanie przykładów dobrych projektów zrealizowanych w ramach funduszy europejskich, które mogą mieć wpływ na rozwój obszarów wiejskich etc.</t>
  </si>
  <si>
    <t>Partnerzy KSOW, rolnicy, przedstawiciele instytucji działających na rzecz rozwoju obszarów wiejskich etc.</t>
  </si>
  <si>
    <t>III - IV kwartał 2016</t>
  </si>
  <si>
    <t>Katowice</t>
  </si>
  <si>
    <t>IV, VI</t>
  </si>
  <si>
    <t>Konkurs fotograficzny            pt. „Wieś województwa śląskiego okiem obiektywu”.</t>
  </si>
  <si>
    <t>Promowanie walorów kulturowych i przyrodniczych śląskiej wsi oraz „dobrych praktyk” służących zrównoważonemu rozwojowi obszarów wiejskich.</t>
  </si>
  <si>
    <t>Mieszkańcy województwa śląskiego.</t>
  </si>
  <si>
    <t>II - IV kwartał 2016</t>
  </si>
  <si>
    <t xml:space="preserve">Forum Sołtysów Województwa Śląskiego </t>
  </si>
  <si>
    <t>Uzyskanie równowagi ekonomicznej, przyrodniczej i społecznej na obszarach wiejskich poprzez promocję zrównoważonego rozwoju obszarów wiejskich.</t>
  </si>
  <si>
    <t>forum/konferencja</t>
  </si>
  <si>
    <t>Partnerzy KSOW, przedstawiciele instytucji działających na rzecz rolnictwa, rozwoju obszarów wiejskich oraz sołtysi z województwa śląskiego.</t>
  </si>
  <si>
    <t>IV kwartał 2016</t>
  </si>
  <si>
    <t xml:space="preserve">Udział w VIII Międzynarodowych Targach Turystyki Wiejskiej                         i Agroturystyki
 AGROTRAVEL 2016 </t>
  </si>
  <si>
    <t>Promocja wszelkich form turystyki wiejskiej i agroturystyki, folkloru, produktu lokalnego etc.</t>
  </si>
  <si>
    <t>Przedsięwzięcie o charakterze promocyjnym np. stoiska</t>
  </si>
  <si>
    <t>Partnerzy KSOW w tym m.in. LGD z terenu województwa śląskiego.</t>
  </si>
  <si>
    <t>II kwartał 2016</t>
  </si>
  <si>
    <t xml:space="preserve">liczba przedsięwzięć o charakterze promocyjnym </t>
  </si>
  <si>
    <t>Udział w Targach Turystyki Weekendowej "Atrakcje Regionów"</t>
  </si>
  <si>
    <t>Zorganizowanie III edycji konkursu pn. „Zadbajmy o wodę na wsi” oraz konferencja podsumowująca III edycję konkursu.</t>
  </si>
  <si>
    <t>Propagowanie wśród mieszkańców Województwa Śląskiego wiedzy o prawidłowym, systemowym kształtowaniu zasobów wodnych na obszarach wiejskich i o znaczeniu systemów melioracyjnych dla środowiska społeczno-przyrodniczego i wzrostu jakości życia na wsi; promowanie spółek wodnych jako organizacji, dzięki którym możliwe staje się utrzymanie spójnego systemu melioracji wodnych; wsparcie działań na rzecz poprawy jakości wód, ochrony i racjonalnego ich wykorzystania; wsparcie edukacji ekologicznej i kształtowanie postaw prośrodowiskowych.</t>
  </si>
  <si>
    <t>spółki wodne,
związki Spółek wodnych,
osoby fizyczne,
szkoły ( młodzież do 15 roku życia).</t>
  </si>
  <si>
    <t>1, 2, 3</t>
  </si>
  <si>
    <t>Powiat Zawierciański</t>
  </si>
  <si>
    <t>Na ludową nutę – Przegląd Zespołów Ludowych, Kapel i Śpiewaków 
oraz Jarmark Rękodzielnictwa w Szczekocinach</t>
  </si>
  <si>
    <t xml:space="preserve">Głównym celem operacji będzie promującego dziedzictwo kulturowe, kulinarne i tradycje folklorystyczne obszaru powiatu zawierciańskiego i powiatów ościennych. </t>
  </si>
  <si>
    <t>Przegląd + jarmark</t>
  </si>
  <si>
    <t xml:space="preserve">Mieszkańcy obszaru powiatu zawierciańskiego i powiatów ościennych, turyści, pasjonaci folkloru; Zespoły folklorystyczne, kapele, śpiewacy, rękodzielnicy, wytwórcy produktów lokalnych. </t>
  </si>
  <si>
    <t>11.05.2016-30.06.2016</t>
  </si>
  <si>
    <t>42-400 Zawiercie, ul. Sienkiewicza 34</t>
  </si>
  <si>
    <t>Gmina Gorzyce</t>
  </si>
  <si>
    <t>Szczęśliwa 12 – promocja turystyki wiejskiej dziedzictwa kulturowego oraz tradycji i kulinariów w 12 sołectwach Gminy Gorzyce.</t>
  </si>
  <si>
    <t>Celem głównym operacji jest integracja, aktywizacja oraz wzmocnienie tożsamości historyczno – kulturowej mieszkańców Gminy Gorzyce, poprzez promocję zrównoważonego rozwoju obszaru wiejskiego Gminy Gorzyce, jej dziedzictwa kulturowego, tradycji, produktów lokalnych i regionalizmu.</t>
  </si>
  <si>
    <t>Wydanie publikacji oraz kalendarzy + impreza lokalna</t>
  </si>
  <si>
    <t>Projekt skierowany jest do wszystkich grup wiekowych obszaru Gminy Gorzyce, mieszkańców rejonu, jak również pogranicza polsko-czeskiego ze względu na bliskość granicy, i ma promować dziedzictwo kulturowe i tradycję na obszarze poprzez planowane akcje i kampanie informacyjne. Odbiorcami będą również osoby niepełnosprawne, młodzież oraz grupa wiekowa 50+.</t>
  </si>
  <si>
    <t>44-350 Gorzyce, ul. Kościelna 15</t>
  </si>
  <si>
    <t>LGD „Perła Jury” w Łazach</t>
  </si>
  <si>
    <t>„Podobieństwa i różnice łączą LEADERÓW” - Wyjazd studyjny na Litwę w celu
nawiązania kontaktów partnerskich przez LGD Perła Jury w Łazach.</t>
  </si>
  <si>
    <t>Głównym celem wyjazdu jest poszukiwanie partnerów do współpracy międzynarodowej oraz nawiązanie współpracy pomiędzy LGD Perła Jury w Łazach a Lokalnymi Grupami Działania z terenu Litwy, a także   podniesienie kompetencji LGD Perła Jury w zakresie wykonywanych przez nią zadań, związanych z realizacją Lokalnej Strategii Rozwoju.</t>
  </si>
  <si>
    <t xml:space="preserve">Członkowie LGD Perła Jury, delegacje gminne, delegacja Powiatu Zawierciańskiego, przedstawicielki kół gospodyń wiejskich i stowarzyszeń działających na obszarach wiejskich. </t>
  </si>
  <si>
    <t>42-450 Łazy, ul. Jesionowa 1</t>
  </si>
  <si>
    <t>Gmina Lelów</t>
  </si>
  <si>
    <t>Inscenizacja bitwy pod Mełchowem</t>
  </si>
  <si>
    <t>Celem ogólnym operacji jest promocja zrównoważonego rozwoju obszarów wiejskich poprzez wzbogacenie wiedzy o swojej małej ojczyźnie  oraz aktywne uczestnictwo 
w inscenizacji Bitwy po Mełchowem, a także uzyskanie równowagi ekonomicznej, przyrodniczej i społecznej na obszarach wiejskich poprzez promocję zrównoważonego rozwoju tych obszarów.</t>
  </si>
  <si>
    <t xml:space="preserve">Impreza plenerowa </t>
  </si>
  <si>
    <t>Projekt adresowany jest do mieszkańców, dzieci, młodzieży z Gminy Lelów, ale też 
do turystów, pasjonatów historii, osób zainteresowanych zachowaniem i ochroną dziedzictwa kulturowego polskiej wsi. Zasięg imprezy jest dość szeroki, gdyż odbiorcami są nie tylko mieszkańcy gminy, ale również powiatu, województwa, a nawet kraju.</t>
  </si>
  <si>
    <t>04.01.2016-31.12.2016</t>
  </si>
  <si>
    <t>42-235 Lelów, ul. Szczekocińska 18</t>
  </si>
  <si>
    <t>Gminny Ośrodek Kultury w Lipiu</t>
  </si>
  <si>
    <t>IV Jarmark nad Liswartą „Dobre, bo swojskie”
Książęce zaślubiny</t>
  </si>
  <si>
    <t>Podstawowym celem organizacji wydarzenia jest wewnętrzna i zewnętrzna promocja walorów turystyczno-rekreacyjnych gminy Lipie, promocja terenów wiejskich jako potencjalnych miejsc rozwoju przedsiębiorczości, propagowanie lokalnej historii, kultury i sztuki ludowej oraz popularyzacja lokalnych produktów kulinarnych, aktywizacja i integracja lokalnej społeczności poprzez zaangażowanie jej w życie społeczne i kulturalne gminy, wzmocnienie tożsamości lokalnej.</t>
  </si>
  <si>
    <t>impreza plenerowa- jarmark</t>
  </si>
  <si>
    <t>Impreza ogólnodostępna- przede wszystkim mieszkańcy województwa śląskiego, jak również osoby z innych rejonów krajów</t>
  </si>
  <si>
    <t>01.06.2016-15.09.2016</t>
  </si>
  <si>
    <t>42-165 Lipie, ul. Częstochowska 95</t>
  </si>
  <si>
    <t>Gminny Ośrodek Kultury i Rekreacji w Świerklanach</t>
  </si>
  <si>
    <t>"Barwy kultury i mozaika tradycji – promocja zrównoważonego rozwoju w Gminie Świerklany"</t>
  </si>
  <si>
    <t xml:space="preserve">Głównym celem projektu jest promowanie włączenia społecznego, rozwoju gospodarczego oraz aktywizacja mieszkańców Gminy Świerklany i okolic. Zorganizowane warsztaty oraz spotkania będą okazją do zdobycia przez uczestników wiedzy, umiejętności oraz nabycia nowych kwalifikacji związanych z lokalnymi tradycjami. </t>
  </si>
  <si>
    <t xml:space="preserve">warsztaty malarskie wraz z wydaniem publikacji + impreza plenerowa + warsztaty kulinarne wraz z wydaniem publikacji </t>
  </si>
  <si>
    <t>W zależności od działania realizowanego w ramach projektu będą to m.in.: dzieci, młodzież, mieszkańcy gminy i okolic, przyjezdni goście</t>
  </si>
  <si>
    <t>01.07.2016-31.08.2016</t>
  </si>
  <si>
    <t>44-266 Świerklany, ul. Strażacka 1</t>
  </si>
  <si>
    <t>Gminny Ośrodek Kultury (Lelów)</t>
  </si>
  <si>
    <t>Festiwal Kultury Polskiej i Żydowskiej „XIV Święto Ciulimu-Czulentu” Lelowskie Spotkanie Kultur</t>
  </si>
  <si>
    <t xml:space="preserve">Celem główny operacji jest przybliżeniem historii, zwyczajów i kultury żydowskiej, a także pokazanie jak przenikały się w przeszłości kultura polska i żydowska. Realizacja tego działania w znacznej mierze przyczyni się do rozwoju współpracy regionalnej, budowania szerszych relacji partnerskich ze społecznością lokalną oraz promowaniu tradycji, zwyczajów kultury polskiej i żydowskiej na obszarach wiejskich. </t>
  </si>
  <si>
    <t>Impreza ma obecnie zasięg ogólnokrajowy, a nawet międzynarodowy. W święcie uczestniczy zarówno społeczność gminy Lelów i gmin okolicznych, jak i znaczna liczba turystów przyjeżdżających na tę imprezę z całego kraju oraz z zagranicy</t>
  </si>
  <si>
    <t>02.05.2016-31.02.2016</t>
  </si>
  <si>
    <t>42-235 Lelów, ul. Szczekocińska 31</t>
  </si>
  <si>
    <t>Gminny Ośrodek Kultury w Kłomnicach</t>
  </si>
  <si>
    <t>Festiwal Folkloru „Zza miedzy…”</t>
  </si>
  <si>
    <t xml:space="preserve">Celem operacji jest promocja zrównoważonego rozwoju obszarów wiejskich poprzez za-chowanie i promowanie lokalnego dziedzictwa kulturowego obszarów gminy Kłomnice, a także promowanie lokalnych produktów – kulinarnych i rękodzielniczych. </t>
  </si>
  <si>
    <t xml:space="preserve">Odbiorcami projektu będą przede wszystkim mieszkańcy Gminy Kłomnice. Ze względu na otwarty charakter przedsięwzięcia zapewne również mieszkańcy sąsiednich gmin. Projekt będzie zatem adresowany do wszystkich grup wiekowych – dzieci, młodzieży oraz dorosłych. </t>
  </si>
  <si>
    <t>04.04.2016-31.08.2016</t>
  </si>
  <si>
    <t>42-270 Kłomnice, ul. Częstochowska 96</t>
  </si>
  <si>
    <t>Regionalny Związek Rolników, Kółek i Organizacji Rolniczych w Częstochowie</t>
  </si>
  <si>
    <t>Dożynki Jasnogórskie połączone z Jubileuszem 150-lecia Kół Gospodyń Wiejskich</t>
  </si>
  <si>
    <t xml:space="preserve">Głównym celem operacji jest zachowanie dziedzictwa kulturowego wsi, aktywizacja pań z kół gospodyń wiejskich oraz wzmocnienie potencjału społecznego na obszarze działania poszczególnych partnerów operacji. </t>
  </si>
  <si>
    <t>Ponieważ Dożynki Jasnogórskie są imprezą ogólnokrajową w przedsięwzięciu udział weźmie szeroko pojęte środowisko wiejskie i miejskie.-  m.in.. mieszkańcy województwa i innych rejonów kraju, rolnicy, przedsiębiorcy</t>
  </si>
  <si>
    <t>26.08.2016-30.09.2016</t>
  </si>
  <si>
    <t>42-200 Częstochowa, ul. Focha 25/2</t>
  </si>
  <si>
    <t>2, 4</t>
  </si>
  <si>
    <t>COBORU SDOO Pawłowice</t>
  </si>
  <si>
    <t>Biuletyn „Wyniki 2015. Porejestrowe Doświadczalnictwo Odmianowe w Województwie Śląskim w roku 2015”, Broszura informacyjna „Lista Odmian Zalecanych do upraw w województwie śląskim na rok 2016”</t>
  </si>
  <si>
    <t>Głównym celem operacji jest dostarczenie informacji o plonowaniu odmian w woj. śląskim  oraz wskazanie producentom rolnym odmian najbardziej przystosowanych do warunków glebowo-klimatycznych woj. śląskiego.</t>
  </si>
  <si>
    <t xml:space="preserve">Wydanie publikacji  </t>
  </si>
  <si>
    <t>Producenci rolni, doradztwo rolnicze, firmy handlowo-nasienne, instytucje obsługujące sektor rolny w woj. śląskim</t>
  </si>
  <si>
    <t>01.01.2016-01.06.2016</t>
  </si>
  <si>
    <t>44-180 Pawłowice, ul. Wiejska 25</t>
  </si>
  <si>
    <t>Rejonowy Związek Rolników, Kółek i Organizacji Rolniczych w Bielsku-Białej</t>
  </si>
  <si>
    <t>Spartakiada KGW „Jak się downi na dziedzinie bawióno”</t>
  </si>
  <si>
    <t>Głównym celem operacji jest prezentacja, zachowanie oraz ochrona tradycji i dziedzictwa kulturowego wsi, poprzez zaprezentowanie starodawnych tradycyjnych zabaw i konkurencji sportowych, rękodzieła, tradycyjnych potraw a także innego dorobku kulturowego KGW</t>
  </si>
  <si>
    <t>Spartakiada</t>
  </si>
  <si>
    <t>Uczestnikami operacji będą członkinie KGW oraz mieszkańcy Wisły, okolic i przyjezdni turyści</t>
  </si>
  <si>
    <t>05.09.2016-25.11.2016</t>
  </si>
  <si>
    <t>liczba spartakiad</t>
  </si>
  <si>
    <t>43-300 Bielsko-Biała, ul. Sobieskiego 105</t>
  </si>
  <si>
    <t>Gmina Pilica</t>
  </si>
  <si>
    <t xml:space="preserve">„Fundusze unijne szansą rozwoju obszarów wiejskich” </t>
  </si>
  <si>
    <t xml:space="preserve">
1. Wzrost poziomu wiedzy mieszkańców Gminy Pilica o sposobie i możliwościach pozyskiwania środków unijnych na rozwój terenów wiejskich Gminy. 
2. Inspirowanie mieszkańców Gminy do sięgania po środki unijne służące rozwojowi obszarów wiejskich.
3. Wskazanie dobrych praktyk mających wpływ na rozwój obszarów wiejskich oraz ich promocję.
4. Informowanie mieszkańców Gminy Pilica o promowaniu funduszy europejskich wpływających na rozwój obszarów wiejskich.
</t>
  </si>
  <si>
    <t>Mieszkańcy Gminy Pilica tj.: rolnicy, osoby należące do  Stowarzyszeń i organizacji pozarządowych działających na terenie Gminy Pilica</t>
  </si>
  <si>
    <t xml:space="preserve">01.05.2016 - 31.05.2016 </t>
  </si>
  <si>
    <t>ul. Żarnowiecka 46a,                           42-436 Pilica</t>
  </si>
  <si>
    <t>I, II, IV, V</t>
  </si>
  <si>
    <t>Zarząd Wojewódzki Związku Młodzieży Wiejskiej w Katowicach</t>
  </si>
  <si>
    <t>„Rolnictwo ekologiczne szansą dla młodych rolników – organizacja seminarium i prezentacja przykładów dobrych praktyk w gospodarstwach”</t>
  </si>
  <si>
    <t>Głównym celem operacji jest upowszechnienie przykładów dobrych praktyk w zakresie produkcji i sprzedaży produktów żywnościowych wyprodukowanych metodami ekologicznymi poprzez zastosowanie rozwiązań innowacyjnych służących rozwojowi gospodarstw i kreowaniu nowych miejsc pracy na obszarach wiejskich.</t>
  </si>
  <si>
    <t>Seminarium połączone z wyjazdem studyjnym</t>
  </si>
  <si>
    <t xml:space="preserve">Młodzi rolnicy posiadający własne gospodarstwa lub współgospodarujący z rodzicami zamieszkujący tereny wiejskie województwa śląskiego. </t>
  </si>
  <si>
    <t xml:space="preserve">01.06.2016 - 30.08.2016 </t>
  </si>
  <si>
    <t>ul. Dąbrowskiego 4/4;                                  40-032 Katowice</t>
  </si>
  <si>
    <t>Śląski Związek Gmin i Powiatów</t>
  </si>
  <si>
    <t xml:space="preserve">Regionalne Spotkanie Liderów Odnowy Wsi z terenu województwa śląskiego 
pt. „WŁĄCZENIE SPOŁECZNE - AKTYWIZACJA OBYWATELSKA – ROZWÓJ WSI”
</t>
  </si>
  <si>
    <t>Wymiana doświadczeń między przedstawicielami gmin, sołtysami, liderami wiejskimi i sympatykami odnowy wsi z terenu województwa śląskiego w zakresie form aktywizowania mieszkańców wsi, w tym zwłaszcza osób młodych i starszych, ze szczególnym uwzględnieniem inicjatyw międzypokoleniowych</t>
  </si>
  <si>
    <t>Lokalni liderzy wiejscy, sołtysi, reprezentanci organizacji pozarządowych, przedstawiciele samorządu gminnego oraz środowiska zainteresowane rozwojem obszarów wiejskich województwa śląskiego</t>
  </si>
  <si>
    <t xml:space="preserve">01.10.2016 - 18.11.2016 </t>
  </si>
  <si>
    <t>ul. Kościuszki 43/5,                                       40-048 Katowice</t>
  </si>
  <si>
    <t>Gminny Ośrodek Kultury w Pilchowicach</t>
  </si>
  <si>
    <t>IV Festiwal Żuru</t>
  </si>
  <si>
    <t xml:space="preserve">Organizacja Festiwalu Żuru - aktywizacja społeczna oraz integracja mieszkańców Gminy Pilchowice i mieszkańców terenów ościennych – rozwój współpracy regionalnej i budowanie partnerskich relacji;  włączanie społeczności w podejmowanie inicjatyw służących kultywowaniu dziedzictwa kulturowego, zwłaszcza tradycji kulinarnych – promocja rozpoznawalnego poza Gminą produktu, a tym samym promocja lokalnego folkloru i tradycji;
 wzmacnianie współpracy międzypokoleniowej poprzez angażowanie w organizację Festiwalu różnych grup wiekowych;
 promocja i integracja okolicznych Kół Gospodyń Wiejskich, wymiana doświadczeń, dobrych praktyk;
</t>
  </si>
  <si>
    <t>Festiwal, konkurs</t>
  </si>
  <si>
    <t>Mieszkańcy Gminy Pilchowice oraz społeczności terenów ościennych, zwłaszcza Koła Gospodyń Wiejskich, Stowarzyszenie „Pilchowiczanie Pilchowiczanom”, Stowarzyszenie Mieszkańców „Siedem”</t>
  </si>
  <si>
    <t xml:space="preserve">01.06.2016  - 30.08.2016 </t>
  </si>
  <si>
    <t>ul. Główna 50,                  44-144 Nieborowice</t>
  </si>
  <si>
    <t>Śląski Ośrodek Doradztwa Rolniczego w Częstochowie</t>
  </si>
  <si>
    <t>Produkty regionalne i tradycyjne szansą rozwoju wsi województwa śląskiego- wyjazd studyjny do woj. małopolskiego</t>
  </si>
  <si>
    <t>Głównym celem operacji jest przeniesienie doświadczeń z woj.. Małopolskiego na teren obszarów wiejskich woj.. Śląskiego w zakresie identyfikacji, rejestracji, produktów tradycyjnych i regionalnych, w tym oznakowanych znakami unijnymi</t>
  </si>
  <si>
    <t>Rolnicy, osoby zajmujące się lokalnym przetwórstwem, członkinie kół gospodyń wiejskich i innych organizacji działających na rzecz rozwoju obszarów wiejskich, osoby zamieszkujące obszary wiejskie, doradcy rolni</t>
  </si>
  <si>
    <t xml:space="preserve">01.05.2016 - 30.09.2016 </t>
  </si>
  <si>
    <t>ul. Ks. Kard. S. Wyszyńskiego 70/126,                      42-200 Częstochowa</t>
  </si>
  <si>
    <t>wskaźnik</t>
  </si>
  <si>
    <t>jednostka</t>
  </si>
  <si>
    <t xml:space="preserve">Rejonowy Związek Rolników, Kółek i Organizacji Rolniczych w Bielsku-Białej, </t>
  </si>
  <si>
    <t>Regionalne spotkania z tradycją</t>
  </si>
  <si>
    <t>Głównym celem operacji jest 1. prezentacja, zachowanie oraz ochrona tradycji i dziedzictwa kulturowego wsi, poprzez zaprezentowanie starodawnych tradycyjnych tańców, śpiewów, strojów regionalnych, obrzędów i zwyczajów ludowych, zabaw a także, rękodzieła, tradycyjnych potraw i innego dorobku kulturowego KGW na tle obchodów jubileuszu 150-lecia działania KGW</t>
  </si>
  <si>
    <t>Mieszkańcy Dziegielowa, okolic oraz licznie odwiedzający region turyści głównie z Górnego Śląska i innych regionów Polski i Zagranicy, członkinie Kół Gospodyń Wiejskich</t>
  </si>
  <si>
    <t xml:space="preserve">01.04.2016 - 31.07.2016 </t>
  </si>
  <si>
    <t>ul. Sobieskiego 105,                                       43-300 Bielsko-Biała</t>
  </si>
  <si>
    <t>Gminny Ośrodek Kultury</t>
  </si>
  <si>
    <t>Dożynki gminne świętem wspólnoty- zachowanie i promocja tradycji wiejskich</t>
  </si>
  <si>
    <t>Głównym celem operacji jest poprawa jakości życia mieszkańców obszarów wiejskich oraz utrwalanie i promocja tradycji wsi; skupienie społeczności wokół organizacji dożynek gminnych przyczyni się do uzyskania równowagi w obszarze rozwoju społecznego poprzez wzmocnienie poczucia przynależności, kulturowej łączności oraz wartości lokalnego dziedzictwa</t>
  </si>
  <si>
    <t xml:space="preserve">Organizacje, stowarzyszenia, grupy twórcze, grupy nieformalne oraz rolnicy i społecznicy z całej gminy Chybie a także instytucje samorządowe </t>
  </si>
  <si>
    <t xml:space="preserve">01.06.2016 - 31.10.2016 </t>
  </si>
  <si>
    <t>ul. Bielska 51; 43-520 Chybie</t>
  </si>
  <si>
    <t>1, 6</t>
  </si>
  <si>
    <t>Beskidzkie Stowarzyszenie Obszarów Wiejskich i Kształcenia Ludności</t>
  </si>
  <si>
    <t>Utworzenie Szlaku Pasiecznych Gospodarstw Edukacyjnych w województwie śląskim- etap I szkolenie z wyjazdem studyjnym II etap szkolenie pedagogiczne.</t>
  </si>
  <si>
    <t>Głównym celem operacji jest aktywizacja i włączenie społeczne mieszkańców obszarów wiejskich, a ściślej właścicieli gospodarstw pasiecznych, do podjęcia działalności gospodarczej w postaci działalności edukacyjnej. Cele szczegółowe- podniesienie poziomu wiedzy, transfer innowacji, promocja zrównoważonego rozwoju obszarów wiejskich, w tym rozwoju gospodarczego.</t>
  </si>
  <si>
    <t>Pszczelarze zrzeszeni w Żywieckim Kole Pszczelarskim</t>
  </si>
  <si>
    <t xml:space="preserve">01.04.2016 - 30.11.2016 </t>
  </si>
  <si>
    <t>ul. Moszczanicka 9,                                        34-300 Żywiec</t>
  </si>
  <si>
    <t>Gminny Ośrodek Kultury "PROMYK"</t>
  </si>
  <si>
    <t>„SENIORZY ONLINE”</t>
  </si>
  <si>
    <t>Operacja będzie miała na celu aktywizację 30 osób starszych, poprzez 
przeszkolenie ich w zakresie podstawowej obsługi komputera oraz podstaw korzystania 
z internetu.</t>
  </si>
  <si>
    <t xml:space="preserve">Osoby starsze, powyżej 60 roku życia, mieszkające na terenie Gminy Wilkowice
</t>
  </si>
  <si>
    <t>liczba cykli szkoleniowych</t>
  </si>
  <si>
    <t>ul. Juliana Fałata 2k,                                       43-360 Bystra</t>
  </si>
  <si>
    <t>Gospodarstwa opiekuńcze przykładem rolnictwa zaangażowanego społecznie.</t>
  </si>
  <si>
    <t>Celem operacji jest aktywizacja mieszkańców wsi na rzecz podejmowania inicjatyw służących włączeniu społecznemu, w szczególności osób starszych, młodzieży, niepełnosprawnych, mniejszości narodowych i innych osób wykluczonych społecznie poprzez przeprowadzenie konferencji na temat gospodarstw opiekuńczych oraz zorganizowanie wyjazdu studyjnego do przykładowych gospodarstw w powiecie tucholskim a także odwiedzenie okolicznych wiosek tematycznych, które włączają się w system aktywizacji osób wykluczonych</t>
  </si>
  <si>
    <t>Konferencja połączona z wyjazdem studyjnym</t>
  </si>
  <si>
    <t>Mieszkańcy terenów wiejskich, rolnicy, właściciele gospodarstw agroturystycznych, doradcy rolniczy, przedstawiciele instytucji wspierających rozwój obszarów wiejskich oraz zajmujących się opieką społeczną, zdrowotną i resocjalizacją, przedstawiciele samorządu lokalnego oraz powiatowych centrów pomocy rodzinie</t>
  </si>
  <si>
    <t xml:space="preserve">01.03.2016 - 30.09.2016 </t>
  </si>
  <si>
    <t>liczba konferencji połączonych z wyjazdem studyjnym</t>
  </si>
  <si>
    <t>ul. Ks. Kard. S. Wyszyńskiego 70/126,                             42-200 Częstochowa</t>
  </si>
  <si>
    <t>Gminny Ośrodek Kultury i Rekreacji w Mszanie</t>
  </si>
  <si>
    <t>„MAJÓWKA PO ŚLĄSKU - aktywizacja mieszkańców gminy Mszana w kierunku działań przeciwko wykluczeniu społecznego"</t>
  </si>
  <si>
    <t>Celem operacji jest aktywizacja społeczności gminy Mszana, promocja rozwoju obszarów wiejskich, a także wsparcie mieszkańców bezrobotnych poprzez zainteresowanie działaniami mającymi na celu pro-mocję rolnictwa i wdrażanie nowych rozwiązań</t>
  </si>
  <si>
    <t>Festyn, konkurs</t>
  </si>
  <si>
    <t>Mieszkańcy gminy Mszana, także osoby niepełnosprawne i osoby wykluczone społecznie, które mają problemy zawodowe związane z brakiem pracy lub niepewną przyszłością związaną z miejscem pracy</t>
  </si>
  <si>
    <t xml:space="preserve">04.04.2016 - 31.05.2016 </t>
  </si>
  <si>
    <t>ul. Mickiewicza 92,                                      44-325 Mszana</t>
  </si>
  <si>
    <t>1,3,4,5</t>
  </si>
  <si>
    <t>Gmina Strumień</t>
  </si>
  <si>
    <t>Wyjazd studyjny inspiracją do przedsiębiorczości na wsi</t>
  </si>
  <si>
    <t>Celem operacji jest aktywizacja mieszkańców do prowadzenia własnej działalności na obszarach wiejskich dając przy tym perspektywy zatrudnienia. Wyjazd połączony będzie z wizytami w gospodarstwach agroturystycznych, dobrych praktykach, w woj. świętokrzyskim oraz z spotkaniem Lokalną Grupą Działania Białe Ługi z Daleszyc.  Będzie okazją zaczerpnięcia wiedzy, informacji i doświadczenia z innego województwa, z innych instytucji.</t>
  </si>
  <si>
    <t>Grupa docelowa - 30 osób, lokalni liderzy, osoby aktywne na terenie Gminy Strumień</t>
  </si>
  <si>
    <t>01.03.2016 -10.04.2016</t>
  </si>
  <si>
    <t>43-246 Strumień, ul. Strumień 4</t>
  </si>
  <si>
    <t>ŚLĄSKI ZWIĄZEK GMIN I POWIATÓW</t>
  </si>
  <si>
    <t>Wyjazd studyjny do Gminy Gniewino pn. „Menedżerskie zarządzanie a strategia rozwoju gminy”.</t>
  </si>
  <si>
    <t>Możliwość zapoznania się przez uczestników wyjazdu z rozwiązaniami stosowanymi aktualnie w rozwoju obszarów wiejskich w istotny sposób wpłynie na wzrost wiedzy oraz poziomu innowacji w małych i średnich gminach województwa śląskiego</t>
  </si>
  <si>
    <t xml:space="preserve">W wyjeździe wezmą udział 22 osoby tj. m.in. burmistrzowie i wójtowie gmin województwa śląskiego, ewentualnie pracownicy urzędów gmin. </t>
  </si>
  <si>
    <t>01.08.2016 - 23.09.2016</t>
  </si>
  <si>
    <t xml:space="preserve">12 717,90 </t>
  </si>
  <si>
    <t>40-048 Katowice ul. Kościuszki 43/5</t>
  </si>
  <si>
    <t>Ośrodek Promocji Gminy Węgierska Górka</t>
  </si>
  <si>
    <t>Folk Day – tradycje i kultura związana z Beskidem Śląskim i Żywieckim.</t>
  </si>
  <si>
    <t xml:space="preserve"> Prezentacja charakterystycznych dla regionu brzmień muzycznych ale również wymianę doświadczeń oraz wzajemne poznanie tradycji i kultur w czasie organizowanego jarmarku, konferencji i konkursu</t>
  </si>
  <si>
    <t>Jarmark, konferencja, konkurs</t>
  </si>
  <si>
    <t>Mieszkańcy sołectw Cięcina, Cisiec, Żabnica i Węgierska Górka, a także mieszkańcy miast ze Słowacji i Czech.</t>
  </si>
  <si>
    <t>01.06.2016- 31.08.2016</t>
  </si>
  <si>
    <t>Os. XX-lecia II RP 12 34-350 Węgierska Górka</t>
  </si>
  <si>
    <t>Śląska Izba Rolnicza</t>
  </si>
  <si>
    <t>Konferencja Wojewódzka ' Agroturystyka szansą rozwoju przedsiębiorczości na obszarach wiejskich województwa śląskiego"</t>
  </si>
  <si>
    <t>Wskazanie barier prawnych i ekonomicznych, które obecnie istnieją przy tworzeniu miejsc pracy działalności agroturystycznej</t>
  </si>
  <si>
    <t>Liderzy wiejscy z województwa śląskiego, właściciele gospodarstw agroturystycznych i przedsiębiorców sektora rolniczego prowadzących działalność turystyczną na obszarach wiejskich</t>
  </si>
  <si>
    <t>02.05.2016 - 30.06.2016</t>
  </si>
  <si>
    <t>ul. Jesionowa 9A, 40-159 Katowice</t>
  </si>
  <si>
    <t>2,3,5</t>
  </si>
  <si>
    <t xml:space="preserve">Gminne Centrum Kultury, Sportu i Turystyki w Godowie </t>
  </si>
  <si>
    <t>Wydanie publikacji „Godów – Gmina Tworzona Przez Ludzi”</t>
  </si>
  <si>
    <t>Będzie służyć promocji zrównoważonego rozwoju obszarów wiejskich, na co przez lata miały wpływ działania stowarzyszeń, instytucji i organizacji przedstawionych w publikacji.</t>
  </si>
  <si>
    <t xml:space="preserve">Nie tylko dla mieszkańców Gminy Godów, ale także do wszystkich osób zainteresowanych rozwojem społecznym oraz animacja społeczną obszarów wiejskich. </t>
  </si>
  <si>
    <t>04.01.2016 - 31.08.2016</t>
  </si>
  <si>
    <t>ul. 1Maja 93, 44-340 Godów</t>
  </si>
  <si>
    <t>1,3,5</t>
  </si>
  <si>
    <t>Gmina Mszana</t>
  </si>
  <si>
    <t>„Warzyć każdy może”- międzypokoleniowe gotowanie w Gminie Mszana.</t>
  </si>
  <si>
    <t xml:space="preserve">Aktywizacja mieszkańców wsi na rzecz podejmowania inicjatyw 
w zakresie rozwoju obszarów wiejskich, w tym kreowania miejsc pracy na terenach wiejskich. Projekt promujący tradycje regionalne, sprzyjający nabywaniu nowych kompetencji związanych z tradycyjną kuchnią regionu w dalszej perspektywie może zaowocować zrzeszaniem się mieszkańców w kołach twórczych, wymianą informacji 
i wiedzy a także zakładaniem własnej działalności przez kobiety i osoby młode.  </t>
  </si>
  <si>
    <t>Konferencja, film, druk książki</t>
  </si>
  <si>
    <t>Mieszkańcy Gminy Mszana, ze szczególnym uwzględnieniem osób młodych i kobiet, osób starszych, zagrożonych wykluczeniem społecznym.</t>
  </si>
  <si>
    <t>01.04.2016 - 30.06.2016</t>
  </si>
  <si>
    <t>ul. 1Maja 81, 44-325 Mszana</t>
  </si>
  <si>
    <t>liczba zrealizowanych filmów</t>
  </si>
  <si>
    <t>BESKIDZKI  ZWIĄZEK  PSZCZELARSKI  „BARTNIK”</t>
  </si>
  <si>
    <t>Powiatowy Dzień Pszczelarza- Święto Miodu</t>
  </si>
  <si>
    <t xml:space="preserve">Promowanie prozdrowotnego sposobu odżywiania się społeczeństwa przez  zwiększenie  spożycia  miodu  i innych  produktów  pszczelich.  </t>
  </si>
  <si>
    <t>Konkurs, broszura</t>
  </si>
  <si>
    <t xml:space="preserve">Mieszkańcy powiatu żywieckiego, turyści z kraju i Słowacji. </t>
  </si>
  <si>
    <t>01.06.2016 - 31.08.2016</t>
  </si>
  <si>
    <t>ul. Komorowicka  12 43 - 300 Bielsko-Biała</t>
  </si>
  <si>
    <t>ŚLĄSKI OŚRODEK DORADZTWA ROLNICZEGO W CZĘSTOCHOWIE</t>
  </si>
  <si>
    <t>Zapoznanie się z funkcjonowaniem wspólnych struktur handlowo-usługowych rolników Górnej Austrii i Salzburga</t>
  </si>
  <si>
    <t>Zwiększenie udziału zainteresowanych stron we wdrażaniu inicjatyw na rzecz rozwoju obszarów wiejskich oraz Aktywizacja mieszkańców wsi na rzecz podejmowania inicjatyw w zakresie rozwoju obszarów wiejskich, w tym kreowania miejsc pracy.</t>
  </si>
  <si>
    <t>rolnicy oraz przedstawiciele instytucji związanych z obsługą rolnictwa z terenu województwa śląskiego.</t>
  </si>
  <si>
    <t>15.03.2016 - 30.12.2016</t>
  </si>
  <si>
    <t>WYSZYŃSKIEGO 70/126 , 42-200 Częstochowa</t>
  </si>
  <si>
    <t>Gminny Ośrodek Kultury w Zebrzydowicach</t>
  </si>
  <si>
    <t xml:space="preserve">Popularyzacja dorobku literackiego miejscowych i uznanych twórców ludowych. </t>
  </si>
  <si>
    <t xml:space="preserve"> Zwiększanie i pogłębianie uczestnictwa w kulturze oraz pobudzanie aktywności społecznej i kulturalnej mieszkańców wsi.</t>
  </si>
  <si>
    <t>Dzieci i młodzież w wieku 5-15 lat, mieszkający na terenie powiatu cieszyńskiego.</t>
  </si>
  <si>
    <t>01.06.2016 - 30.09.2016</t>
  </si>
  <si>
    <t>Ks. Janusza 21, 43-410 Zebrzydowice</t>
  </si>
  <si>
    <t>Regionalny Ośrodek Kultury w Katowicach</t>
  </si>
  <si>
    <t>Dziedzictwo kulturowe+</t>
  </si>
  <si>
    <t>Promowanie i wykorzystywanie posiadanego dziedzictwa kulturowego ma stanowić również czynnik budujący atrakcyjność turystyczną danych społeczności wiejskich, wpływając tym samym na rozwój gospodarczy obszarów wiejskich, ale też i województwa śląskiego.</t>
  </si>
  <si>
    <t>Szkolenia</t>
  </si>
  <si>
    <t>Przedstawiciele sektora kultury i oświaty na terenach wiejskich (instytucji kultury, organizacji pozarządowych, szkół, animatorzy kultury, nauczyciele, lokalni liderzy itp.)</t>
  </si>
  <si>
    <t>01.04.2016 - 31.10.2016</t>
  </si>
  <si>
    <t>PCK 18, 40-057 Katowice</t>
  </si>
  <si>
    <t>Gospodarstwa edukacyjne inspiracją dla zrównoważonego rozwoju obszarów wiejskich województwa śląskiego</t>
  </si>
  <si>
    <t xml:space="preserve">pogłębienie i wymiana wiedzy, doświadczeń, know how w prowadzeniu usług edukacyjnych w gospodarstwie wiejskim oraz zawarcie kontaktów i trwałej współpracy między uczestnikami Operacji na rzecz rozwoju gospodarstw edukacyjnych województwa śląskiego, a co za tym idzie promocja zrównoważonego rozwoju obszarów wiejskich.  </t>
  </si>
  <si>
    <t xml:space="preserve">członkowie Ogólnopolskiej Sieci Zagród Edukacyjnych w woj. śląskim, osób zainteresowanych założeniem gospodarstwa edukacyjnego, pracowników Śląskiego Ośrodka Doradztwa Rolniczego w Częstochowie </t>
  </si>
  <si>
    <t>01.03.2016 - 30.09.2016</t>
  </si>
  <si>
    <t>ul. WYSZYŃSKIEGO 70/126, 42-200 Częstochowa</t>
  </si>
  <si>
    <t>1,4,5</t>
  </si>
  <si>
    <t>Innowacyjne gospodarstwa młodych rolników</t>
  </si>
  <si>
    <t xml:space="preserve">Celem wyjazdu będzie zapoznanie młodych rolników oraz mieszkańców terenów wiejskich województwa śląskiego z przykładami nowoczesnych gospodarstw rolnych oraz innych rozwiązań wspomagających rozwój obszarów wiejskich, a także z działalnością najważniejszych instytucji europejskich działających na rzecz obszarów wiejskich. </t>
  </si>
  <si>
    <t xml:space="preserve">Młodzi  mieszkańców terenów wiejskich województwa śląskiego </t>
  </si>
  <si>
    <t>15.07.2016 - 01.11.2016</t>
  </si>
  <si>
    <t>ul. Dąbrowskiego4/4 40-032 Katowice</t>
  </si>
  <si>
    <t>Rozwój przedsiębiorczości poprzez krzewienie kultury i tradycji wsi</t>
  </si>
  <si>
    <t xml:space="preserve">Propagowanie dobrych praktyk oraz upowszechnianie nowych inicjatyw i sprawdzonych rozwiązań w zakresie krzewienia kultury i tradycji na obszarach wiejskich; aktywizacja mieszkańców wsi pod kątem działalności pozarolniczej; uświadomienie uczestnikom – mieszkańcom obszarów wiejskich, jakie walory ma ich region i jak mogą wykorzystywać bogactwo i różnorodność dziedzictwa kulturowego dla poprawy jakości życia i tworzenia nowych miejsc pracy. </t>
  </si>
  <si>
    <t xml:space="preserve">Konferencja połączona ze szkoleniem i wizytą studyjną </t>
  </si>
  <si>
    <t xml:space="preserve">Mieszkańcy obszarów wiejskich z gminy Strumień, gmin sąsiadujących, województwa śląskiego </t>
  </si>
  <si>
    <t>01.09.2016 -30.10.2016</t>
  </si>
  <si>
    <t>ul. Rynek 4,                   43-246 Strumień</t>
  </si>
  <si>
    <t>Gmina Pilchowice</t>
  </si>
  <si>
    <t>Produkt lokalny szansą rozwoju trzeciego sektora i promocji Gminy Pilchowice</t>
  </si>
  <si>
    <t xml:space="preserve">Zwiększenie poziomu wiedzy podmiotów zaangażowanych lub potencjalnie mogących zaangażować się w rozwój obszarów wiejskich nt. zakładania, prowadzenie i finansowania organizacji pozarządowych; Umożliwienie dostępu do informacji i poszerzania wiedzy nt. kreowania produktu lokalnego, jego promocji i gospodarczego znaczenia; Aktywizacja podmiotów zaangażowanych lub potencjalnie mogących zaangażować się w rozwój obszarów wiejskich poprzez poznanie dobrych praktyk i innowacyjnych projektów dotyczących kreowania i rozpowszechniania produktów lokalnych. </t>
  </si>
  <si>
    <t>Szkolenie, wyjazd studyjny, publikacja</t>
  </si>
  <si>
    <t>Formalne i nieformalne organizacje pozarządowe działające na terenie gminy Pilchowice oraz mieszkańcy gminy, w tym lokalni twórcy i pasjonaci (np. rady sołeckie, koła gospodyń wiejskich, rękodzielnicy).</t>
  </si>
  <si>
    <t>01.04.2016 - 31.12.2016</t>
  </si>
  <si>
    <t>ul. Damrota 6,             44-145 Pilchowice</t>
  </si>
  <si>
    <t>1, 2, 6</t>
  </si>
  <si>
    <t>Częstochowskie Stowarzyszenie Rozwoju Małej Przedsiębiorczości</t>
  </si>
  <si>
    <t>Akademickie Forum Rozwoju Obszarów Wiejskich</t>
  </si>
  <si>
    <t>Promowanie innowacji w rolnictwie oraz przekazanie wiedzy potencjalnym beneficjentom o polityce rozwoju obszarów wiejskich i wsparciu finansowym, możliwym do pozyskania na rozwój gospodarstw oraz wdrażanie innowacji w rolnictwie i na obszarach wiejskich.</t>
  </si>
  <si>
    <t>Szkolenie/ forum</t>
  </si>
  <si>
    <t xml:space="preserve">Młodzi rolnicy oraz domownicy rolników w wieku do 25 roku życia, zamieszkujący obszary wiejskie woj. śląskiego. Będą to jednocześnie osoby uczące się w szkołach ponad gimnazjalnych oraz studenci. </t>
  </si>
  <si>
    <t>01.09 - 30.11.2016</t>
  </si>
  <si>
    <t xml:space="preserve">ul. Wyszyńskiego 70/126,                               42-200 Częstochowa </t>
  </si>
  <si>
    <t>Stowarzyszenie Krzewienia Kultury i Dawnych Tradycji Gminy Wręczyca Wielka</t>
  </si>
  <si>
    <t>Tradycja żyje w nas.</t>
  </si>
  <si>
    <t xml:space="preserve">Zachowanie i wypromowanie lokalnej i regionalnej tradycji i kultury;  aktywizacja mieszkańców wsi gminy Wręczyca Wielka w kierunku podejmowania inicjatyw zmierzających do rozwoju kultury i dawnych tradycji poprzez spotkania z mieszkańcami; kultywowanie kultury ludowej, w tym szczególnie regionalnej; zachowanie unikalności kulturowej wsi oraz ochrona tradycji i dziedzictwa kulturowego, poprzez zaprezentowanie tradycyjnych pieśni, obrzędów, strojów regionalnych, a także tradycyjnych potraw i rękodzieła.
</t>
  </si>
  <si>
    <t xml:space="preserve">Mieszkańcy gminy Wręczyca Wielka m. in. rolnicy, przedsiębiorcy, dzieci i młodzież oraz osoby spoza terenu gminy. </t>
  </si>
  <si>
    <t>01.06.2016 - 15.07.2016</t>
  </si>
  <si>
    <t>ul. Śląska 20,               42-130 Wręczyca Wielka</t>
  </si>
  <si>
    <t>1 i 5</t>
  </si>
  <si>
    <t xml:space="preserve">Rola kobiet w rozwoju terenów wiejskich - konferencja
</t>
  </si>
  <si>
    <t xml:space="preserve">Promowanie aktywności kobiet na obszarach wiejskich w zakresie przedsiębiorczości, wykorzystywania pozyskanych środków finansowych na rozwój obszarów wiejskich, innowacyjności, agroturystyki i turystyki wiejskiej, rozwoju i poznania dziedzictwa kulturowego regionu śląska; promowanie aktywnego stylu życia; identyfikację, wymianę doświadczeń oraz wiedzy, możliwych do przeniesienia dobrych praktyk i doświadczeń, ocena programów skierowanych na tereny wiejskie wykorzystanych w obecnym okresie programowania; podniesienie wiedzy uczestników konferencji w zakresie wykorzystania potencjału kobiet wiejskich do rozwoju społeczno - gospodarczego kraju; promowanie włączenia społecznego w działania na terenie własnych miejsc zamieszkania (...)
</t>
  </si>
  <si>
    <t>Kobiety zamieszkujące obszary wiejskie zainteresowane rozwijaniem swoich kompetencji w zakresie planowania i organizacji działalności społecznej na rzecz środowisk lokalnych, kobiety przedsiębiorcze, przedstawicielki Kół Gospodyń Wiejskich, mieszkanki województwa śląskiego, kobiety zainteresowane udziałem w Konferencji.</t>
  </si>
  <si>
    <t>01.02.2016 - 01.04.2016</t>
  </si>
  <si>
    <t>1 i 2</t>
  </si>
  <si>
    <t>LGD "Perła Jury"</t>
  </si>
  <si>
    <t xml:space="preserve">Wspólne granie i śpiewanie czyli kultywowanie tradycji lokalnych zachowanych w folklorze Ziemi Jurajskiej i Śląska Cieszyńskiego.
</t>
  </si>
  <si>
    <t xml:space="preserve">Promowanie współpracy między regionami w zakresie dziedzictwa kulturowego, kultywowania tradycji, aktywnego wypoczynku;  integracja lokalnej społeczności działającej na rzecz promocji lokalnego folkloru; promowanie własnego dziedzictwa kulturowego oraz tradycji a także własnego regionu jako miejsca atrakcyjnego turystycznie oraz bogatego w folklor; podnoszenie świadomości wśród uczestników wyjazdu na temat wdrażania lokalnych inicjatyw na rzecz rozwoju obszarów wiejskich, związanych z kultywowaniem tradycji i dziedzictwa lokalnego; wzrost aktywności mieszkańców obszarów wiejskich na rzecz podejmowania inicjatyw w zakresie rozwoju obszarów wiejskich, w szczególności związanych z tradycją, dziedzictwem kulturowym oraz folklorem (...)
</t>
  </si>
  <si>
    <t xml:space="preserve">Przedstawiciele Kół Gospodyń Wiejskich oraz kapel z obszaru LGD Perła Jury w Łazach, a szczególnie z gmin: Pilica, Szczekociny, Kroczyce. 
</t>
  </si>
  <si>
    <t>01.04.2016 - 30.04.2016</t>
  </si>
  <si>
    <t>ul. Jesionowa 1,                                           42-450 Łazy</t>
  </si>
  <si>
    <t>Warsztaty folklorystyczne: Poznaj i promuj swój dorobek kulturowy.</t>
  </si>
  <si>
    <t xml:space="preserve">Pielęgnowanie lokalnych tradycji i przekazywanie jej wzorów dzieciom i młodzieży oraz aktywizacja mieszkańców wsi na rzecz podejmowania inicjatyw w zakresie rozwoju obszarów wiejskich.  </t>
  </si>
  <si>
    <t>Warsztaty folklorystyczne</t>
  </si>
  <si>
    <t xml:space="preserve">Młodzież z terenu gminy Zebrzydowice i Istebna. </t>
  </si>
  <si>
    <t>29.05.2016-04.06.2016</t>
  </si>
  <si>
    <t>ul. Ks. A. Janusza 21,                                     43-410 Zebrzydowice</t>
  </si>
  <si>
    <t>Nowocześni, ekologiczni i niezależni – odnawialne źródła energii w rozwoju obszarów wiejskich na przykładzie Austrii.</t>
  </si>
  <si>
    <t>Zwiększenie wiedzy uczestników operacji we wdrażaniu odnawialnych źródeł energii w środowiskach lokalnych na podstawie przykładów dobrych praktyk z obszarów wiejskich Austrii.</t>
  </si>
  <si>
    <t>Seminarium,                 wyjazd studyjny</t>
  </si>
  <si>
    <t>Reprezentanci jednostek samorządu terytorialnego, doradcy rolni zajmujący się przedsiębiorczością oraz OZE, przedstawiciele organizacji pozarządowych zajmujących się OZE, przedstawiciele LGD (subregion północny województwa śląskiego).</t>
  </si>
  <si>
    <t>01.07.2016 - 15.09.2016</t>
  </si>
  <si>
    <t>Między południem a północą.</t>
  </si>
  <si>
    <t>Wymiana doświadczeń oraz wiedzy know-how z zakresu rozwoju przedsiębiorczości z wykorzystaniem lokalnej kultury, tradycji i zwyczajów na obszarach wiejskich pomiędzy interesariuszami z województwa śląskiego i podlaskiego.</t>
  </si>
  <si>
    <t>Lokalni liderzy wiejscy z terenu województwa śląskiego oraz doradcy rolniczy zajmujący się rozwojem przedsiębiorczości, a także przedstawiciele lokalnych grup działania.</t>
  </si>
  <si>
    <t>01.05.2016 - 15.07.2015</t>
  </si>
  <si>
    <t>3 i 5</t>
  </si>
  <si>
    <t>Ekonomia społeczna od A do Z.</t>
  </si>
  <si>
    <t xml:space="preserve">Zdobycie wiedzy na temat:
- istoty funkcjonowania, form oraz przykładów działających na rynku przedsiębiorstw społecznych,
- możliwości prowadzenia działalności gospodarczej w ramach stowarzyszenia, spółdzielni, fundacji działających na zasadach, które musza spełniać podmioty ekonomii społecznej,
- komunikacji interpersonalnej,
- napisania statutu i przygotowania dokumentów niezbędnych przy rozpoczynaniu działalności podmiotu ekonomii społecznej,
- źródeł finansowania podmiotów ekonomii społecznej.
</t>
  </si>
  <si>
    <t>Doradcy rolni zajmujący się tematyką rozwoju przedsiębiorczości na obszarach wiejskich, członkowie lokalnych stowarzyszeń, lokalnych grup działania, przedstawiciele samorządów subregionu północnego.</t>
  </si>
  <si>
    <t>01.09.2016 - 15.11.2016</t>
  </si>
  <si>
    <t>Dwuletni plan operacyjny KSOW na lata 2016-2017 dla województwa pomorskiego</t>
  </si>
  <si>
    <t>III, IV, VI</t>
  </si>
  <si>
    <t>Urząd Marszałkowski Województwa Pomorskiego</t>
  </si>
  <si>
    <t>Promocja szeroko rozumianego rolnictwa i obszarów wiejskich podczas imprez o charakterze regionalnym, krajowym i międzynarodowym</t>
  </si>
  <si>
    <t>promocja walorów i osiągnięć pomorskiej wsi, pomorskiego rolnictwa oraz ich atrakcyjności pod względem turystycznym i kulturowym; popularyzacja tradycji, obrzędów i zwyczajów ludowych regionu pomorskiego, promocja różnorodności kulinarnej, w tym m.in. produktów lokalnych i tradycyjnych, promocja rozwoju przedsiębiorczości, ekologicznego stylu życia, innowacyjnych działań na rzecz rozwoju obszarów wiejskich</t>
  </si>
  <si>
    <t>W ramach niniejszej operacji sfinansowane zostaną działania związane z  organizacją/udziałem przedsięwzięć promujących województwo pomorskie m.in. na targach, wystawach, ekspozycjach.  W ramach niniejszej operacji  planuje się udział Województwa Pomorskiego w wydarzeniach o charakterze wystawienniczym takich jak: Święto Produktu Tradycyjnego; Pomorski Jarmark Wielkanocny, Jarmark Św. Dominika</t>
  </si>
  <si>
    <t xml:space="preserve">mieszkańcy województwa, turyści; koła gospodyń wiejskich z województwa pomorskiego, pomorscy twórcy ludowi, producenci lokalnych wyrobów żywnościowych w tym produktów tradycyjnych, przedstawiciele firm gastronomicznych, lokalni przedsiębiorcy </t>
  </si>
  <si>
    <t>1.01.2016-31.12.2016</t>
  </si>
  <si>
    <t>Gdańsk</t>
  </si>
  <si>
    <t>Organizacja przedsięwzięć promujących fundusze unijne, agroturystykę, turystykę wiejską, produkt tradycyjny, lokalny, żywność wysokiej jakości, działania ekologiczne, zdrowy styl życia</t>
  </si>
  <si>
    <t>identyfikacja i szerzenie dobrych praktyk w zakresie wytwarzania lokalnych produktów rolno-spożywczych; identyfikacja i szerzenie dobrych praktyk w zakresie wytwarzania lokalnych produktów rolno-spożywczych; rozpowszechnianie i wymiana wiedzy; zwiększenie zainteresowania produktami lokalnymi/turystyka wiejską/produktami ekologicznymi wśród konsumentów, a co za tym idzie wzrost ich sprzedaży; zachęcanie mieszkańców obszarów wiejskich, zwłaszcza tych o niekorzystnych warunkach gospodarowania, do poszukiwania alternatywnych źródeł dochodu</t>
  </si>
  <si>
    <t>Przedsięwzięcia obejmować będą m.in.: organizację  imprez informacyjno-promocyjnych, konkursów. W ramach niniejszej operacji  planuje się organizację takich  zadaniach  jak: m.in.: Piękna Wieś, konkurs kulinarny o Bursztynowy Laur Marszałka Województwa Pomorskiego, Mój Rynek, Przyjazna Wieś</t>
  </si>
  <si>
    <t>m.in.: beneficjenci funduszy unijnych, rolnicy, właściciele gospodarstw agroturystycznych, producenci żywności tradycyjnej, wysokiej jakości</t>
  </si>
  <si>
    <t xml:space="preserve">Liczba konkursów                        </t>
  </si>
  <si>
    <t>Realizacja badań naukowych dot. Porejestrowego Doświadczalnictwa Odmianowego i Rolniczego</t>
  </si>
  <si>
    <t xml:space="preserve">stworzenie listy zalecanych do uprawy odmian roślin na obszarze województwa, a przez to uzyskanie obiektywnej informacji o wartości gospodarczej odmian roślin uprawnych oraz ich reakcji na warunki siedliskowe i elementy agrotechniki; poprawa efektywności gospodarowania rolników i wzrostu plonu poprzez właściwy dobór odmian do warunków glebowo-klimatycznych województwa pomorskiego; wdrażanie postępu odmianowego do rolnictwa oraz potrzeba dobrej praktyki rolniczej </t>
  </si>
  <si>
    <t>Badania naukowe: Porejestrowe Doświadczalnictwo Odmianowe i Rolnicze</t>
  </si>
  <si>
    <t xml:space="preserve"> rolnicy, instytucje państwowe związane z rolnictwem, przedsiębiorcy zajmujący się branżą rolniczą</t>
  </si>
  <si>
    <t xml:space="preserve">Liczba badań  ewaluacyjnych, analitycznych, ekspertyz, prac rozwojowych                                                   </t>
  </si>
  <si>
    <t>Pomorski Ośrodek Doradztwa Rolniczego w Gdańsku</t>
  </si>
  <si>
    <t>Integracja działań na rzecz rozwoju obszarów wiejskich Pomorza</t>
  </si>
  <si>
    <t>pobudzenie współpracy podmiotów uczestniczących w rozwoju obszarów wiejskich w województwie pomorskim, a tym samym przyśpieszenie proinnowacyjnego rozwoju tych terenów</t>
  </si>
  <si>
    <t>badania fokusowe, publikacja folderów informacyjno-promocyjnych, warsztaty, elektroniczna platforma wymiany informacji i wiedzy</t>
  </si>
  <si>
    <t>przedstawiciele podmiotów uczestniczących w rozwoju obszarów wiejskich województwa pomorskiego, uczelni wyższych, instytucji naukowo-badawczych, rolniczych, małych i średnich przedsiębiorstw, organizacji pozarządowych i jednostek samorządu terytorialnego</t>
  </si>
  <si>
    <t>ul. Trakt Św. Wojciecha 293, 80-001 Gdańsk</t>
  </si>
  <si>
    <t>Liczba wydanych broszur, artykułów, publikacji, itp.</t>
  </si>
  <si>
    <t>Gdańskie Stowarzyszenie Agroturyzmu</t>
  </si>
  <si>
    <t>Jakość i specjalizacja oferty warunkiem rozwoju gospodarstw agroturystycznych oraz rozwoju turystyki wiejskiej województwa pomorskiego</t>
  </si>
  <si>
    <t>podniesienie jakości usług w turystyce wiejskiej; zwiększenie ruchu turystycznego na pomorskiej wsi dzięki efektywnemu i zrównoważonemu wykorzystaniu potencjału turystycznego obszarów wiejskich</t>
  </si>
  <si>
    <t>cykl szkoleń, wyjazd studyjny</t>
  </si>
  <si>
    <t>usługodawcy wiejskiej bazy noclegowej, potencjalni usługodawcy</t>
  </si>
  <si>
    <t>ul. Trakt Św. Wojciecha 293,           80-001 Gdańsk</t>
  </si>
  <si>
    <t>XIII Turniej Kół Gospodyń Wiejskich Województwa Pomorskiego</t>
  </si>
  <si>
    <t>promocja działalności pomorskich kół gospodyń wiejskich</t>
  </si>
  <si>
    <t xml:space="preserve">koła gospodyń wiejskich </t>
  </si>
  <si>
    <t>11.01-02.04.2016</t>
  </si>
  <si>
    <t>Trakt Św. Wojciecha 293, 80-001 Gdańsk</t>
  </si>
  <si>
    <t>Liczba uczestników konkursów</t>
  </si>
  <si>
    <t>I,IV</t>
  </si>
  <si>
    <t>Lokalna Organizacja Turystyczna "Serce Kaszub"</t>
  </si>
  <si>
    <t>Rekreacja i edukacja przyrodnicza na kaszubskiej wsi</t>
  </si>
  <si>
    <t>promocja walorów turystyki wiejskiej powiatu kościerskiego ze szczególnym uwzględnieniem rekreacji i edukacji przyrodniczej oraz lokalnych produktów wytwarzanych na bazie naturalnych składników</t>
  </si>
  <si>
    <t>udział w targach, wydanie publikacji, wystawy tematyczne</t>
  </si>
  <si>
    <t>lokalni mieszkańcy, turyści, właściciele gospodarstw agroturystycznych</t>
  </si>
  <si>
    <t>15.02.2016-30.10.2016</t>
  </si>
  <si>
    <t>ul. Świętojańska 5E, 83-400 Kościerzyna</t>
  </si>
  <si>
    <t>Liczba uczestników  konferencji, spotkań, seminariów</t>
  </si>
  <si>
    <t>Związek Gmin Pomorskich</t>
  </si>
  <si>
    <t>SOS - Społeczna Odpowiedzialność Samorządów</t>
  </si>
  <si>
    <t>wzrost jakości życia mieszkańców gmin wiejskich województwa pomorskiego poprzez ułatwienie dostępu do informacji oraz dostępu do wymiany wiedzy i doświadczeń pomiędzy podmiotami uczestniczącymi w rozwoju obszarów wiejskich</t>
  </si>
  <si>
    <t>cykl seminariów</t>
  </si>
  <si>
    <t>przedstawiciele samorządu terytorialnego mający kluczowe znaczenie w podejmowaniu decyzji na jakość życia mieszkańców województwa pomorskiego</t>
  </si>
  <si>
    <t>04.01.2016-22.12.2016</t>
  </si>
  <si>
    <t>Okopowa 21/27, 80-810 Gdańsk</t>
  </si>
  <si>
    <t>Stowarzyszenie "Na rzecz Rozwoju Miasta i Gminy Debrzno"</t>
  </si>
  <si>
    <t>Aktywne sołectwa na start</t>
  </si>
  <si>
    <t>podniesienie wiedzy, umiejętności , motywacji i kompetencji lokalnych liderów  wiejskich w zakresie działań oddolnych w celu poprawy jakości życia mieszkańców wsi</t>
  </si>
  <si>
    <t>lokalni liderzy wiejscy</t>
  </si>
  <si>
    <t>01.03.2016- 31.05.2016</t>
  </si>
  <si>
    <t>ul. Ogrodowa 26 , 77-310 Debrzno</t>
  </si>
  <si>
    <t>Pomorska Sieć Leader</t>
  </si>
  <si>
    <t>Wyjazd studyjno-szkoleniowy "Dobre praktyki współpracy na rzecz wiejskiego produktu turystycznego na przykładzie województwa małopolskiego"</t>
  </si>
  <si>
    <t xml:space="preserve">zapoznanie z różnymi formami przedsiębiorczości na terenach wiejskich  z uwzględnieniem szlaków tradycji, kultury i zwyczajów, zdrowia, wypoczynku, edukacji, warsztatów rzemieślniczych </t>
  </si>
  <si>
    <t>lokalni liderzy zaangażowani we wdrażanie lokalnych strategii rozwoju</t>
  </si>
  <si>
    <t>01.05.2016- 31.07.2016</t>
  </si>
  <si>
    <t>Liczba wyjazdów/wizyt studyjnych/ wymian eksperckich</t>
  </si>
  <si>
    <t>Krzynia 16, 76-248 Dębnica Kaszubska</t>
  </si>
  <si>
    <t>Liczba uczestników wyjazdów/wizyt studyjnych/ wymian eksperckich</t>
  </si>
  <si>
    <t>Centrum Edukacji i Kultury w Damnicy</t>
  </si>
  <si>
    <t>Słupskie Pokopki 2016</t>
  </si>
  <si>
    <t>promocja wykorzystania produktów rolnych pochodzących od lokalnych producentów</t>
  </si>
  <si>
    <t>producenci rolni, mieszkańcy, turyści</t>
  </si>
  <si>
    <t>02.10.2016</t>
  </si>
  <si>
    <t>ul. Witosa 13,             76-231 Damnica</t>
  </si>
  <si>
    <t>Żuławski Ośrodek Kultury i Sportu w Cedrach Wielkich</t>
  </si>
  <si>
    <t>Organizacja tradycyjnych warsztatów kulinarnych - stworzenie lokalnej bazy żuławskich produktów tradycyjnych jako elementu Listy Produktów Tradycyjnych Województwa Pomorskiego</t>
  </si>
  <si>
    <t xml:space="preserve">identyfikacja lokalnych produktów tradycyjnych </t>
  </si>
  <si>
    <t>prelekcja, warsztaty, wydanie publikacji</t>
  </si>
  <si>
    <t>organizacje pozarządowe, koła gospodyń wiejskich</t>
  </si>
  <si>
    <t>01.09-10.12.2016</t>
  </si>
  <si>
    <t>ul. Osadników Wojskowych 41,       83-020 Cedry Wielkie</t>
  </si>
  <si>
    <t>Liczba uczestników szkoleń , warsztatów</t>
  </si>
  <si>
    <t>Liczba wydanych broszur, artykułów, publikacji</t>
  </si>
  <si>
    <t>Konferencja agroturystyczna połączona z konkursem na najlepsze gospodarstwo agroturystyczne</t>
  </si>
  <si>
    <t>aktywizacja mieszkańców wsi na rzecz podejmowania inicjatyw w zakresie rozwoju obszarów wiejskich, w tym kreowania miejsc pracy na terenach wiejskich</t>
  </si>
  <si>
    <t>rolnicy, mieszkańcy województwa pomorskiego - potencjalni zainteresowani rozwojem i organizacją działalności agroturystycznej, członkowie lokalnych stowarzyszeń turystyki wiejskiej</t>
  </si>
  <si>
    <t>09.05.2016 - 28.10.2016</t>
  </si>
  <si>
    <t xml:space="preserve">Liczba konferencji, spotkań, seminariów                                        </t>
  </si>
  <si>
    <t>ul. Trakt Św. Wojciecha 293           80-001 Gdańsk</t>
  </si>
  <si>
    <t>I,II,III</t>
  </si>
  <si>
    <t>Pomorska Wojewódzka Wystawa Zwierząt Hodowlanych - wystawa koni, owiec pokaz królików, gołębi, drobiu handlowego o ozdobnego</t>
  </si>
  <si>
    <t>nabycie wiedzy i umiejętności praktycznych związanych z hodowlą zwierząt, pracami hodowlanymi w gospodarstwie rolnym</t>
  </si>
  <si>
    <t>hodowcy zwierząt, grupy producentów rolnych, przedsiębiorstwa sektora rolnego związanego z hodowlą i żywieniem zwierząt, organizacje branżowe, mieszkańcy obszarów wiejskich</t>
  </si>
  <si>
    <t>Fundacja Bocianie Gniazdo w Runowie</t>
  </si>
  <si>
    <t>I Konwent Sołtysów i Rad Sołeckich Gminy Potęgowo - warsztaty eksperckie, konferencja.</t>
  </si>
  <si>
    <t>zwiększenie wiedzy  i kompetencji przez liderów wiejskich</t>
  </si>
  <si>
    <t>warsztaty, konferencja</t>
  </si>
  <si>
    <t xml:space="preserve">sołtysi, członkowie rad sołeckich </t>
  </si>
  <si>
    <t xml:space="preserve">01.02 - 30.09.2016 </t>
  </si>
  <si>
    <t>Runowo 23, 76-230 Potęgowo</t>
  </si>
  <si>
    <t>Lokalna Grupa Działania Ziemi Człuchowskiej</t>
  </si>
  <si>
    <t>Jarmark Rękodzieła Ziemi Człuchowskiej</t>
  </si>
  <si>
    <t>ocalenie od zapomnienia zanikających zawodów oraz promocja produktów regionalnych (rękodzielniczych oraz spożywczych) i mających korzenie w tradycji regionu Ziemi Człuchowskiej</t>
  </si>
  <si>
    <t>wytwórcy oraz rękodzielnicy z powiatu człuchowskiego</t>
  </si>
  <si>
    <t>01.04.2016 -30.06.2016</t>
  </si>
  <si>
    <t>ul. Ogrodowa 26 77-310 Debrzno</t>
  </si>
  <si>
    <t>Liczba wykorzystanych innych narzędzi komunikacji dla informacji lub promocji lub upowszechniania dobrych praktyk,np. mediów społecznościowych</t>
  </si>
  <si>
    <t>Gminny Ośrodek Kultury Sportu i Rekreacji w Chmielnie</t>
  </si>
  <si>
    <t>I Festiwal Truskawek Kaszubskich</t>
  </si>
  <si>
    <t xml:space="preserve"> promocja produktów regionalnych i wspólnotowego systemu ochrony żywności wysokiej jakości oraz turystycznych walorów Pojezierza Kaszubskiego, co w efekcie będzie źródłem wsparcia organizacji łańcucha żywnościowego w tym przetwarzania i wprowadzania do obrotu produktu regionalnego "truskawka kaszubska"</t>
  </si>
  <si>
    <t>konferencja , konkurs</t>
  </si>
  <si>
    <t>rolnicy, konsumenci, turyści, odbiorcy bezpośredni (restauratorzy, dystrybutorzy artykułów spożywczych, hurtownicy art.. Spożywczych itp.)</t>
  </si>
  <si>
    <t>01.07.2016 - 02.07.2016</t>
  </si>
  <si>
    <t>ul. Gryfa Pomorskiego 20 83-333 Chmielno</t>
  </si>
  <si>
    <t>Kaszubski Uniwersytet Ludowy</t>
  </si>
  <si>
    <t>Uniwersytet Ludowy przestrzenią budowania kapitału społecznego i postaw obywatelskich na obszarach wiejskich</t>
  </si>
  <si>
    <t>zwiększenie wartości kapitału społecznego, poprzez dzielenie się doświadczeniami szwajcarskimi, niemieckimi, duńskimi, a także polskimi poprzez promocję zastosowanych w tych krajach innowacji - upowszechnianie dobrych praktyk mających wpływ na rozwój obszarów wiejskich</t>
  </si>
  <si>
    <t>nauczyciele, decydenci odpowiedzialni za oświatę na szczeblu lokalnym i regionalnym, przedstawiciele lokalnym samorządów, członkowie wiejskich organizacji pozarządowych</t>
  </si>
  <si>
    <t>01.01.2016 - 31.03.2016</t>
  </si>
  <si>
    <t xml:space="preserve">Wieżyca 1 83-315 Szymbark </t>
  </si>
  <si>
    <t>I,II,III,IV,V</t>
  </si>
  <si>
    <t>Biuro Doradztwa Rolnośrodowiskowego sp. z o.o.</t>
  </si>
  <si>
    <t>Szkolenie dla młodych rolników w zakresie stosowania środków ochrony roślin sprzętem naziemnym, z wyłączeniem sprzętu montowanego na pojazdach szynowych oraz innego sprzętu stosowanego w kolejnictwie z uwzględnieniem elementów integrowanej ochrony roślin</t>
  </si>
  <si>
    <t>wzrost świadomości i wiedzy oraz jej wymiana związana z racjonalnym gospodarowaniem środkami ochrony roślin w powiązaniu z integrowaną ochroną w gospodarstwach rolnych w całym województwie</t>
  </si>
  <si>
    <t>młodzi rolnicy</t>
  </si>
  <si>
    <t>01.09.2016 - 30.11.2016</t>
  </si>
  <si>
    <t xml:space="preserve">Płocice 7d  83-424 Lipusz </t>
  </si>
  <si>
    <t xml:space="preserve">Liczba szkoleń, warsztatów                                               </t>
  </si>
  <si>
    <t>Gminny Ośrodek Kultury w Morzeszczynie</t>
  </si>
  <si>
    <t>Kociewie na co dzień i od święta - rozwój aktywności społeczności lokalnej i organizacja lokalnej twórczości kulturalnej poprzez przeprowadzenie warsztatów regionalnych, organizację konkursu poezji i prozy kociewskiej dla dzieci i młodzieży oraz przeglądu gadek i skeczy kociewskich pn. "Największa lipa w Lipiej Górze"</t>
  </si>
  <si>
    <t xml:space="preserve">promocja i zachowanie dziedzictwa kulturowego Kociewia </t>
  </si>
  <si>
    <t>warsztaty, impreza plenerowa, wydanie albumu</t>
  </si>
  <si>
    <t>dzieci, młodzież, społeczność lokalna</t>
  </si>
  <si>
    <t xml:space="preserve">Liczba szkoleń, warsztatów         </t>
  </si>
  <si>
    <t>ul. 22 lipca 4,              83-132 Morzeszczyn</t>
  </si>
  <si>
    <t xml:space="preserve"> Liczba wydanych broszur, artykułów, publikacji itp.</t>
  </si>
  <si>
    <t>Gmina Pszczółki</t>
  </si>
  <si>
    <t>III Pszczółkowskie Forum Pszczelarskie</t>
  </si>
  <si>
    <t>zrównoważony rozwój obszarów wiejskich w aspekcie gospodarczym; aktywizacja mieszkańców wsi na rzecz podejmowania włączenia społecznego; identyfikacja, gromadzenie oraz upowszechnianie dobrych praktyk mających wpływ na rozwój obszarów wiejskich; promocja włączenie społecznego; wzrost liczby zainteresowanych stron we wdrażaniu inicjatyw na rzecz Gminy Pszczółki; promocja innowacji w rolnictwie i produkcji żywności</t>
  </si>
  <si>
    <t xml:space="preserve">forum, warsztaty </t>
  </si>
  <si>
    <t>pszczelarze z województwa pomorskiego, mieszkańcy gminy Pszczółki</t>
  </si>
  <si>
    <t>02.01.2016-31.03.2016</t>
  </si>
  <si>
    <t xml:space="preserve">Liczba szkoleń, warsztatów        </t>
  </si>
  <si>
    <t>ul. Pomorska18, 83-032 Pszczółki</t>
  </si>
  <si>
    <t>Muzeum Pomorza Środkowego w Słupsku</t>
  </si>
  <si>
    <t>Gęś pomorska - kulinarne dziedzictwo Pomorza</t>
  </si>
  <si>
    <t>popularyzacja hodowli i spożywania gęsi pomorskiej - jako rasy zachowawczej na dawnym terenie jej występowania czyli Pomorzu</t>
  </si>
  <si>
    <t>warsztaty kulinarne</t>
  </si>
  <si>
    <t>mieszkańcy Pomorza, innych regionów Polski oraz Niemiec</t>
  </si>
  <si>
    <t>02.04.2016 - 30.11.2016</t>
  </si>
  <si>
    <t xml:space="preserve">Liczba szkoleń, warsztatów </t>
  </si>
  <si>
    <t>ul. Dominikańska 5-9 76-200 Słupsk</t>
  </si>
  <si>
    <t xml:space="preserve">Kaszubska Jesień Rolnicza - Wystawa Zwierząt Hodowlanych. Zawody w powożeniu zaprzęgami konnymi. </t>
  </si>
  <si>
    <t xml:space="preserve">wymiana wiedzy pomiędzy podmiotami uczestniczącymi w rozwoju obszarów wiejskich i promocja integracji i współpracy między nimi; nabycie wiedzy i umiejętności praktycznych związanych z hodowlą zwierząt, pracami hodowlanymi w gospodarstwie rolnym </t>
  </si>
  <si>
    <t>rolnicy, hodowcy zwierząt, grupy producentów rolnych, rolnicy prowadzący gospodarstwa agroturystyczne, przedsiębiorcy sektora spożywczego i rolniczego, organizacje branżowe, mieszkańcy</t>
  </si>
  <si>
    <t>01.08.2016- 10.10.2016</t>
  </si>
  <si>
    <t>I,II, III</t>
  </si>
  <si>
    <t>Przetwórstwo i sprzedaż bezpośrednia produktów z gospodarstwa z wykorzystaniem infrastruktury inkubatora kuchennego</t>
  </si>
  <si>
    <t>nabycie wiedzy i umiejętności praktycznych związanych z przetwórstwem produktów rolno-spożywczych pochodzących z gospodarstwa, wymiana wiedzy pomiędzy podmiotami uczestniczącymi w rozwoju obszarów wiejskich oraz promocja integracji i współpracy miedzy nimi</t>
  </si>
  <si>
    <t xml:space="preserve">kurs szkoleniowy </t>
  </si>
  <si>
    <t>rolnicy, grupy producentów rolnych, spółdzielnie kółek rolniczych, przedsiębiorstwa sektora rolnego i spożywczego, organizacje branżowe i międzybranżowe działające na obszarze łańcucha żywnościowego</t>
  </si>
  <si>
    <t>01.02.2016-30.06.2016</t>
  </si>
  <si>
    <t>Wojewódzki Urząd Pracy</t>
  </si>
  <si>
    <t>Sympozjum Wsi Pomorskiej. Obszary wiejskie - kształcenie ustawiczne narzędziem wspierania rozwoju zawodowego i gospodarczego - potrzeby, możliwości, dobre praktyki</t>
  </si>
  <si>
    <t>identyfikacja dobrych praktyk w zakresie aktywizacji niepracujących mieszkańców wsi</t>
  </si>
  <si>
    <t>konferencja, wyjazd studyjny</t>
  </si>
  <si>
    <t>instytucje szkolące, publiczne służby zatrudnienia, przedstawiciele pracodawców oraz  społeczności wiejskich</t>
  </si>
  <si>
    <t xml:space="preserve">01.02 - 30.06.2016 </t>
  </si>
  <si>
    <t xml:space="preserve">Liczba konferencji, spotkań, seminariów                   </t>
  </si>
  <si>
    <t>ul. Podwale Przedmiejskie 30,    80-824 Gdańsk</t>
  </si>
  <si>
    <t>Regionalna Wystawa Zwierząt Hodowlanych w Starym Polu</t>
  </si>
  <si>
    <t xml:space="preserve">prezentacja osiągnięć hodowlanych pomorskich producentów zwierząt </t>
  </si>
  <si>
    <t>rolnicy – producenci zwierząt</t>
  </si>
  <si>
    <t>01.04-20.07.2016</t>
  </si>
  <si>
    <t>I,II,III,V,VI</t>
  </si>
  <si>
    <t>Gospodarstwo ekologiczne - pro środowiskowa forma promocji zrównoważonego rozwoju obszarów wiejskich</t>
  </si>
  <si>
    <t xml:space="preserve">promocja najlepszych rozwiązań w dziedzinie rozwoju rolnictwa ekologicznego </t>
  </si>
  <si>
    <t>konkurs, konferencja</t>
  </si>
  <si>
    <t>rolnicy ekologiczni</t>
  </si>
  <si>
    <t>01.03 - 31.11.2016</t>
  </si>
  <si>
    <t xml:space="preserve">Liczba konkursów              </t>
  </si>
  <si>
    <t>III Wojewódzka Olimpiada Wiedzy o Wiejskim Gospodarstwie Domowym</t>
  </si>
  <si>
    <t>aktywizacja mieszkańców wsi na rzecz podejmowania inicjatyw w zakresie rozwoju obszarów wiejskich, w tym kreowania miejsc pracy na terenach wiejskich poprzez zachęcenie uczestniczek do systematycznego pogłębiania wiedzy z zakresu różnych form przedsiębiorczości na wsi, przestrzegania przepisów bhp w rolnictwie, produktów wysokiej jakości, przetwórstwa i wprowadzania do obrotu produktów rolnych</t>
  </si>
  <si>
    <t>kobiety z obszarów wiejskich województwa pomorskiego</t>
  </si>
  <si>
    <t>11.01.2016 - 11.03.2016</t>
  </si>
  <si>
    <t>Gmina Tuchomie</t>
  </si>
  <si>
    <t>Wsparcie i aktywizacja społeczna seniorów w gminie Tuchomie</t>
  </si>
  <si>
    <t>aktywizacja osób starszych w tym niepełnosprawnych mieszkających na terenie gminy Tuchomie poprzez organizację warsztatów służących włączeniu społecznemu</t>
  </si>
  <si>
    <t>cykl warsztatów</t>
  </si>
  <si>
    <t>seniorzy z gminy Tuchomie</t>
  </si>
  <si>
    <t>01.02.2016-31.12.2016</t>
  </si>
  <si>
    <t>ul. Jana III Sobieskiego 16, 77-133 Tuchomie</t>
  </si>
  <si>
    <t>I,VI</t>
  </si>
  <si>
    <t xml:space="preserve">Organizacja festynu promującego i wspierającego inicjatywy społeczne w ramach zrównoważonego rozwoju obszarów wiejskich pn. Piknik Rodzinny "Skarby Kaszub" - Runowo 2016, podczas finału jeździeckich Mistrzostw Kaszub w dniu 29.05.2016 r. </t>
  </si>
  <si>
    <t>promowanie włączenia społecznego; zwiększenie udziału zainteresowanych stron we wdrażaniu i promowaniu inicjatyw na rzecz rozwoju obszarów wiejskich poprzez ukierunkowanie świadomości społeczeństwa na zrównoważony rozwój obszarów wiejskich pod względem ekonomicznym, przyrodniczym i społecznym</t>
  </si>
  <si>
    <t xml:space="preserve"> festyn</t>
  </si>
  <si>
    <t>ogół społeczeństwa</t>
  </si>
  <si>
    <t>01.03.2016-031.07.2016</t>
  </si>
  <si>
    <t>Fundacja Zdrowe Życie - "Salubiter Vivere"</t>
  </si>
  <si>
    <t>Zdrowe życie - promocja dziedzictwa kulturowego i kulinarnego na terenie subregionu powiślańskiego - w zgodzie z najnowszymi trendami żywieniowymi</t>
  </si>
  <si>
    <t>promocja zdrowego stylu życia, aktywnego wypoczynku i kreowania postaw ekologicznych w nawiązaniu do dziedzictwa kulturowego i kulinarnego na terenie subregionu powiślańskiego</t>
  </si>
  <si>
    <t>publikacja prasowa, seminarium, warsztaty kulinarne</t>
  </si>
  <si>
    <t>mieszkańcy subregionu powiślańskiego</t>
  </si>
  <si>
    <t xml:space="preserve">Liczba konferencji spotkań, seminariów </t>
  </si>
  <si>
    <t>ul. Piękna 2, 82-500 Kwidzyn</t>
  </si>
  <si>
    <t>III,VI</t>
  </si>
  <si>
    <t>Dobre praktyki współpracy na rzecz wiejskiego produktu turystycznego na przykładzie województwa dolnośląskiego</t>
  </si>
  <si>
    <t xml:space="preserve">zapoznanie uczestników z różnymi formami przedsiębiorczości na terenach wiejskich, poznanie innowacyjnych rozwiązań, przedsięwzięć gospodarczych ze szczególnym uwzględnieniem łańcucha żywnościowego na obszarach wiejskich województwa dolnośląskiego </t>
  </si>
  <si>
    <t>rolnicy, przedsiębiorcy, właściciele gospodarstw agroturystycznych, liderzy wiejscy, doradcy</t>
  </si>
  <si>
    <t>01.04.2016-12.06.2016</t>
  </si>
  <si>
    <t>III,IV, VI</t>
  </si>
  <si>
    <t>Stowarzyszenie Lokalna Grupa Działania Kraina Dolnego Powiśla</t>
  </si>
  <si>
    <t>Produkcja i przetwórstwo zdrowej żywności - szansą na aktywizację społeczności poprzez rozwój przedsiębiorczości na terenach wiejskich</t>
  </si>
  <si>
    <t>promocja zrównoważonego rozwoju obszarów wiejskich poprzez aktywizację i rozwój przedsiębiorczości na terenach wiejskich</t>
  </si>
  <si>
    <t>rolnicy , właściciele gospodarstw agroturystycznych, członkinie kół gospodyń wiejskich, członkowie stowarzyszeń, grupy nieformalne, liderzy wiejscy, osoby bezrobotne, osoby niepełnosprawne</t>
  </si>
  <si>
    <t>01.03.2016-30.04.2016</t>
  </si>
  <si>
    <t>ul. Wojska Polskiego 3, 82-440 Dzierzgoń</t>
  </si>
  <si>
    <t>Kółko Rolnicze - Koło Gospodyń Wiejskich w Loryńcu</t>
  </si>
  <si>
    <t>"Kaszubska scheda"</t>
  </si>
  <si>
    <t>uzyskanie równowagi ekonomicznej i społecznej na obszarach wiejskich poprzez promocje zrównoważonego rozwoju tych obszarów</t>
  </si>
  <si>
    <t xml:space="preserve">udział w targach, wyjazd studyjny </t>
  </si>
  <si>
    <t>liderzy społeczni (członkinie kółek rolniczych, przedstawiciele LGD oraz innych stowarzyszeń pozarządowych) działający na terenie powiatu kościerskiego</t>
  </si>
  <si>
    <t>Loryniec 11, 83-406 Wąglikowice</t>
  </si>
  <si>
    <t>II,III</t>
  </si>
  <si>
    <t>Wystawa dziedzictwa kulinarnego wsi i promocji kultury wiejskiej</t>
  </si>
  <si>
    <t>promocja Listy Produktów Tradycyjnych, a przez to promocja produkcji żywności wysokiej jakości, w tym produktów tradycyjnych, regionalnych i rolnictwa ekologicznego</t>
  </si>
  <si>
    <t>wystawa; konferencja</t>
  </si>
  <si>
    <t>producenci żywności, wytwórcy produktów lokalnych, lokalni twórcy i artyści, pozarządowe organizacje z województwa pomorskiego w tym Koła Gospodyń Wiejskich</t>
  </si>
  <si>
    <t>03.10.2016-30.12.2016</t>
  </si>
  <si>
    <t xml:space="preserve">Wojewódzka Olimpiada Młodych Producentów Rolnych </t>
  </si>
  <si>
    <t>promocja najlepszych rozwiązań organizacyjnych i technologicznych dla gospodarstw rolnych, promocja innowacji w rolnictwie, produkcji żywności i leśnictwie</t>
  </si>
  <si>
    <t>młodzi producenci rolni</t>
  </si>
  <si>
    <t>01.11.2016 - 20.12.2016</t>
  </si>
  <si>
    <t>Gmina Stara Kiszewa</t>
  </si>
  <si>
    <t>Organizacja III Festiwalu Kiszewskie Smaki</t>
  </si>
  <si>
    <t>rozwój obszarów wiejskich oraz promocja gminy  Stara Kiszewa poprzez prezentację jej kulinarnego bogactwa i potraw regionalnych, wymianę doświadczeń kulinarnych, pogłębienie wiedzy na temat tradycji lokalnej oraz zwyczajów kulinarnych kultury kaszubskiej i kociewskiej</t>
  </si>
  <si>
    <t>mieszkańcy gminy Stara Kiszewa  oraz całego  Pomorza, turyści</t>
  </si>
  <si>
    <t>01.04.2016-03.07.2016</t>
  </si>
  <si>
    <t>ul. Ogrodowa 1, 83-430 Stara Kiszewa</t>
  </si>
  <si>
    <t>Lokalna Grupa Działania Żuławy i Mierzeja</t>
  </si>
  <si>
    <t xml:space="preserve">Dobre praktyki działań rozwoju kierowanego przez lokalna społeczność w powiecie nowodworskim na tle doświadczeń północnoniemieckich </t>
  </si>
  <si>
    <t>aktywizacja społeczeństwa powiatu nowodworskiego na rzecz podejmowania inicjatyw oraz ułatwienie transferu wiedzy w zakresie rozwoju obszarów wiejskich, w tym transferu doświadczeń niemieckich</t>
  </si>
  <si>
    <t>publikacja książkowa; baza internetowa; wizyta studyjna; konferencja</t>
  </si>
  <si>
    <t>samorządy gminne i powiatowe z terenu Żuław i Delty Wisły, urzędnicy samorządowi ds.. Inwestycji, strategii, rozwoju, członkowie zarządów, wójtowie, burmistrzowie, radni oraz aktywni mieszkańcy powiatu nowodworskiego</t>
  </si>
  <si>
    <t>15.04.2016-30.06.2016</t>
  </si>
  <si>
    <t>ul. Sikorskiego 23, 82-100 Nowy Dwór Gdański</t>
  </si>
  <si>
    <t>Liczba wykorzystanych innych narzędzi komunikacji dla informacji lub promocji lub upowszechniania dobrych praktyk np. mediów społecznościowych</t>
  </si>
  <si>
    <t>Towarzystwo Rozwoju Powiatu Kwidzyńskiego</t>
  </si>
  <si>
    <t>Moja rola w rozwoju obszarów wiejskich</t>
  </si>
  <si>
    <t>upowszechnianie dobrych praktyk, nawyków wśród młodzieży, które będą miały wpływ na rozwój obszarów wiejskich; aktywizacja mieszkańców wsi na rzecz podejmowania inicjatyw w zakresie rozwoju obszarów wiejskich; odtwarzanie , ochrona i wzbogacanie ekosystemów związanych z rolnictwem i leśnictwem</t>
  </si>
  <si>
    <t>uczniowie szkół gimnazjalnych gminy Kwidzyn</t>
  </si>
  <si>
    <t>01.04.2016-31.05.2016</t>
  </si>
  <si>
    <t>Górki 3, 82-500 Kwidzyn</t>
  </si>
  <si>
    <t>I,IV,V,VI</t>
  </si>
  <si>
    <t>Stowarzyszenie Naukowo - Techniczne Inżynierów i Techników Rolnictwa Oddział Słupsk</t>
  </si>
  <si>
    <t>Działamy razem dla zrównoważonego rozwoju obszarów wiejskich</t>
  </si>
  <si>
    <t>ułatwianie wymiany wiedzy pomiędzy organizacjami i liderami uczestniczącymi w rozwoju obszarów wiejskich na terenie powiatu słupskiego oraz wymiana i rozpowszechnienie rezultatów działań na rzecz tego rozwoju</t>
  </si>
  <si>
    <t>cykl szkoleń, wyjazd studyjny, piknik</t>
  </si>
  <si>
    <t>organizacje pozarządowe, osoby fizyczne/grupy nieformalne, którzy są lokalnymi liderami, mieszkańcy powiatu</t>
  </si>
  <si>
    <t>01.04.2016-030.11.2016</t>
  </si>
  <si>
    <t>ul. Zamenhofa 1,76-200 Słupsk</t>
  </si>
  <si>
    <t>Liczba wyjazdów /wizyt studyjnych/wymian eksperckich</t>
  </si>
  <si>
    <t>Polska Wielkanoc - pokaz</t>
  </si>
  <si>
    <t>ochrona  i promocja regionalnego dziedzictwa kulinarnego, pobudzenie aktywności społeczeństwa wiejskiego w zakresie kultywowania tradycji, obyczajów i sztuki ludowej</t>
  </si>
  <si>
    <t>pokaz z tradycyjnych potraw, ciast, palm i pisanek wielkanocnych, przeprowadzenie wykładu nt. tradycji wielkanocnych oraz przedstawienie słowno-muzyczne</t>
  </si>
  <si>
    <t>koła gospodyń wiejskich, lokalne stowarzyszenia, mieszkańcy obszarów wiejskich z województwa pomorskiego</t>
  </si>
  <si>
    <t>01.02.2016- - 20.03.2016</t>
  </si>
  <si>
    <t xml:space="preserve">Liczba konferencji, spotkań, seminariów                    </t>
  </si>
  <si>
    <t>Krajowa Olimpiada Młodych Producentów Rolnych</t>
  </si>
  <si>
    <t>zwiększenie wiedzy i umiejętności zawodowych przez młodych producentów rolnych</t>
  </si>
  <si>
    <t>01.03-20.03.2016</t>
  </si>
  <si>
    <t>Fundacja Powiślańska</t>
  </si>
  <si>
    <t>Festiwal Smaków Powiśla i Żuław - Ryjewo 30-31.07.2016</t>
  </si>
  <si>
    <t>promocja regionalnego dziedzictwa kulturowego i kulinarnego; pobudzenie aktywności społeczeństwa wiejskiego w zakresie kultywowania tradycji i obyczajów, sztuki ludowej i wspólnego biesiadowania</t>
  </si>
  <si>
    <t xml:space="preserve"> festiwal</t>
  </si>
  <si>
    <t>mieszkańcy subregionu powiślańskiego i żuławskiego, organizacje pozarządowe, Koła Gospodyń Wiejskich</t>
  </si>
  <si>
    <t>30.07.2016-31.07.2016</t>
  </si>
  <si>
    <t>Grunwaldzka 42, 82-420 Ryjewo</t>
  </si>
  <si>
    <t>Kaszubski Instytut Rozwoju</t>
  </si>
  <si>
    <t>Spotkanie w Łowiczu - wymiana doświadczeń i tradycji</t>
  </si>
  <si>
    <t xml:space="preserve">wymiana doświadczeń kobiet zamieszkujących tereny wiejskie dwóch regionów Polski - Kaszub i Ziemi Łowickiej. </t>
  </si>
  <si>
    <t>kobiety z terenów wiejskich powiatu kościerskiego oraz kartuskiego</t>
  </si>
  <si>
    <t>01.08.2016 - 30.11.2016</t>
  </si>
  <si>
    <t xml:space="preserve">ul. R. Traugutta 7   83-400 Kościerzyna </t>
  </si>
  <si>
    <t>termin realizacji operacji przesunął się na I-II półrocze 2016 roku</t>
  </si>
  <si>
    <t>podmiot wnioskujący o zmianę</t>
  </si>
  <si>
    <t>nr działania, którego dotyczy zmiana</t>
  </si>
  <si>
    <t>nazwa operacji, której dotyczy zmiana</t>
  </si>
  <si>
    <t>na czym polega zmiana</t>
  </si>
  <si>
    <t>uzasadnienie zmiany</t>
  </si>
  <si>
    <t>Wykreślenie operacji</t>
  </si>
  <si>
    <t>zmiana harmonogramu realizacji operacji</t>
  </si>
  <si>
    <t>zwiększenie kwoty przeznaczonej na realizację operacji o 2 744 zł, tj. do 22 744 zł (było 20 000 zł)</t>
  </si>
  <si>
    <t>zmniejszenie kwoty przeznaczonej na realizację operacji o 5 406 zł, tj. do 9 594 zł (było 15 000 zł)</t>
  </si>
  <si>
    <t>Samorząd Województwa Kujawsko - Pomorskiego</t>
  </si>
  <si>
    <t xml:space="preserve">Seminarium pn. „Od zagrody do gospody – wieprzowina ras rodzimych na kujawsko-pomorskich stołach”
</t>
  </si>
  <si>
    <t>Zwiększenie kosztów operacji z 130.000,00 na 131.330,00 zł</t>
  </si>
  <si>
    <t>Zmiana kosztów operacji z 49.750,44 zł na 44.967,00 zl</t>
  </si>
  <si>
    <t>Zmiana kosztów operacji z 13.608 zł na 10.385 zł</t>
  </si>
  <si>
    <t>Zmiana kosztów operacji z 10.400 zł na 7.360 zł</t>
  </si>
  <si>
    <t>Zmiana kosztów operacji z 54.061,44 zł na 49.745 zł</t>
  </si>
  <si>
    <t>Zmiana kosztów operacji z 40.450 zł na 38.204 zł</t>
  </si>
  <si>
    <t>Zmiana kosztów operacji z 9.069 zł na 7.940 zł</t>
  </si>
  <si>
    <t>Zmiana kosztów operacji z 17.243,30 zł na 15.518 zł</t>
  </si>
  <si>
    <t>Zmiana kosztów operacji z 40.745,61 zł na 39.709 zł</t>
  </si>
  <si>
    <t>Zmiana kosztów operacji z 11.411,75 zł 10.531 zł</t>
  </si>
  <si>
    <t>Zmiana kosztów operacji z 41.925,84 zł na 41.063,00 zł</t>
  </si>
  <si>
    <t>Zmiana kosztów operacji z 25.567,16 zł na 16.230 zł</t>
  </si>
  <si>
    <t xml:space="preserve">Organizacja wyjazdu studyjnego „Produkt Sieciowy i Specjalizacja oferty w turystyce wiejskiej – dobre praktyki” </t>
  </si>
  <si>
    <t xml:space="preserve">SR KSOW Województwa Lubelskiego </t>
  </si>
  <si>
    <t xml:space="preserve">Warsztaty pobudzania wyobraźni kulinarnej </t>
  </si>
  <si>
    <t xml:space="preserve">Rezygnacja z realizacji operacji własnej samorządu "Warsztaty pobudzania wyobraźni kulinarnej"             o wartości 150 000 zł  i zastapienie jej trzema innymi operacjami własnymi:                                 1. Jarmarkiem Bożonarodzeniowym -65 000 zł                                                       2. Targi Vege Fruit Expo - 50 000 zł                   3. Publikacja na temat produktów regionalnych - wznowienie III edycja - 35 000 zł                                                                                   </t>
  </si>
  <si>
    <t>Dwa podobne projekty zostały złożone przez partnerów KSOW min. Smaki Krainy wokół Lublina oraz Na kresowym szlaku smaku dltego nie ma sensu realizować trzeciego podobnego projektu z projektów własnych samorządu a pieniądze warto przeznaczyć projekty zaproponowane w tabeli "na czym polega zmiana"</t>
  </si>
  <si>
    <t>SR KSOW Województwa Lubelskiego - projekt zgłoszony przez partnera</t>
  </si>
  <si>
    <t xml:space="preserve">Promowanie i propagowanie postaw przedsiębiorczych              i innowacyjnych wśród młodzieży z terenów wiejskich województwa lubelskiego </t>
  </si>
  <si>
    <t>Rezygnacja z realizacji projektu przez partnera, przerzucenie uwolnionej kwoty 29862,1 zł na realizację projektu z listy rezerwowej pod nazwą: Jarmark Firlejowski, który zajmuje druga pozycję na liście rezerwowej</t>
  </si>
  <si>
    <t>Smaki Krainy wokół Lublina</t>
  </si>
  <si>
    <t>Zmniejszenie kwoty projektu z 67 664,42 zł do 62 000 zł</t>
  </si>
  <si>
    <t>Warsztaty z zakresu animacji społeczno - kulturalnej</t>
  </si>
  <si>
    <t xml:space="preserve">Zwiekszenie kwoty z 14 704,15 zł do 19 188 zł </t>
  </si>
  <si>
    <t>Konferencja informacyjno – szkoleniowa: „Wytwarzanie produktów regionalnych jako szansa aktywizacji gospodarstw utrzymujących lokalne rasy zwierząt i promocji zrównoważonego rozwoju obszarów Lubelszczyzny”</t>
  </si>
  <si>
    <t>Zmniejszenie kwoty projektu z              26 162,17 zł do 20 232 zł</t>
  </si>
  <si>
    <t>Wojewódzka Wystawa Koni Zimnokrwistych Tuczna 2016 wskazaniem kierunku rozwoju jako dodatkowe źródło utrzymania.</t>
  </si>
  <si>
    <t>Zwiekszenie kwoty z 50 967 zł do 61 038,17 zł</t>
  </si>
  <si>
    <t>Naturalnie w Krainie Lessowych Wąwozów</t>
  </si>
  <si>
    <t>Zmniejszenie kwoty projektu z 33 162,5 zł do 32 630 zł</t>
  </si>
  <si>
    <t>SR KSOW Województwa Lubelskiego</t>
  </si>
  <si>
    <t>Na kresowym szlaku smaku</t>
  </si>
  <si>
    <t>Zmniejszenie kwoty projektu z 123 300 zł do 107 576 zł</t>
  </si>
  <si>
    <t>Jarmark tkactwa i lnu</t>
  </si>
  <si>
    <t>Zmniejszenie kwoty projektu z 29421,6 zł do 18 610 zł</t>
  </si>
  <si>
    <t>Jarmark Firlejowski</t>
  </si>
  <si>
    <t>przeniesienie projektu z listy rezerwowej pozycja nr 2 do  realizacji w ramach planu operacujnego</t>
  </si>
  <si>
    <t xml:space="preserve">Wykorzystanie środków finansowych powstałych z oszczędnosci poprzetargowych i rezygnacji z realizacji projektu przez partnera realizujacego projekt: Promowanie i propagowanie postaw przedsiębiorczych i innowacyjnych wśród młodzieży z terenów wiejskich województwa lubelskiego </t>
  </si>
  <si>
    <t>Dwuletni plan operacyjny KSOW na lata 2016-2017 dla województwa lubelskiego</t>
  </si>
  <si>
    <t>Samorząd Województwa Lubelskiego</t>
  </si>
  <si>
    <t>Święto chleba</t>
  </si>
  <si>
    <t>Prowadzenie działań edukacyjnych na rzecz zrównoważonego rozwoju w oparciu o tradycje kulturowe i innowacyjne podejście do rozwoju gospodarczego branży piekarniczej</t>
  </si>
  <si>
    <t>wystawa połączona z kiermaszem</t>
  </si>
  <si>
    <t>mieszkańcy, przedsiębiorcy branży piekarniczej, konsumenci</t>
  </si>
  <si>
    <t>2016 r.</t>
  </si>
  <si>
    <t>Artura Grottgera 4, 20-029 Lublin</t>
  </si>
  <si>
    <t>Warsztaty pobudzania wyobraźni kulinarnej</t>
  </si>
  <si>
    <t>Angażowanie różnych podmiotów-przedstawicieli sektora gospodarczego i publicznego do współpracy i budowania partnerskich relacji poprzez branżę kulinarną</t>
  </si>
  <si>
    <t xml:space="preserve">warsztaty w formie spotkań </t>
  </si>
  <si>
    <t>mieszkańcy, przedsiębiorcy z branży kulinarnej, konsumenci, koła gospodyń wiejskich, przedstawiciele lokalnych społeczności</t>
  </si>
  <si>
    <t>Kongres sołtysów</t>
  </si>
  <si>
    <t xml:space="preserve">Celem realizacji operacji jest aktywizacja poprzez sołtysów mieszkańców Województwa Lubelskiego w rozwój obszarów wiejskich. Podczas kongresu odbędzie się konferencja oraz przeprowadzone zostaną konkursy z nagrodami dotyczące upowszechniania wiedzy na temat rozwoju obszarów wiejskich. Dodatkowo promowane będą produkty tradycyjne i regionalne podczas przygotowanej degustacji. </t>
  </si>
  <si>
    <t>kongres, konferencja, konkursy z nagrodami, degustacje produktów tradycyjnych przygotowane dla uczestników kongresu</t>
  </si>
  <si>
    <t>Sołtysi, przedstawiciele Samorządów oraz organizacji działających na rzecz rozwoju obszarów wiejskich</t>
  </si>
  <si>
    <t>Kongres organizacji pozarządowych działających na rzecz rozwoju obszarów wiejskich</t>
  </si>
  <si>
    <t>Aktywizacja organizacji pozarządowych Województwa Lubelskiego w rozwój obszarów wiejskich. Podczas kongresu odbędzie się konferencja oraz przeprowadzone zostaną konkursy z nagrodami dotyczące upowszechniania wiedzy na temat obszarów wiejskich połączone z degustacja produktów regionalnych i tradycyjnych</t>
  </si>
  <si>
    <t xml:space="preserve">koła gospodyń wiejskich, ochotnicze straże pożarne </t>
  </si>
  <si>
    <t>Cykl szkoleń dla lokalnych liderów działających na rzecz rozwoju obszarów wiejskich</t>
  </si>
  <si>
    <t>Aktywizacja lokalnej społeczności i informowanie na temat polityki związanej z rozwojem obszarów wiejskich</t>
  </si>
  <si>
    <t>spotkania z lokalnymi liderami</t>
  </si>
  <si>
    <t xml:space="preserve">Organizacja oraz udział w targach, kiermaszach i festynach </t>
  </si>
  <si>
    <t>Angażowanie różnych podmiotów-przedstawicieli sektora przetwórstwa produktów rolnych do promocji produktów na różnego rodzaju targach, kiermaszach i festynach związanych z wyżej wymienioną branżą.</t>
  </si>
  <si>
    <t>organizacja lub udział</t>
  </si>
  <si>
    <t>przetwórcy, konsumenci, grupy producentów, stowarzyszenia, gospodarstwa rolne</t>
  </si>
  <si>
    <t>Fundacja Rozwoju Lubelszczyzny</t>
  </si>
  <si>
    <t>Promowanie i propagowanie postaw przedsiębiorczych i innowacyjnych wśród młodzieży z terenów wiejskich województwa lubelskiego</t>
  </si>
  <si>
    <t>Promowanie i kreowanie postaw przedsiębiorczych i innowacyjnych wśród młodzieży z terenów wiejskich</t>
  </si>
  <si>
    <t>Cykl szkoleń                         i warsztatów</t>
  </si>
  <si>
    <t>Młodzież                       z terenów wiejskich</t>
  </si>
  <si>
    <t>01.09-30.11.2016 r.</t>
  </si>
  <si>
    <t>Droga Męczenników Majdanka 181,        20-325 Lublin</t>
  </si>
  <si>
    <t>Lokalna Grupa Działania na Rzecz rozwoju Gmin Powiatu Lubelskiego „Kraina wokół Lublina”</t>
  </si>
  <si>
    <t xml:space="preserve">Zaangażowanie młodych mieszkańców z terenów wiejskich do podejmowania inicjatyw mających na celu rozwój przedsiębiorczości z wykorzystaniem istniejących zasobów kulinarnych. </t>
  </si>
  <si>
    <t>Warsztaty kulinarne, konferencja</t>
  </si>
  <si>
    <t>Osoby młode (13 do 25 lat), przedstawiciele podmiotów ekonomii społecznej</t>
  </si>
  <si>
    <t>01.03.-30.06.2016 r.</t>
  </si>
  <si>
    <t xml:space="preserve">ul. Narutowicza 37/5,    20-016 Lublin </t>
  </si>
  <si>
    <t>powstanie profilu projektu na portalu społecznościowym</t>
  </si>
  <si>
    <t>Gmina Konopnica</t>
  </si>
  <si>
    <t>Nabywanie nowych umiejętności przez mieszkańców gminy Konopnica</t>
  </si>
  <si>
    <t>Aktywizacja mieszkańców wsi wokół projektu z wykorzystaniem potencjału młodzieży i osób starszych oraz wykluczonych społecznie.</t>
  </si>
  <si>
    <t>Dzieci, młodzież, dorośli, seniorzy - mieszkańcy gminy Konopnica</t>
  </si>
  <si>
    <t xml:space="preserve">02.04.-31.12.2016 r. </t>
  </si>
  <si>
    <t xml:space="preserve">Motycz, 21-030 Konopnica </t>
  </si>
  <si>
    <t>liczba uczestników zajęć sportowych</t>
  </si>
  <si>
    <t>1,2,5</t>
  </si>
  <si>
    <t>Gmina Strzyżewice</t>
  </si>
  <si>
    <t>Kapliczki i krzyże przydrożne Gminy Strzyżewice</t>
  </si>
  <si>
    <t xml:space="preserve">Uzyskanie równowagi społecznej na obszarach wiejskich poprzez promocję zrównoważonego rozwoju tych obszarów. </t>
  </si>
  <si>
    <t>Młodzież, dorośli mieszkańcy gminy</t>
  </si>
  <si>
    <t>01.03.-28.11.2016 r.</t>
  </si>
  <si>
    <t>wydanie publikacji w formie papierowej i elektronicznej</t>
  </si>
  <si>
    <t>Strzyżewice 109,     23-107 Strzyżewice</t>
  </si>
  <si>
    <t>Wydanie publikacji oraz zbioru multimedialnego w ramach promocji Gminy Strzyżewice</t>
  </si>
  <si>
    <t xml:space="preserve">Wzbudzenie w mieszkańcach Gminy Strzyżewice chęci do aktywnego działania na rzecz swojego miejsca zamieszkania oraz kształtowanie lokalnego patriotyzmu przy równoczesnym identyfikowaniu się ze swoim środowiskiem lokalnym. </t>
  </si>
  <si>
    <t>Platforma internetowa - panorama gminy, film promocyjny, wirtualny spacer po gminie, publikacja</t>
  </si>
  <si>
    <t>Mieszkańcy Gminy Strzyżewice</t>
  </si>
  <si>
    <t>01.02.-31.12.2016 r.</t>
  </si>
  <si>
    <t xml:space="preserve">wydanie publikacji w formie papierowej                             produkcja filmu promującego </t>
  </si>
  <si>
    <t>Strzyżewice 109,        23-107 Strzyżewice</t>
  </si>
  <si>
    <t>Gmina Bychawa</t>
  </si>
  <si>
    <t>Promocja obszarów wiejskich       w gminie Bychawa poprzez wydanie przewodnika pt. Gmina Bychawa – moje małe centrum świata</t>
  </si>
  <si>
    <t>Uzyskanie równowagi w różnych aspektach - ekonomicznym i społecznym pomiędzy miastem Bychawa a wsiami na terenie gminy Bychawa.</t>
  </si>
  <si>
    <t>Przewodnik</t>
  </si>
  <si>
    <t>Mieszkańcy całego województwa, mieszkańcy wsi w gminie Bychawa</t>
  </si>
  <si>
    <t>01.01.-31.12.2016 r.</t>
  </si>
  <si>
    <t>ul. Partyzantów 1, 23-100 Bychawa</t>
  </si>
  <si>
    <t>Rowerem po terenie Gminy Strzyżewice</t>
  </si>
  <si>
    <t>Rajd rowerowy, warsztaty</t>
  </si>
  <si>
    <t>Dzieci oraz rodzice lub prawni opiekunowie</t>
  </si>
  <si>
    <t>liczba rajdów promujących turystykę wiejską</t>
  </si>
  <si>
    <t>Strzyżewice 109, 23-107 Strzyżewice</t>
  </si>
  <si>
    <t>Stowarzyszenie Rodzin Katolickich</t>
  </si>
  <si>
    <t xml:space="preserve">Aktywizacja mieszkańców z terenów wiejskich do podejmowania inicjatyw służących włączeniu społecznemu w szczególności osób starszych, młodzieży, niepełnosprawnych, mniejszości narodowych i in. </t>
  </si>
  <si>
    <t>Osoby od 18 do 65 lat</t>
  </si>
  <si>
    <t xml:space="preserve">01.03.-30.06.2016 r. </t>
  </si>
  <si>
    <t>Żabia Wola 19 A, 23-107 Strzyżewice</t>
  </si>
  <si>
    <t>2,3,6</t>
  </si>
  <si>
    <t>Uniwersytet Przyrodniczy                      w Lublinie</t>
  </si>
  <si>
    <t>Aktywizacja hodowców zwierząt ras lokalnych na rzecz podejmowania inicjatyw w zakresie wytwarzania produktów regionalnych na bazie surowców pozyskiwanych ze zwierząt ww.ras utrzymywanych w małych gospodarstwach rodzinnych.</t>
  </si>
  <si>
    <t>Konferencja, publikacja</t>
  </si>
  <si>
    <t>Hodowcy zwierząt ras lokalnych (bydła rasy białogrzbietej, świń rasy puławskiej, owiec nizinnych odmiany uhruskiej) z terenów województwa lubelskiego i sąsiadujących terenów</t>
  </si>
  <si>
    <t>18.01-30.09.2016 r.</t>
  </si>
  <si>
    <t xml:space="preserve">Akademicka 13,         20-950 Lublin </t>
  </si>
  <si>
    <t>liczba opracowanych monografii naukowych</t>
  </si>
  <si>
    <t>liczba wydanych materiałów informacyjno-szkoleniowych</t>
  </si>
  <si>
    <t>Stowarzyszenie Lokalna Grupa Działania "Ziemi Chełmskiej"</t>
  </si>
  <si>
    <t>Malowniczy wschód - fascynuje, integruje i... aktywizuje</t>
  </si>
  <si>
    <t>Aktywizacja mieszkańców 56 gmin: Leśniowice, Wojsławice, Dorohusk i Żmudź, w tym 36 osób w wieku 15-24 lata oraz 20 osób starszych powyżej 60 lat.</t>
  </si>
  <si>
    <t>Wyjazdy studyjne, szkolenie, ulotka</t>
  </si>
  <si>
    <t>Mieszkańcy 56 gmin: Leśniowice, Wojsławice, Dorohusk i Żmudź, w tym 36 osób w wieku 15-24 lata oraz 20 osób starszych powyżej 60 lat</t>
  </si>
  <si>
    <t>01.05.-31.07.2016 r.</t>
  </si>
  <si>
    <t xml:space="preserve">ul. 11 Listopada 2, 22-100 Chełm </t>
  </si>
  <si>
    <t>Więcej umiejętności – więcej aktywności</t>
  </si>
  <si>
    <t>Podniesienie wiedzy i umiejętności mieszkańców obszarów wiejskich województwa lubelskiego w zakresie podejmowania działań wpływających na wzrost aktywności społeczności lokalnych, w tym zagrożonych społecznie.</t>
  </si>
  <si>
    <t>Szkolenie, wizyta studyjna, konferencja</t>
  </si>
  <si>
    <t xml:space="preserve">Mieszkańcy obszarów wiejskich województwa lubelskiego </t>
  </si>
  <si>
    <t>01.09.-30.11.2016 r.</t>
  </si>
  <si>
    <t>Gmina Tuczna</t>
  </si>
  <si>
    <t xml:space="preserve">Promowanie innowacji w rolnictwie. </t>
  </si>
  <si>
    <t>Mieszkańcy Gminy Tuczna, osoby zainteresowane  hodowlą koni</t>
  </si>
  <si>
    <t>01.05.-31.10.2016 r.</t>
  </si>
  <si>
    <t>liczba uczestniczących hodowców</t>
  </si>
  <si>
    <t>Tuczna 191 A, 21-523 Tuczna</t>
  </si>
  <si>
    <t>liczba przyznanych pucharów</t>
  </si>
  <si>
    <t>Lokalna Organizacja Turystyczna „Kraina Lessowych Wąwozów”</t>
  </si>
  <si>
    <t>Promocja naturalnych obszarów Krainy Lessowych Wąwozów, jak również promocja zrównoważonego rozwoju obszarów wiejskich Krainy Lessowych Wąwozów– w tym działalności turystycznej i rozwijanej działalności gospodarczej opartej na zasobach środowiska naturalnego.</t>
  </si>
  <si>
    <t>Folder</t>
  </si>
  <si>
    <t>Miłośnicy turystyki na obszarach wiejskich i agroturystyki, turystyki aktywnej, turystyki hobbystycznej, 
rodziny z dziećmi, grupy przyjaciół, dzieci i młodzież  osoby indywidualne</t>
  </si>
  <si>
    <t>01.04-30.10.2016 r.</t>
  </si>
  <si>
    <t>Aleja Kasztanowa 2, 24-150 Nałęczów</t>
  </si>
  <si>
    <t>Lokalna Grupa Działania „Roztocze Tomaszowskie”</t>
  </si>
  <si>
    <t>Angażowanie różnych podmiotów - przedstawicieli sektora publicznego i gospodarczego do współpracy regionalnej       i budowania partnerskich relacji ze społecznością lokalną na terenie 7 LGD.</t>
  </si>
  <si>
    <t>Warsztaty, wyjazdy, konkursy, książka kucharska, publikacja</t>
  </si>
  <si>
    <t>Przedstawiciele KGW, właściciele gastronomii, restauracji oraz gospodarstw agroturystycznych, producenci lokalni, przedstawiciele lokalnych społeczności znający lokalne zasoby związane z tradycyjnymi produktami</t>
  </si>
  <si>
    <t>01.04-30.09.2016 r.</t>
  </si>
  <si>
    <t>opracowanie programu</t>
  </si>
  <si>
    <t>ul. Lwowska 32,     22-600 Tomaszów Lubelski</t>
  </si>
  <si>
    <t>liczba grup uczestników</t>
  </si>
  <si>
    <t>liczba wydanych ulotek</t>
  </si>
  <si>
    <t>Gmina Niedrzwica Duża</t>
  </si>
  <si>
    <t>150 lat rozwoju społeczności, kultury i tradycji gminy Niedrzwica Duża</t>
  </si>
  <si>
    <t>Aktywizacja i integracja mieszkańców Gminy Niedrzwica Duża na rzecz inicjatyw                    w zakresie wielokierunkowego rozwoju gminy, a także promocja i zwiększenie rozwoju gospodarczego, zwiększenie zasięgu informacji o dostępnych usługach i produktach poprzez targi.</t>
  </si>
  <si>
    <t>Targi, film promocyjny, obchody 150 lecia gminy</t>
  </si>
  <si>
    <t>Mieszkańcy gminy Niedrzwica Duża</t>
  </si>
  <si>
    <t>liczba filmów promocyjnych</t>
  </si>
  <si>
    <t>Niedrzwica Duża 30, 24-220 Niedrzwica Duża</t>
  </si>
  <si>
    <t>liczba stoisk targowych</t>
  </si>
  <si>
    <t>liczba grup artystycznych</t>
  </si>
  <si>
    <t>Festiwal promocyjno – edukacyjny w Gminie Krzczonów</t>
  </si>
  <si>
    <t>Kontynuacja przedsięwzięcia jakim jest festiwal promocyjno-edukacyjny.</t>
  </si>
  <si>
    <t xml:space="preserve">Mieszkańcy województwa lubelskiego </t>
  </si>
  <si>
    <t>01.09.-30.10.2016 r.</t>
  </si>
  <si>
    <t>Lokalna Grupa Działania Ziemi Kraśnickiej</t>
  </si>
  <si>
    <t>Kreowanie rozwoju Lubelszczyzny w oparciu  o dobre praktyki krajowe i międzynarodowe</t>
  </si>
  <si>
    <t>Prowadzenie działań edukacyjnych na rzecz zrównoważonego rozwoju w oparciu                o tradycje kulturowe            i innowacyjne podejście do rozwoju przedsiębiorczości na wsi oraz aktywizacji społecznej mieszkańców.</t>
  </si>
  <si>
    <t>Wizyta gości z Węgier, konferencja</t>
  </si>
  <si>
    <t>Mieszkańcy województwa lubelskiego, członkowie LGD Ziemi Kraśnickiej, Węgrzy</t>
  </si>
  <si>
    <t xml:space="preserve">01.04.-31.07.2016 r. </t>
  </si>
  <si>
    <t xml:space="preserve">ul. Jagiellońska 5,     23-200 Kraśnik </t>
  </si>
  <si>
    <t>Gminy Ośrodek Kultury w Kłoczewie</t>
  </si>
  <si>
    <t xml:space="preserve">Zachowanie i promocja dziedzictwa kulturowego jakim jest tradycyjna obróbka lnu i tkactwo poprzez zorganizowanie imprezy plenerowej. </t>
  </si>
  <si>
    <t>Wystawa plenerowa</t>
  </si>
  <si>
    <t>Wszystkie grupy społeczne</t>
  </si>
  <si>
    <t xml:space="preserve">01.04.-29.05.2016 r. </t>
  </si>
  <si>
    <t>liczba wydarzeń plenerowych</t>
  </si>
  <si>
    <t>ul. Klonowa 2,        08-550 Kłoczew</t>
  </si>
  <si>
    <t>Powiat Lubelski</t>
  </si>
  <si>
    <t>Lubelszczyzna miodem płynąca – kultywowanie tradycji pszczelarskich oraz kulturowego dziedzictwa regionu</t>
  </si>
  <si>
    <t>Rozbudzenie wśród młodzieży i mieszkańców obszarów wiejskich zainteresowania pszczelarstwem, a w szczególności popularyzowanie pszczelarstwa i roli pszczół w środowisku naturalnym człowieka wśród dzieci i młodzieży oraz uświadomienie młodzieży znaczenia produktów pszczelich dla zdrowia.</t>
  </si>
  <si>
    <t>Konkurs, warsztaty, wystawa</t>
  </si>
  <si>
    <t>Uczniowie gimnazjów wiejskich województwa lubelskiego</t>
  </si>
  <si>
    <t xml:space="preserve">01.05.-15.07.2016 r. </t>
  </si>
  <si>
    <t xml:space="preserve">ul. Spokojna 9,           20-074 Lublin </t>
  </si>
  <si>
    <t>liczba reportaży telewizyjnych</t>
  </si>
  <si>
    <t>Gmina Zakrzew</t>
  </si>
  <si>
    <t>Promocja walorów turystycznych, kulturalnych           i kulinarnych Gminy Zakrzew</t>
  </si>
  <si>
    <t>Promocja zasobów turystycznych, kulturalnych, kulinarnych oraz krajobrazowych w celu podniesienia atrakcyjności gminy dla turystów oraz poprawy jakości życia mieszkańców i ich integracja.</t>
  </si>
  <si>
    <t xml:space="preserve">Rajd rowerowy, szkolenie, festyn </t>
  </si>
  <si>
    <t>Dzieci, młodzież, dorośli - mieszkańcy gminy Zakrzew, turyści</t>
  </si>
  <si>
    <t xml:space="preserve">01.05.-30.09.2016 r. </t>
  </si>
  <si>
    <t>liczba warsztatów               questing trasy rowerowej festyn</t>
  </si>
  <si>
    <t xml:space="preserve">Zakrzew 26, 23-155 Lublin </t>
  </si>
  <si>
    <t>Gminny Ośrodek Kultury i Sportu w Jastkowie zs. w Dąbrowicy</t>
  </si>
  <si>
    <t>Wspieranie różnorodnych inicjatyw kulturalnych zwiększających obecność kultury w życiu społecznym mieszkańców na terenie gminy.</t>
  </si>
  <si>
    <t xml:space="preserve">Dzieci, młodzież, dorośli, seniorzy </t>
  </si>
  <si>
    <t>01.06.-15.07.2016 r.</t>
  </si>
  <si>
    <t>liczba uczestników</t>
  </si>
  <si>
    <t xml:space="preserve">Dąbrowica 133,     21-008 Jastków </t>
  </si>
  <si>
    <t>Lubelski Ośrodek Doradztwa Rolniczego w Końskowoli</t>
  </si>
  <si>
    <t>X Ekofestyn – promocja zdrowej i bezpiecznej żywności ekologicznej</t>
  </si>
  <si>
    <t>Promocja zdrowej                  i bezpiecznej żywności ekologicznej.</t>
  </si>
  <si>
    <t xml:space="preserve">Ekofestyn </t>
  </si>
  <si>
    <t xml:space="preserve">01.09.-31.10.2016 r. </t>
  </si>
  <si>
    <t>liczba wystawców                 liczba osób</t>
  </si>
  <si>
    <t xml:space="preserve">ul. Pożowska 8,          24-130 Końskowola </t>
  </si>
  <si>
    <t xml:space="preserve">Lubelski Związek Stowarzyszeń Agroturystycznych </t>
  </si>
  <si>
    <t>Opracowanie i wydanie foldera "Produkty turystyki wiejskiej Lubelszczyzny"</t>
  </si>
  <si>
    <t xml:space="preserve">Pobudzenie przedsiębiorczości na wsi oraz ukierunkowanie inwestycji w oparciu             o dostępne środki               w ramach PROW 2014-2020. </t>
  </si>
  <si>
    <t>Odbiorcy oferty turystyki wiejskiej</t>
  </si>
  <si>
    <t xml:space="preserve">01.04.-30.11.2016 r. </t>
  </si>
  <si>
    <t>Aleja Grabowa 2,    24-150 Nałęczów</t>
  </si>
  <si>
    <t>Centralny Ośrodek Badania Odmian Roślin Uprawnych</t>
  </si>
  <si>
    <t>Zarządzanie odmianą – transfer wiedzy warunkiem postępu rolniczego</t>
  </si>
  <si>
    <t xml:space="preserve">Wykorzystanie najnowszej wiedzy               z dziedziny postępu rolniczego, zoptymalizowanie doboru najlepszej do uprawy odmiany w regionie. </t>
  </si>
  <si>
    <t>Prezentacja, folder, wykonanie doświadczeń</t>
  </si>
  <si>
    <t xml:space="preserve">Rolnicy </t>
  </si>
  <si>
    <t xml:space="preserve">01.03.-31.12.2016 r. </t>
  </si>
  <si>
    <t>wzrost plonów oraz przeszkolenie z zarządzania odmianą</t>
  </si>
  <si>
    <t>min 100 gospodarstw</t>
  </si>
  <si>
    <t>Cicibór Duży 80,     21-500 Biała Podlaska</t>
  </si>
  <si>
    <t>Uniwersytet Przyrodniczy w Lublinie</t>
  </si>
  <si>
    <t>Żywność kluczem do zdrowia</t>
  </si>
  <si>
    <t>Upowszechnienie zasad prawidłowego żywienia dla wybranych grup wiekowych na terenach wiejskich, omówienie wpływu nowych technologii na jakość żywności i zdrowie człowieka oraz szkolenie upowszechniające wiedzę na temat profilaktyki i dietoterapii chorób dietozależnych.</t>
  </si>
  <si>
    <t>Szkolenie, warsztaty, monografia</t>
  </si>
  <si>
    <t>Dzieci i osoby w wieku powyżej 60 lat</t>
  </si>
  <si>
    <t xml:space="preserve">01.02.-30.11.2016 r. </t>
  </si>
  <si>
    <t>liczba uczestników szkoleń -</t>
  </si>
  <si>
    <t>min 700 os. Max 1400 os.</t>
  </si>
  <si>
    <t xml:space="preserve">ul. Akademicka 13, 20-950 Lublin </t>
  </si>
  <si>
    <t>Związek Młodzieży Wiejskiej Zarząd Wojewódzki w Lublinie</t>
  </si>
  <si>
    <t>Społeczny Lider Obszarów Wiejskich Lubelszczyzny</t>
  </si>
  <si>
    <t>Aktywizacja 450 osób z Lubelszczyzny i zapoznanie ich z możliwościami realizacji inicjatyw na rzecz rozwoju obszarów wiejskich przez lokalne społeczności.</t>
  </si>
  <si>
    <t>Kampania informacyjna, szkolenia</t>
  </si>
  <si>
    <t>Młodzież do 35 roku życia</t>
  </si>
  <si>
    <t xml:space="preserve">01.03.-30.11.2016 r. </t>
  </si>
  <si>
    <t>liczba szkoleń-30 przeszkolenie - 450 os.</t>
  </si>
  <si>
    <t xml:space="preserve">ul. Karłowicza 4/302, 20-027 Lublin </t>
  </si>
  <si>
    <t>Warsztaty „Agroturystyka w        gminie Bychawa? Naturalnie!”</t>
  </si>
  <si>
    <t xml:space="preserve">Podniesienie wiedzy            i umiejętności mieszkańców dotyczących zagadnień prawnych i praktycznych  w podejmowaniu działalności agroturystycznej, zakładanie stron internetowych promujących gospodarstwa agroturystyczne oraz tworzenie produktów lokalnych. </t>
  </si>
  <si>
    <t xml:space="preserve">Warsztaty </t>
  </si>
  <si>
    <t>Rolnicy, organizacje zrzeszające gospodarstwa agroturystyczne, urzędników JST służących doradztwem w gminach</t>
  </si>
  <si>
    <t>01.05.-30.07.2016 r.</t>
  </si>
  <si>
    <t>liczba warsztatów-1 szt przeszkolenie -100</t>
  </si>
  <si>
    <t>Gmina Jabłonna</t>
  </si>
  <si>
    <t>Naturalna Gmina - promocja walorów turystycznych i mieszalniczych Gminy Jabłonna</t>
  </si>
  <si>
    <t>Promowanie zrównoważonego rozwoju gminy Jabłonna.</t>
  </si>
  <si>
    <t>System Identyfikacji Wizualnej Gminy Jabłonna, folder, spoty, festyny</t>
  </si>
  <si>
    <t>Mieszkańcy gminy Jabłonna, lokalni przedsiębiorcy, turyści</t>
  </si>
  <si>
    <t>01.04.-31.12.2016 r.</t>
  </si>
  <si>
    <t>liczba festynów - 7                 liczba osób konferencji - 100 system identyfikacji i wizualizacji - 1                liczba osób festynów -1500 liczba osób korzystających ze szlaków rowerowych - 1000</t>
  </si>
  <si>
    <t>Jabłonna Majątek 22, 23-114 Jabłonna</t>
  </si>
  <si>
    <t xml:space="preserve">Cech Rzemiosł Spożywczych </t>
  </si>
  <si>
    <t xml:space="preserve">Lubelska Akademia Produktu Regionalnego </t>
  </si>
  <si>
    <t>Aktywizacja mieszkańców wsi na rzecz podejmowania inicjatyw służących włączeniu społecznemu, w szczególności osób starszych, młodzieży, niepełnosprawnych i in.</t>
  </si>
  <si>
    <t>Mieszkańcy terenów wiejskich</t>
  </si>
  <si>
    <t>01.02.-30.09.2017 r.</t>
  </si>
  <si>
    <t>wydane certyfikaty -120                              egzaminy czeladnicze - 10                 wydanie folderu -500              liczba uczestników konferencji-100</t>
  </si>
  <si>
    <t xml:space="preserve">ul. Rynek 2, 20-111 Lublin </t>
  </si>
  <si>
    <t>Lubelskie w garnku - spotkania mentorskie</t>
  </si>
  <si>
    <t>Ułatwianie wymiany wiedzy pomiędzy podmiotami uczestniczącymi w rozwoju obszarów wiejskich oraz wymiana                            i rozpowszechnianie rezultatów działań na rzecz tego rozwoju.</t>
  </si>
  <si>
    <t xml:space="preserve">Szkolenie, warsztaty, publikacja, konferencja </t>
  </si>
  <si>
    <t>Twórcy ludowi, osoby z terenów wiejskich</t>
  </si>
  <si>
    <t>01.02.-30.09.2017</t>
  </si>
  <si>
    <t>wydane certyfikaty -20                               egzaminy czeladnicze - 20 certyfikaty ukończenia warsztatów -120                  wydanie folderu -1000 liczba uczestników konferencji-100</t>
  </si>
  <si>
    <t>Aktywizacja rolników Lubelszczyzny w kierunku zespołowych form gospodarowania – wyjazd studyjny do Grup Producentów Rolnych</t>
  </si>
  <si>
    <t>Zapoznanie producentów rolnych          z praktycznymi aspektami funkcjonowania grup producenckich.</t>
  </si>
  <si>
    <t>Rolnicy, członkowie grup producenckich, zrzeszeń oraz pracowników instytucji działających na rzecz rozwoju obszarów wiejskich</t>
  </si>
  <si>
    <t>01.04.-30.06.2016 r.</t>
  </si>
  <si>
    <t>liczba uczestników-50           liczba materiałów szkoleniowych-50</t>
  </si>
  <si>
    <t xml:space="preserve">ul. Pożowska 8, 24-130 Końskowola </t>
  </si>
  <si>
    <t>Stowarzyszenie na Rzecz Rozwoju Gminy Fajsławice</t>
  </si>
  <si>
    <t>Folder "Na zielarskim szlaku"</t>
  </si>
  <si>
    <t>Podniesienie świadomości społeczeństwa, spojrzenie na  zalety ziół, poszerzenie wiedzy na temat ich właściwego stosowania.</t>
  </si>
  <si>
    <t>Mieszkańcy województwa i kraju</t>
  </si>
  <si>
    <t>01.02.-30.05.2016 r.</t>
  </si>
  <si>
    <t>w tabeli 2.10 brak policzalnych wskaźników</t>
  </si>
  <si>
    <t>Fajsławice 106. 21-060 Fajsławice</t>
  </si>
  <si>
    <t>I, III, IV</t>
  </si>
  <si>
    <t>Stowarzyszenie „EkoLubelszczyzna”</t>
  </si>
  <si>
    <t>Udział w Międzynarodowych Targach Produktów i Żywności Wysokiej Jakości EKOGALA w Rzeszowie</t>
  </si>
  <si>
    <t>Prezentacja osiągnięć oraz promocja oferty rolników ekologicznych z Lubelszczyzny i współpracujących z nimi przetwórców na rynku międzynarodowym, poznanie najnowszych rozwiązań organizacyjnych i technicznych, metod produkcji, uprawy roślin i hodowli zwierząt prowadzonych według zasad rolnictwa ekologicznego.</t>
  </si>
  <si>
    <t>Ekspozycja na targach</t>
  </si>
  <si>
    <t>Rolnicy, producenci produktów ekologicznych</t>
  </si>
  <si>
    <t>10.05.-10.06.2016 r.</t>
  </si>
  <si>
    <t>liczba uczestników wyjazdów-4                                    liczba gości odwiedzajacych-300                                        ilość materiałów rozdysponowanych - 200 nawiązanie kontaktów biznesowych- 10                       liczba imprez o charakterze edukacyjnym-3</t>
  </si>
  <si>
    <t xml:space="preserve">Bursaki 12, 20-150 Lublin </t>
  </si>
  <si>
    <t>Stowarzyszenie EkoLubelszczyzna</t>
  </si>
  <si>
    <t>Organizacja i udział w targach i wystawach tematycznych na rzecz prezentacji osiągnięć        i promocji polskiej wsi w kraju i za granicą. Udział w IX targach NATURA FOOD w Łodzi</t>
  </si>
  <si>
    <t>Prezentacja osiągnięć oraz promocja oferty rolników ekologicznych  z Lubelszczyzny i współpracujących z nimi przetwórców na rynku międzynarodowym, poznanie najnowszych rozwiązań organizacyjnych  i technicznych, metod produkcji, uprawy roślin i hodowli zwierząt prowadzonych wg zasad rolnictwa ekologicznego.</t>
  </si>
  <si>
    <t>Rolnicy i producenci produktów ekologicznych</t>
  </si>
  <si>
    <t>15.09.-15.10.2016 r.</t>
  </si>
  <si>
    <t>Organizacja i udział w targach i wystawach tematycznych na rzecz prezentacji osiągnięć i promocji polskiej wsi w kraju i za granicą. Udział w Międzynarodowych Targach Żywności Ekologicznej BIOFACH w Norymberdze</t>
  </si>
  <si>
    <t>20.01.-20.02.2016 r.</t>
  </si>
  <si>
    <t>liczba uczestników wyjazdów-4                                    liczba gości odwiedzajacych-1000                                        ilość materiałów rozdysponowanych - 300 nawiązanie kontaktów biznesowych- 10                       liczba imprez o charakterze edukacyjnym-3</t>
  </si>
  <si>
    <t>W grupie siła – możliwości wsparcia grup producentów rolnych</t>
  </si>
  <si>
    <t>Promowanie profesjonalnej współpracy i realizacji przez rolników wspólnych inwestycji poprzez zrzeszenie się producentów rolnych w grupy producenckie, tworzenie wspólnych struktur handlowych oraz powiązań organizacyjnych.</t>
  </si>
  <si>
    <t xml:space="preserve">Konferencje </t>
  </si>
  <si>
    <t xml:space="preserve">Producenci rolni </t>
  </si>
  <si>
    <t>04.04.-30.06.2016 r.</t>
  </si>
  <si>
    <t>liczba uczestników-210            liczba materiałów szkoleniowych-210</t>
  </si>
  <si>
    <t>IX edycja Konkursu na Najlepsze Gospodarstwo Ekologiczne – etap wojewódzki</t>
  </si>
  <si>
    <t xml:space="preserve">Identyfikacja i szerzenie dobrych praktyk, a także rozpowszechnienie wiedzy w zakresie rolnictwa ekologicznego. </t>
  </si>
  <si>
    <t>04.04.-30.11.2016 r.</t>
  </si>
  <si>
    <t xml:space="preserve">ul. Dożowska 8, 24-130 Końskowola </t>
  </si>
  <si>
    <t>Dwudniowy Festiwal kulinarny - smaki Polski Wschodniej, spotkania smaków</t>
  </si>
  <si>
    <t>Promocja tradycji kulinarnej poprzez współpracę naszego regionu z województwem podkarpackim                   i podlaskim.</t>
  </si>
  <si>
    <t>Vent, warsztaty</t>
  </si>
  <si>
    <t>Społeczności lokalne, mieszkańcy Lublina, rolnicy, producenci zdrowej żywności z trzech regionów, produktu tradycyjnego  i lokalnego, turyści, dzieci, młodzież, regionaliści, rzemieślnicy, twórcy ludowi</t>
  </si>
  <si>
    <t>01.03.-30.09.2016 r.</t>
  </si>
  <si>
    <t>Gminny Ośrodek Kultury i Sportu w Jastkowie AZS. w Dąbrowicy</t>
  </si>
  <si>
    <t>Promocja dziedzictwa kulturowego przez Zespół Pieśni i Tańca "Dąbrowica"</t>
  </si>
  <si>
    <t>Promocja dziedzictwa kulturowego poprzez koncerty rodzimego zespołu folklorystycznego.</t>
  </si>
  <si>
    <t>Wyjazd na festiwal, festyn rodzinny, dożynki gminne</t>
  </si>
  <si>
    <t>Młodzież, dorośli, seniorzy</t>
  </si>
  <si>
    <t>01.05.-15.09.2016 r.</t>
  </si>
  <si>
    <t>liczba odbiorców - 5000             liczba koncertów - 3</t>
  </si>
  <si>
    <t xml:space="preserve">Dąbrowica 133, 21-008 Jastków </t>
  </si>
  <si>
    <t>Targi Vege Fruit Expo</t>
  </si>
  <si>
    <t xml:space="preserve">Publikacja na temat produktów regionalnych - wznowienie III edycja </t>
  </si>
  <si>
    <t>3 nowy projekt</t>
  </si>
  <si>
    <t>4 nowy projekt</t>
  </si>
  <si>
    <t>5 nowy projekt</t>
  </si>
  <si>
    <t>29 nowy projekt</t>
  </si>
  <si>
    <t>Przed zmianą</t>
  </si>
  <si>
    <t>Po zmianie</t>
  </si>
  <si>
    <t>Zmniejszenie kwoty przeznaczonej na realizację operacji z 7480,00 zł do 6880,00 zł</t>
  </si>
  <si>
    <t>Udział Województwa Lubuskiego w wydarzeniach targowo- wystawienniczych o tematyce zw.z systemami jakości żywności i turystyki wiejskiej oraz rozwojem obszarów wiejskich w kraju i zagranicą-wystawy oraz wyjazdy studyjne w celu uczestnictwa  w targach</t>
  </si>
  <si>
    <t>Zwiększenie kwoty przeznaczonej na realizację operacji z 50000zł do 70000 zł</t>
  </si>
  <si>
    <t xml:space="preserve">Ustalenie właściwej formy operacji, wskaźników niezbędne, aby  uniknąć problemów z rozliczaniem przez ARiMR.                                                                                                                              </t>
  </si>
  <si>
    <t>Zwiększenie kwoty przeznaczonej na realizację operacji z 27000 zł do 29500 zł</t>
  </si>
  <si>
    <t>Zmniejszenie kwoty przeznaczonej na realizację operacji z 16000 zł do 15500 zł</t>
  </si>
  <si>
    <t>Zmniejszenie kwoty przeznaczonej na realizację operacji z 17000 zł do 12567,90 zł</t>
  </si>
  <si>
    <t>Olimpiada Młodych Producentów Rolnych - etap wojewódzki</t>
  </si>
  <si>
    <t>1. Zmniejszenie kwoty przeznaczonej na realizację operacji z 4987,70 zł do 4900 zł            2. Zmiana terminu realizacji operacji z III-IV kwartału na I-II kwartału.</t>
  </si>
  <si>
    <t>Zmniejszenie kwoty przeznaczonej na realizację operacji z 12224,11 zł do 11424,11 zł</t>
  </si>
  <si>
    <t>Zmniejszenie kwoty przeznaczonej na realizację operacji z 7862,96 zł do 7527,96 zł</t>
  </si>
  <si>
    <t>Samorząd Województwa Łódzkiego</t>
  </si>
  <si>
    <t>Zmniejszenie kwoty przeznaczonej na realizację operacji do 81 401,10 zł (zmniejszenie o 8598,90 zł – było 90 000 zł).</t>
  </si>
  <si>
    <t>Zmiana terminu realizacji projektu</t>
  </si>
  <si>
    <t>Doprecyzowano termin realizacji dwudniowej konferencji na                      06.10 - 07.10.2016 ze względów organizacyjnych.</t>
  </si>
  <si>
    <t xml:space="preserve">Zmiana terminu realizacji projektu. Zwiększenie kwoty przeznaczonej na realizację operacji do 17 800,00 zł (zwiększenie o 4 779,40 zł - było 13 020,60 zł) </t>
  </si>
  <si>
    <t>Zmiana terminu realizacji projektu (20-22.11.2016 r.), zwiększenie liczby uczestników do 100 osób (było 90)</t>
  </si>
  <si>
    <t xml:space="preserve">Zmiana terminu realizacji projektu. Zwiększenie kwoty przeznaczonej na realizację operacji do 16 970,00 zł             ( zwiększenie o 3061,16 zł - było             13 908,84 zł) </t>
  </si>
  <si>
    <t>Zmiana terminu realizacji projektu, Zmniejszenie kwoty przeznaczonej na realizację operacji do 27 200,00 zł (zmniejszenie o 10 315,00 zł – było 37515,00), zwiększenie  ilości uczestników do  85 osób (było 80)</t>
  </si>
  <si>
    <t>Zmniejszenie kwoty przeznaczonej na realizację operacji do 3 335 zł (zmniejszenie o 2 692 zł – było 6 027 zł), zmniejszenie ilości uczestników do  84 osób (było 100)</t>
  </si>
  <si>
    <t>Jednostka Regionalna KSOW Województwa Małopolskiego</t>
  </si>
  <si>
    <t>Organizacja konkursów: Przyjazna wieś oraz „Mój produkt, mój rynek”</t>
  </si>
  <si>
    <t>Rezygnacja z realizacji konkursów.</t>
  </si>
  <si>
    <t>Wprowadzenie operacji z listy rezerwowej na listę podstawową. Zmniejszenie kwoty przeznaczonej na realizację zadania z 25.000,00 zł do 21.000,00 zł.</t>
  </si>
  <si>
    <t>Zmniejszenie kwoty z 215.000,00 zł do 212.900,00 zł.</t>
  </si>
  <si>
    <t>Zwiększenie kwoty na realizację zadania z 95.000,00 zł na 97.900,00 zł</t>
  </si>
  <si>
    <t>Zwiększenie kwoty na realizację zadania z 56.115,49 zł na 72.400,00 zł.</t>
  </si>
  <si>
    <t>Zmniejszenie kwoty z 149.945,00 zł do 136.500,00 zł.</t>
  </si>
  <si>
    <t>Zwiększenie kwoty proponowanej na realizację tego zadania z 8.164,33 do 9.000,00 zł</t>
  </si>
  <si>
    <t>Malopolska Sieć LGD</t>
  </si>
  <si>
    <t>Zmniejszenie kwoty z 80.765,16 zł do 65.500,00 zł.</t>
  </si>
  <si>
    <t>Malopolski Ośrodek Doradztwa Rolniczego w Karniowicach</t>
  </si>
  <si>
    <t>Maloposlka Izba Rolnicza</t>
  </si>
  <si>
    <t>Zmniejszenie kwoty z 67.761,10 zł do 49.100,00 zł.</t>
  </si>
  <si>
    <t>Samorząd Województwa Mazowieckiego</t>
  </si>
  <si>
    <t>zmniejszenie budżetu operacji brutto z 110 000 zł do 89 973,16 zł</t>
  </si>
  <si>
    <t xml:space="preserve">zwiększenie budżetu operacji z 50 000 zł do 60 000 zł </t>
  </si>
  <si>
    <t xml:space="preserve">zwiększenie budżetu operacji z 20 000 zł do 21 000 zł </t>
  </si>
  <si>
    <t>zmniejszenie budżetu operacji brutto z 6 000 zł do 5 535 zł</t>
  </si>
  <si>
    <t>rozszerzenie harmonogramu z I-III kwartał 2016 do I-IV kwartał 2016 r.</t>
  </si>
  <si>
    <t>zmniejszenie budżetu operacji brutto z 7 500 zł do 4 976 zł</t>
  </si>
  <si>
    <t>zmniejszenie budżetu operacji brutto  z 24 000 zł 20 527,91 zł</t>
  </si>
  <si>
    <t>zmiana harmonogramu z 01/01/2016-30/09/2016 na 30/06/2016-30/09/2016</t>
  </si>
  <si>
    <t>zmiana harmonogramu z 01/03/2016-30/11/2016 na 30/06/2016-30/11/2016 oraz zmniejszenie budżetu operacji brutto  z 307 254 zł na 280 194 zł</t>
  </si>
  <si>
    <t xml:space="preserve">zmiana harmonogramu z 01/06/2016-30/08/2016 na 30/06/2016-03/07/2016 </t>
  </si>
  <si>
    <t xml:space="preserve">zmiana harmonogramu z 01/03/2016-30/10/2016 na 30/06/2016-12/12/2016 oraz zmniejszenie budżetu operacji brutto  z 68 895,50 zł na 62 920 zł </t>
  </si>
  <si>
    <t>zmiana harmonogramu z 15/04/2016-31/12/2016 na 30/06/2016-30/11/2016</t>
  </si>
  <si>
    <t>zmiana harmonogramu z 01/03/2016-31/05/2016 na 09/06/2016-22/06/2016 oraz zmniejszenie budżetu operacji brutto z 6 900 zł na 5 400 zł</t>
  </si>
  <si>
    <t>zmiana harmonogramu z 30/03/2016-30/06/2016 na 01/07/2016-30/11/2016</t>
  </si>
  <si>
    <t>zmiana harmonogramu z 18/01/2016-03/09/2016 na 01/07/2016-03/09/2016 oraz zmniejszenie budżetu operacji brutto z  40 463,11 zł na 38 987,11 zł</t>
  </si>
  <si>
    <t>zmiana harmonogramu z 01/07/2016-31/09/2016 na 15/06/2016-31/09/2016 oraz zmniejszenie budżetu operacji brutto z 29 089,50 zł na 23 089,50 zł</t>
  </si>
  <si>
    <t>zmiana harmonogramu z 01/05/2016-30/11/2016 na 03/06/2016-31/10/2016</t>
  </si>
  <si>
    <t>zmiana harmonogramu z 01/05/2016-10/07/2016 na 10/06/2016-26/06/2016 oraz zmniejszenie budżetu operacji brutto z 17 170 zł na 12 900 zł</t>
  </si>
  <si>
    <t>zmiana harmonogramu z 19/05/2016-20/05/2016 na 12/05/2016-19/05/2016 oraz zmniejszenie budżetu operacji brutto z 21 603,20 zł na 20 600,80 zł</t>
  </si>
  <si>
    <t>zmiana harmonogramu z 18/04/2016-20/04/2016 na 10/06/2016-16/06/2016</t>
  </si>
  <si>
    <t>zmiana harmonogramu z 01/02/2016-31/12/2016 na 25/05/2016-31/10/2016 oraz zmniejszenie budżetu operacji brutto z 15 375 zł na 14 391 zł</t>
  </si>
  <si>
    <t>zmiana harmonogramu z 01/05/2016-24/12/2016 na 12/05/2016-06/12/2016 oraz zmniejszenie budżetu operacji brutto z 12 000,03 zł na 12 000 zł</t>
  </si>
  <si>
    <t>zmiana harmonogramu z 01/05/2016-15/06/2016 na 09/05/2016-14/05/2016 oraz zmniejszenie budżetu operacji brutto z  6 950,39 zł na 6 450 zł</t>
  </si>
  <si>
    <t>zmiana harmonogramu z 01/10/2016-02/10/2016 na 30/06/2016-02/10/2016 oraz zmniejszenie budżetu operacji brutto z 29 915,66 zł na 24 165,60 zł</t>
  </si>
  <si>
    <t>zmiana harmonogramu z 01/05/2016-30/09/2016 na 15/06/2016-30/09/2016</t>
  </si>
  <si>
    <t>zmiana harmonogramu z 01/03/2016-31/07/2016 na 30/05/2016-30/09/2016 oraz zmniejszenie budżetu operacji brutto z 23 018 zł na 19 210 zł</t>
  </si>
  <si>
    <t>zmiana harmonogramu z 01/10/2016-31/12/2016 na 08/06/2016-19/12/2016 oraz zmniejszenie budżetu operacji brutto z 21 926 zł na 16 813,50 zł</t>
  </si>
  <si>
    <t>zmiana harmonogramu z 01/03/2016-15/10/2016 na 15/06/2016-15/10/2016 oraz zmniejszenie budżetu operacji brutto z 47 078,70 zł na 41 737,50 zł</t>
  </si>
  <si>
    <t>zmniejszenie budżetu operacji brutto z 8 960,94 zł na 5 411,55 zł</t>
  </si>
  <si>
    <t>zmiana harmonogramu z 01/04/2016-30/11/2016 na 06/06/2016-30/11/2016 oraz zmniejszenie budżetu operacji brutto z 47 473 zł na 42 080,16 zł</t>
  </si>
  <si>
    <t xml:space="preserve">zmiana harmonogramu z 07/08/2016-07/08/2016 na 15/06/2016-07/08/2016 </t>
  </si>
  <si>
    <t xml:space="preserve">zmiana harmonogramu z 01/05/2016-15/08/2016 na 01/07/2016-30/11/2016 </t>
  </si>
  <si>
    <t>zmiana harmonogramu z 01/04/2016-30/10/2016 na 01/07/2016-30/10/2016 oraz zmniejszenie budżetu operacji brutto z 115 085,90 zł na 97 251,90 zł</t>
  </si>
  <si>
    <t>zmiana harmonogramu z 21/03/2016-29/04/2016 na 30/05/2016-08/07/2016 oraz zmniejszenie budżetu operacji brutto z 17 089,50 zł na 12 656,36 zł</t>
  </si>
  <si>
    <t>korekta budżetów operacji na liście rankingowej wpłynęła na oszczędności w planie operacyjnym, w związku z tym rzeczowa operacja zostaje przeniesiona z listy rezerwowej na listę rankingową i przyjęta do realizacji; dostosowanie harmonogramu operacji do planowanej umowy</t>
  </si>
  <si>
    <t>zmiana harmonogramu z 01/04/2016-01/10/2016 na 15/07/2016-30/11/2016 oraz zmniejszenie budżetu z 221 831 zł na 90  400 zł</t>
  </si>
  <si>
    <t>korekta budżetów operacji na liście rankingowej wpłynęła na oszczędności w planie operacyjnym, w związku z tym rzeczowa operacja zostaje przeniesiona z listy rezerwowej na listę rankingową i przyjęta do realizacji; dostosowanie harmonogramu i kwoty operacji do planowanej umowy</t>
  </si>
  <si>
    <t>19 nowa operacja</t>
  </si>
  <si>
    <t>20 nowa operacja</t>
  </si>
  <si>
    <t xml:space="preserve">Organizacja konferencji dotyczącej popularyzacji i promocji wędkarstwa na terenach wiejskich województwa opolskiego </t>
  </si>
  <si>
    <t>Usunięcie z wykazu wskaźników wskaźnika: Liczba uczestników konferencji</t>
  </si>
  <si>
    <t>Koszty związane z organizacją konferencji znajdują się po stronie samorządu województwa opolskiego i nie są zbieżne z formą realizacji operacji, jedynie koszty wydania publikacji finansowane są w ramach Planu operacyjnego ze środków KSOW</t>
  </si>
  <si>
    <t>Folder "Opolskie smaki"</t>
  </si>
  <si>
    <t>Rozszerzenie grupy docelowej operacji o gospodarstwa agroturystyczne</t>
  </si>
  <si>
    <t xml:space="preserve">Zwiększenie wskaźnika: liczba targów, wystaw, jarmarków, festynów, dożynek o 1 - docelowo do 2 </t>
  </si>
  <si>
    <t>Zmniejszenie wskaźnika: liczba wyjazdów/wizyt studyjnych/wymian eksperckich o jednostkę - z 3 do 2</t>
  </si>
  <si>
    <t>Opolska Regionalna Organizacja Turystyczna</t>
  </si>
  <si>
    <t>Stowarzyszenie LGD Dolina Stobrawy</t>
  </si>
  <si>
    <t>Zmiana terminu realizacji operacji z 01.04.2016 na 01.02.2016</t>
  </si>
  <si>
    <t>Ze względu na konieczność przeprowadzenia postępowania o udzielenie zamówienia publicznego na usługę zapewnianą w ramach operacji, konieczne było wcześniejsze podpisanie umowy z Wnioskodawcą</t>
  </si>
  <si>
    <t xml:space="preserve">Budżet dostosowano do realnego wydatkowania kosztów w ramach operacji </t>
  </si>
  <si>
    <t>Innowacyjne rozwiązania w technologiach uprawy roślin rolniczych oraz nowości odmianowe na polu doświadczalnym Opolskiego Ośrodka Doradtzwa Rolniczego w Łosiowie</t>
  </si>
  <si>
    <t>Stacja Doświadczalna Oceny Odmian</t>
  </si>
  <si>
    <t>Rozszerzenie formy realizacji operacji: dodanie konkursów</t>
  </si>
  <si>
    <t>Operacja obejmuje również organizację konkursów na zakończenie realizacji warsztatów krawieckich podczas planowanych pokazów. Realizacja operacji musiała nastąpić wcześniej z uwagi na konieczność przeprowadzenia postępowania przetargowego na realizację usługi finansowanej w ramach operacji. Wydłużono termin realizacji operacji do 31 lipca 2016 r. w związku z konieczością uregulowania zobowiązań wynikających z realizacji operacji (ostatnie działanie składające się na operację miało miejsce w dniu 26.06.2016). Budżet operacji dostosowano do realnego wydatkowania kosztów w ramach operacji. Dokonano zmian we wskaźnikach: w operacji zaplanowano 3 cykle warsztatów (po 10 spotkań), co daje 30 warsztatów. Łącznie w 30 warsztatch uczestniczyło 430 osób; zmniejszono liczbę działań promocyjnych w mediach z 2 do 1 - zaplanowano 2 artykuły w prasie lokalnej (działanie jest zatem jedno - promocja w prasie), wskaźnik: liczba uczestników konferencji, spotkań, seminarów dostosowano do założeń realizacji operacji wskazanych we wniosku, tj. 80 osób</t>
  </si>
  <si>
    <t>Zmiana terminu realizacji operacji: z 01.05.2016 - 30.06.2016 na 01.02.2016-31.07.2016</t>
  </si>
  <si>
    <t>Zmieniono wskaźniki: zwiększono liczbę szkoleń, warsztatów z 3 do 30; zwiększono liczbę uczestników szkoleń, warsztatów z 60 do 430 osób; zmniejszono liczbę działań promocyjnych w mediach z 2 do 1; zmniejszono liczbę uczestników konferencji, spotkań, seminariów ze 100 do 80 osób</t>
  </si>
  <si>
    <t>Zmiana terminu realizacji operacji - wydłużenie terminu do 15.12.2016</t>
  </si>
  <si>
    <t>Stowarzyszenie LGD Stobrawski Zielony Szlak</t>
  </si>
  <si>
    <t>Zmiana terminu realizacji operacji: z 20.04.2016 na 01.02.2016</t>
  </si>
  <si>
    <t xml:space="preserve">Organizacja Wystawy Twórców Ludowych i Rzemiosła Artystycznego Pogranicza Polsko-Czeskiego </t>
  </si>
  <si>
    <t>Wprowadzenie operacji do realizacji z listy rezerwowej</t>
  </si>
  <si>
    <t>Jednostka Regionalna KSOW wojewdztwa podkarpackiego</t>
  </si>
  <si>
    <t>Zwiększenie kwoty z 10 000,00 zł do kowty 25 000,00 zł.</t>
  </si>
  <si>
    <t>Zmiejszenie kwoty planowanej na zadanie z 10 000,00 zł na 9 781,58 zł</t>
  </si>
  <si>
    <t>Zmiejszenie kwoty planowanej na zadanie z 25 000,00 zł na 19 883,00 zł</t>
  </si>
  <si>
    <t>Zmiejszenie kwoty planowanej na zadanie z 12474,46 zł na 12 470,00 zł</t>
  </si>
  <si>
    <t xml:space="preserve">Samorząd Województwa Podlaskiego </t>
  </si>
  <si>
    <t>Forum Lokalnych Grup Działania</t>
  </si>
  <si>
    <t xml:space="preserve">Zmniejszenie kwoty przeznaczonej na realizację przedsięwzięcia do 18 260 zł (było 25 000 zł) jednocześnie została zmniejszona liczba uczestników (z 60 osób na 50 osób) </t>
  </si>
  <si>
    <t xml:space="preserve">Zmiana kwoty wynika z oszczędności </t>
  </si>
  <si>
    <t>Wyjazd studyjny LGD – inkubatory kuchenne w praktyce</t>
  </si>
  <si>
    <t xml:space="preserve">Zmniejszenie kwoty przeznaczonej na realizację przedsiewzięcia do 36 400 zł (było 45 000 zł) </t>
  </si>
  <si>
    <t>Wyjazd studyjny: jak to jest z tym drobnym przetwórstwem w Europie? Upowszechnianie dobrych praktyk</t>
  </si>
  <si>
    <t xml:space="preserve">Zmniejszenie kwoty przeznaczonej na realizację przedsięwzięcia do 69 000 zł (było 77 000 zł) </t>
  </si>
  <si>
    <t>Debata „Przetwórstwo surowców z własnego gospodarstwa na 2% podatku”</t>
  </si>
  <si>
    <t xml:space="preserve">Zmniejszenie kwoty przeznaczonej na realizację przedsięwzięcia do 18 972 zł (było 20 000 zł) jednocześnie została zwiększona liczba uczestników (z 60 osób na 349 osób) </t>
  </si>
  <si>
    <t xml:space="preserve">Zmiana kwoty wynika z oszczędności; zmiana ilości uczestników zwiazana jest z dużym zainteresowaniem </t>
  </si>
  <si>
    <t>Analiza i ocena strony produkty.wrotapodlasia.pl jako narzędzia gromadzenia i upowszechniania dobrych praktyk</t>
  </si>
  <si>
    <t xml:space="preserve">Zmniejszenie kwoty przeznaczonej na realizację przedsięwzięcia do 9 400 zł (było 10 000 zł) </t>
  </si>
  <si>
    <t>Olimpiada wiedzy o obszarach wiejskich (organizacja finału wojewódzkiego oraz udział laureatów w finale ogólnopolskim)</t>
  </si>
  <si>
    <t xml:space="preserve">Zmniejszenie kwoty przeznaczonej na realizację przedsięwzięcia do 9 680 zł (było 10 000 zł) </t>
  </si>
  <si>
    <t xml:space="preserve">Sieciowanie współpracy przedsiębiorców i usługodawców z województwa podlaskiego poprzez inicjowanie powstania „Podlaskiego Szlaku Kulinarnego” </t>
  </si>
  <si>
    <t xml:space="preserve">Zmniejszenie kwoty przeznaczonej na realizację przedsięwzięcia do 9 000 zł (było  9 256,50 zł) </t>
  </si>
  <si>
    <t xml:space="preserve">n.d </t>
  </si>
  <si>
    <t xml:space="preserve">Zmiana kwoty przeznaczonej na realizację operacji własnych na 199 360,20 zł         </t>
  </si>
  <si>
    <t>Festyn sportowo – rekreacyjny i piknik rolniczy „Powitanie Lata u Ossolińskich”</t>
  </si>
  <si>
    <t>Zmniejszenie kwoty przeznaczonej na realizację przedsięwzięcia do 34 720zł (było 35 308,59 zł)</t>
  </si>
  <si>
    <t>Rozwój północno-wschodniej Polski na rynku wołowiny – konferencja</t>
  </si>
  <si>
    <t>Zmniejszenie kwoty przeznaczonej na realizację przedsięwzięcia do 14 692 zł (było 17 516,97 zł)</t>
  </si>
  <si>
    <t>Produkty tradycyjne i lokalne szansą na zrównoważony rozwój obszarów wiejskich</t>
  </si>
  <si>
    <t>Zmniejszenie kwoty przeznaczonej na realizację przedsięwzięcia do 24 500 zł (było 25 591,80 zł)</t>
  </si>
  <si>
    <t>Piknik pn.: „Jagnięcina podlaska – walory smakowe i zdrowotne”</t>
  </si>
  <si>
    <t>Zmniejszenie kwoty przeznaczonej na realizację przedsięwzięcia do 11 500 zł (było 11 985,16 zł)</t>
  </si>
  <si>
    <t>Promocja dziedzictwa kulturowego i kulinarnego – „Spotkanie Kultur Pogranicza”</t>
  </si>
  <si>
    <t>Zmniejszenie kwoty przeznaczonej na realizację przedsięwzięcia do 41 808 zł (było 44 822,80 zł)</t>
  </si>
  <si>
    <t>Sieciowanie podmiotów prowadzących działalność przetwórczą i gastronomiczną z wykorzystaniem lokalnych produktów spożywczych poprzez utworzenie „Podlaskiego Szlaku Kulinarnego”</t>
  </si>
  <si>
    <t>Zmniejszenie kwoty przeznaczonej na realizację przedsięwzięcia do 25 797,40 zł (było 25 897,40 zł)</t>
  </si>
  <si>
    <t>XIII Święto Sera w Korycinie</t>
  </si>
  <si>
    <t>Zmniejszenie kwoty przeznaczonej na realizację przedsięwzięcia do 26 000 zł (było 28 140,37 zł)</t>
  </si>
  <si>
    <t>Szkolenie i warsztaty terenowe nt. Innowacyjnych rozwiązań w zakresie produktów przetworzonych metodami tradycyjnymi (sery podpuszczkowe, mięso, wędliny).</t>
  </si>
  <si>
    <t>Zmniejszenie kwoty przeznaczonej na realizację przedsięwzięcia do 15 800 zł (było 15 834,80 zł)</t>
  </si>
  <si>
    <t>Kraina Puszczańskich Tradycji – nowa inicjatywa społeczna na obszarze wiejskim gminy Czarna Białostocka,</t>
  </si>
  <si>
    <t>Zmniejszenie kwoty przeznaczonej na realizację przedsięwzięcia do 9 365 zł (było 9 980 zł)</t>
  </si>
  <si>
    <t>Etno - design – Dochodowa tradycja</t>
  </si>
  <si>
    <t>Zmniejszenie kwoty przeznaczonej na realizację przedsięwzięcia do 15 425 zł (było 16 284,98 zł)</t>
  </si>
  <si>
    <t>Cykl działań: „Tradycja i nowoczesność- Rola aktywności kobiet w zrównoważonym rozwoju obszarów wiejskich oraz w tworzeniu i kultywowaniu kultury i tradycji”</t>
  </si>
  <si>
    <t>Zmniejszenie kwoty przeznaczonej na realizację przedsięwzięcia do 27 196 zł (było 28 063,80 zł)</t>
  </si>
  <si>
    <t xml:space="preserve">Młodzi nadzieją podlaskiego rolnictwa – czyli dlaczego warto zostać na wsi – konkurs na najciekawszy artykuł </t>
  </si>
  <si>
    <t>„Stare w Nowym”- wprowadzenie starej techniki koronkarskiej we współczesne wzornictwo przy udziale lokalnej międzypokoleniowej grupy z Podlasia</t>
  </si>
  <si>
    <t>Zmniejszenie kwoty przeznaczonej na realizację przedsięwzięcia do 20 760 zł (było 21 259,61zł)</t>
  </si>
  <si>
    <t xml:space="preserve">Turniej Wsi Monieckich </t>
  </si>
  <si>
    <t>Przedsięwzięcie do realizacji w kwocie 19 901,40 zł</t>
  </si>
  <si>
    <t xml:space="preserve">Realizacja przedsięwzięcia z listy rezerwowej w wyniku oszczędności </t>
  </si>
  <si>
    <t>Ekoturystyka przyszłością województwa podlaskiego - II Podlaska Konferencja Ekoturystyczna wraz ze specjalistycznymi warsztatami szkoleniowymi.</t>
  </si>
  <si>
    <t>Przedsięwzięcie do realizacji w kwocie 24 018,20 zł</t>
  </si>
  <si>
    <t xml:space="preserve">Zmiana kwoty przeznaczonej na realizację operacji partnerów KSOW na 360 335,31 zł         </t>
  </si>
  <si>
    <t xml:space="preserve">Zmiana ilości przedsięwzięć (z 17 przedsięwzięć na 19 przedsięwzięć) </t>
  </si>
  <si>
    <t>Dwuletni plan operacyjny KSOW na lata 2016-2017 dla województwa podlaskiego</t>
  </si>
  <si>
    <t>Urząd Marszałkowski Województwa Podlaskiego</t>
  </si>
  <si>
    <t>Podniesienie jakości wdrażania programu LEADER w województwie podlaskim</t>
  </si>
  <si>
    <t>Warsztaty/seminarium</t>
  </si>
  <si>
    <t>1.04.2016-30.11.2016</t>
  </si>
  <si>
    <t>Białystok</t>
  </si>
  <si>
    <t>1.04.2016-30.11.2017</t>
  </si>
  <si>
    <t>Wyjazd studyjny: jak to jest z tym drobnym przetwórstwem w Europie? Upowszechnianie dobrych praktyk.</t>
  </si>
  <si>
    <t>ułatwienie i skoordynowanie procesu przygotowywania inwestycji PROW w zakresie drobnego przetwórstwa spożywczego (w zakresie produktów niezwierzęcych).</t>
  </si>
  <si>
    <t>Inspektorzy Sanepidu</t>
  </si>
  <si>
    <t>1.02.2016-30.11.2018</t>
  </si>
  <si>
    <t>ok. 21</t>
  </si>
  <si>
    <t>Rozwój przedsiębiorczości opartej o przetwórstwo i sprzedaż płodów rolnych z własnego gospodarstwa.</t>
  </si>
  <si>
    <t>Debata</t>
  </si>
  <si>
    <t>Rolnicy, przetwórcy, ogół społeczeństwa</t>
  </si>
  <si>
    <t>1.04.2016-30.11.2019</t>
  </si>
  <si>
    <t>Usprawnienie strony produkty.wrotapodlasia.pl jako narzędzia wspierającego krótki łańcuch dystrybucji oraz gromadzenia i upowszechniania dobrych praktyk</t>
  </si>
  <si>
    <t>Narzędzie internetowe</t>
  </si>
  <si>
    <t>liczba narzędzi informacyjno-promocyjnych</t>
  </si>
  <si>
    <t>Olimpiada Aktywności Wiejskiej - III edycja (etap 1/2)</t>
  </si>
  <si>
    <t>Zwiększenie zaangażowania mieszkańców obszarów wiejskich w rozwój lokalny</t>
  </si>
  <si>
    <t>Organizacje wiejskie</t>
  </si>
  <si>
    <t>1.02.2016-30.11.2019</t>
  </si>
  <si>
    <t>liczba animatorów</t>
  </si>
  <si>
    <t>liczba laureatów konkursu</t>
  </si>
  <si>
    <t xml:space="preserve">I </t>
  </si>
  <si>
    <t>Zwiększenie zaangażowania młodzieży wiejskiej w nurt polityki rozwoju obszarów wiejskich.</t>
  </si>
  <si>
    <t>Młodzież wiejska</t>
  </si>
  <si>
    <t xml:space="preserve">Udział ze stoiskiem informacyjno – promocyjnym 
w Targach „Smaki Regionów” w Poznaniu
</t>
  </si>
  <si>
    <t>Rozwój przetwórstwa płodów rolnych w oparciu o potencjał endemiczny regionu</t>
  </si>
  <si>
    <t>Stoisko informacyjno-promocyjne</t>
  </si>
  <si>
    <t>Ogół mieszkańców</t>
  </si>
  <si>
    <t>23.09.2016-27.09.2016</t>
  </si>
  <si>
    <t>liczba stoisk</t>
  </si>
  <si>
    <t>Wzmocnienie samoorganizacji producentów żywności wysokiej jakości w województwie podlaskim</t>
  </si>
  <si>
    <t>Seminaria</t>
  </si>
  <si>
    <t xml:space="preserve">liczba uczestników konferencji, spotkań, seminariów            </t>
  </si>
  <si>
    <t>Zespół Szkół Centrum Kształcenia Rolniczego im. Krzysztofa Kluka w Rudce</t>
  </si>
  <si>
    <t>Promowanie regionalnych produktów żywnościowych, lokalnych twórców i artystów, a także poznanie wykorzystywanych w nowoczesnym rolnictwie rozwiązań organizacyjnych i technicznych, metod produkcji, uprawy roślin i hodowli zwierząt.</t>
  </si>
  <si>
    <t>Edukacyjny piknik rolniczy</t>
  </si>
  <si>
    <t>mieszkańcy Gminy Rudka oraz ościennych gmin, uczniów szkoły i ich rodziców zainteresowanych problematyką rolną, produkcją i przetwórstwem żywności</t>
  </si>
  <si>
    <t>12.06.2016</t>
  </si>
  <si>
    <t>Rudka</t>
  </si>
  <si>
    <t>Podlaska Izba Rolnicza</t>
  </si>
  <si>
    <t xml:space="preserve">* zgromadzenie w jednym miejscu producentów i przetwórców rolnych zainteresowanych rozwojem dzielności w kierunku produkcji wysokiej jakości wołowiny.
* poszukiwanie sposobów na zwiększenie popytu polskiej wołowiny na rynku krajowym, unijnym i w krajach trzecich
* wymiany wiedzy i doświadczeń pomiędzy podmiotami związanymi z rynkiem wołowiny na wszystkich szczeblach jej produkcji.
* stworzeniem nowej marki wysokiej jakości wołowiny, której walory będą doceniane w kraju oraz za granicą.
* upowszechnienie wiedzy na temat systemów jakości
* upowszechnienie wiedzy na temat czynników wpływających na podniesienie wydajności produkcji i zmniejszenia zużycia zasobów w produkcji wysokiej jakości wołowiny
</t>
  </si>
  <si>
    <t>Producenci i przetwórcy rolni – zainteresowani produkcją wołowiny, przedstawiciele samorządów rolniczych, stowarzyszeń, zrzeszeń, organizacji rolniczych.</t>
  </si>
  <si>
    <t>1.02.2016-31.10.2016</t>
  </si>
  <si>
    <t>Starostwo Powiatowe w Mońkach</t>
  </si>
  <si>
    <t>Rozwój i promocja lokalnych producentów tradycyjnej żywności i wytwórców oraz budowanie trwałych powiązań integracyjnych pomiędzy wytwórcami, producentami a konsumentami.</t>
  </si>
  <si>
    <t>Jarmark, folder, baza internetowa</t>
  </si>
  <si>
    <t xml:space="preserve">Operacja oraz poszczególne jej działania adresowane są w szczególności do uczestników łańcucha żywnościowego tj:
1. producentów rolnych
2. sektora przetwórstwa
3. producentów i wytwórców tradycyjnych produktów żywnościowych
4. odbiorców - mieszkańcy obszarów wiejskich z Powiatu Monieckiego oraz całego Województwa Podlaskiego.
</t>
  </si>
  <si>
    <t>Mońki</t>
  </si>
  <si>
    <t xml:space="preserve">Liczba konkursów </t>
  </si>
  <si>
    <t>liczba plakatów/folderów</t>
  </si>
  <si>
    <t>Małe gospodarstwa rodzinne siłą podlaskiej wsi - program</t>
  </si>
  <si>
    <t>Stworzenie programu promującego podlaską wieś, 
pokazanie szerszemu gronu możliwości jakie stwarza praca na wsi, pokazanie korzyści z łączenia się mniejszych gospodarstw  grupy producenckie; zmiana postrzegania pracy na wsi poprzez dotarcie do ludzi spoza środowiska rolniczego i pokazania, jak bardzo rolnictwo zmieniło się; pobudzenie przedsiębiorczości wśród mieszkańców wsi.</t>
  </si>
  <si>
    <t xml:space="preserve">Audycja </t>
  </si>
  <si>
    <t xml:space="preserve">Rolnicy i osoby spoza środowiska rolniczego </t>
  </si>
  <si>
    <t>Porosły</t>
  </si>
  <si>
    <t>Regionalny Związek Hodowców Owiec i Kóz w Białymstoku</t>
  </si>
  <si>
    <t>Zwiększenie samoorganizacji hodowców jagnięciny w województwie podlaskim</t>
  </si>
  <si>
    <t>hodowcy owiec, ogół społeczeństwa</t>
  </si>
  <si>
    <t>1.07.2016-30.09.2016</t>
  </si>
  <si>
    <t>Gmina Sokółka</t>
  </si>
  <si>
    <t xml:space="preserve">Wspieranie działalności i aktywizację społeczności lokalnej poprzez pielęgnowanie dziedzictwa kulturowego i kulinarnego naszego regionu. </t>
  </si>
  <si>
    <t>Przedsięwzięcie plenerowe</t>
  </si>
  <si>
    <t>1.06.2016-30.06.2016</t>
  </si>
  <si>
    <t>Sokółka</t>
  </si>
  <si>
    <t>liczba zespołów ludowych</t>
  </si>
  <si>
    <t>Alicja Wasilewska</t>
  </si>
  <si>
    <t>Dzień Anioła w Suwalskim Przytulisku</t>
  </si>
  <si>
    <t>Promowanie włączenia społecznego, zmniejszania ubóstwa oraz rozwoju gospodarczego na obszarach wiejskich.</t>
  </si>
  <si>
    <t>Plener rękodzielniczy</t>
  </si>
  <si>
    <t>Młode pokolenie i osoby starsze ze wsi Węgielnia oraz okolic</t>
  </si>
  <si>
    <t>1.09.2016-25.09.2016</t>
  </si>
  <si>
    <t>Węgielnia</t>
  </si>
  <si>
    <t>Podlaski Ośrodek Doradztwa Rolniczego w Szepietowie</t>
  </si>
  <si>
    <t>Celem operacji jest wsparcie funkcjonowania lokalnych podmiotów funkcjonujących w branży przetwórczej i gastronomicznej w województwie podlaskim.</t>
  </si>
  <si>
    <t>Konferencja oraz wydarzenie plenerowa.</t>
  </si>
  <si>
    <t>Lokalni producenci wyrobów spożywczych  oraz podmioty prowadzące małą gastronomię w oparciu o lokalne produkty z wykorzystaniem podlaskiej tradycji kulinarnej.</t>
  </si>
  <si>
    <t>01.04.2016 - 30.09.2016</t>
  </si>
  <si>
    <t>Szepietowo</t>
  </si>
  <si>
    <t xml:space="preserve">Gminny Ośrodek Kultury, Sportu i Turystyki </t>
  </si>
  <si>
    <t xml:space="preserve">* promowanie produktów regionalnych, m.in. sera korycińskiego wytwarzanego w tradycyjny sposób,
* wprowadzanie do obrotu produktów rolnych, przetworzonych w ramach rozwoju łańcucha żywnościowego 
</t>
  </si>
  <si>
    <t>Wydarzenie plenerowe</t>
  </si>
  <si>
    <t>2.05.2016-14.09.2016</t>
  </si>
  <si>
    <t>Korycin</t>
  </si>
  <si>
    <t>Powiat Białostocki</t>
  </si>
  <si>
    <t>"Natura na talerzu - II Kiermasz Zdrowej Żywności</t>
  </si>
  <si>
    <t>Rozwój i promocja lokalnych producentów, usług i produktów lokalnych, popularyzacja kuchni lokalnej oraz wymiana doświadczeń</t>
  </si>
  <si>
    <t xml:space="preserve">liczba plakatów, ulotek i zaproszeń,                                                         </t>
  </si>
  <si>
    <t xml:space="preserve">Upowszechnianie innowacyjnych rozwiązań i dobrych praktyk poprzez umożliwienie ostatecznym odbiorcom praktycznego zapoznania się z nowymi przepisami wchodzącymi w życie oraz rozwiązaniami w przetwórstwie rolno-spożywczym.  
Poprzez projekt nastąpi aktywizacja potencjalnych partnerów grupy operacyjnej na rzecz podejmowania inicjatyw w zakresie rozwoju małego przetwórstwa w celu osiągnięcia celów , a co za tym idzie wsparcie współpracy międzysektorowej i powstawania nowych miejsc pracy. </t>
  </si>
  <si>
    <t>Szkolenie oraz warsztaty</t>
  </si>
  <si>
    <t xml:space="preserve">Przedsiębiorcy, rolnicy, mali przetwórcy planujący rozpoczęcie działalności w tej dziedzinie, mieszkańcy obszarów wiejskich, doradcy rolni </t>
  </si>
  <si>
    <t>10.09.2016 - 30.10.2016</t>
  </si>
  <si>
    <t>Stowarzyszenie Kraina Puszczańskich Tradycji</t>
  </si>
  <si>
    <t>Kraina Puszczańskich Tradycji – nowa inicjatywa społeczna na obszarze wiejskim gminy Czarna Białostocka</t>
  </si>
  <si>
    <t>Promowanie inicjatyw społecznych podejmowanych na obszarach wiejskich gminy Czarna Białostocka poprzez przetestowanie i sprawdzenie oferty edukacyjnej nowopowstałej wsi tematycznej Kraina Puszczańskich Tradycji</t>
  </si>
  <si>
    <t>Prezentacje rękodzieła ludowego</t>
  </si>
  <si>
    <t>Uczniowie i nauczyciele</t>
  </si>
  <si>
    <t>Czarna Białostocka</t>
  </si>
  <si>
    <t>Wojewódzki Ośrodek Animacji Kultury w Białymstoku</t>
  </si>
  <si>
    <t>Podniesienie jakości, poziomu życia rodzin poprzez dodatkowe źródło zarobkowania; Ochrona i zachowanie dziedzictwa kulturowego, poprzez promowanie tradycyjnych wzorów ludowych.</t>
  </si>
  <si>
    <t>Organizacja warsztatów</t>
  </si>
  <si>
    <t>Osoby wyrażające chęć podjęcia działalności gospodarczej w zakresie produkcji ubrań i rzeczy użytkowych z wykorzystaniem wzornictwa tradycyjnego</t>
  </si>
  <si>
    <t>01.02.2016 - 30.10.2016</t>
  </si>
  <si>
    <t>Stowarzyszenie Bardzo Aktywna Wieś „Barwa”</t>
  </si>
  <si>
    <t xml:space="preserve">• podniesienie aktywności i kompetencji oraz świadomości uczestnictwa w realizacji polityki zrównoważonego rozwoju obszarów wiejskich w oparciu o dobre praktyki w zakresie dziedzictwa kulturowego i przyrodniczego wsi, kobiet z obszarów wiejskich oraz organizacji pozarządowych działających na obszarach wiejskich,
• zwiększenie możliwości pozyskania przez kobiety, organizacji pozarządowych z obszarów wiejskich funduszy z PROW 2014-2020 na rozwój aktywności kobiet oraz organizacji na obszarach wiejskich,
• promowanie roli kobiety,
• wsparcie aktywności kobiet wiejskich, zachęcanie do podejmowania własnych inicjatyw gospodarczych.
</t>
  </si>
  <si>
    <t>Warsztaty kulinarne</t>
  </si>
  <si>
    <t>Mieszkańcy obszarów wiejskich</t>
  </si>
  <si>
    <t>1.03.2016-30.09.2016</t>
  </si>
  <si>
    <t>Rafałówka</t>
  </si>
  <si>
    <t>Aktywizacja młodych ludzi</t>
  </si>
  <si>
    <t>1.04.2016-30.09.2016</t>
  </si>
  <si>
    <t>Stowarzyszenie „Zameczek”</t>
  </si>
  <si>
    <t>Aktywizacja seniorów poprzez warsztaty lokalnej tradycji.</t>
  </si>
  <si>
    <t xml:space="preserve">Aktywizacja osób 50+ w zakresie włączenie do życia społecznego; Ochrona i zachowanie dziedzictwa regionu poprzez promowanie tradycyjnych wyrobów z naturalnych materiałów.
</t>
  </si>
  <si>
    <t>Organizacja warsztatów.</t>
  </si>
  <si>
    <t>Osoby powyżej 50 roku życia.</t>
  </si>
  <si>
    <t>01.04.2016 - 30.05.2016</t>
  </si>
  <si>
    <t>Ciechanowiec</t>
  </si>
  <si>
    <t>Fundacja Targ Kreatywności</t>
  </si>
  <si>
    <t xml:space="preserve">„Stare w Nowym”- wprowadzenie starej techniki koronkarskiej we współczesne wzornictwo przy udziale lokalnej międzypokoleniowej grupy z Podlasia. </t>
  </si>
  <si>
    <t>* przekazanie młodemu pokoleniu umiejętności posługiwania się ginącą techniką rękodzielniczą, która może stać się podstawą dla własnej przedsiębiorczości;
* pokazanie, że rękodzieło  może być źródłem do alternatywnego sposobu zarabiania pieniędzy</t>
  </si>
  <si>
    <t>Warsztaty, publikacja</t>
  </si>
  <si>
    <t>Młodzież, seniorzy - pośrednio ogół społeczeństwa</t>
  </si>
  <si>
    <t>1.03.2016-20.12.2016</t>
  </si>
  <si>
    <t>Łapicze</t>
  </si>
  <si>
    <t>Moniecki Ośrodek Kultury</t>
  </si>
  <si>
    <t>Promocja walorów monieckich wsi, kultywowanie miejscowych tradycji, rozwijanie poczucia tożsamości lokalnej, aktywizacja społeczności wiejskiej obszaru gminy, a także zwiększenie atrakcyjności turystycznej obszaru gminy</t>
  </si>
  <si>
    <t>1.04.2016-1.11.2016</t>
  </si>
  <si>
    <t xml:space="preserve">FUNDUSZE SZKOLENIA DORADZTWO CONSULTING Paweł Lange-Kuczyński </t>
  </si>
  <si>
    <t>Nawiązanie, podtrzymanie lub zacieśnienie współpracy pomiędzy osobawmi działającymi katywnie w wiejskiej branży turystycznej</t>
  </si>
  <si>
    <t xml:space="preserve">Konferencja, warsztaty </t>
  </si>
  <si>
    <t xml:space="preserve">Grupę docelową będą stanowiły osoby, które aktywnie działają lub zamierzają podjąć pracę w branży turystycznej i okołoturystycznej, a także są zainteresowane pozyskaniem wiedzy z zakresu ekoturystyki </t>
  </si>
  <si>
    <t>1.07.2016-25.11.2016</t>
  </si>
  <si>
    <t>Kuchnia pachnąca Podlasiem - promocja dziedzictwa kulinarnego</t>
  </si>
  <si>
    <t>Popularyzacja kuchni regionalnej, a także upowszechnianie wiedzy na jej temat</t>
  </si>
  <si>
    <t>Przygotowanie publikacji</t>
  </si>
  <si>
    <t>„Rozwój agroturystyki i jej promocja”</t>
  </si>
  <si>
    <t>Wspieranie rozwoju agroturystyki, jej promocja a także upowszechnianie wiedzy na jej temat.</t>
  </si>
  <si>
    <t>Właściciele kwater agroturystycznych z terenu powiatu białostockiego</t>
  </si>
  <si>
    <t>1.03.2016-30.11.2016</t>
  </si>
  <si>
    <t>Miejski Ośrodek Animacji Kultury w Wasilkowie</t>
  </si>
  <si>
    <t>"Aktywizacja społeczności wiejskich Gminy Wasilków" - wiosna z folklorem i turniej wsi</t>
  </si>
  <si>
    <t>Zwiększenie zaangażowania mieszkańców i identyfikacja przykładów dobrych projektów zrealizowanych w ramach programów UE oraz analiza możliwości ich przeniesienia na teren Gminy Wasilków ze szczególnym uwzględnieniem działań innowacyjnych</t>
  </si>
  <si>
    <t>Wydarzenie plenerowe, konkurs kulinarny</t>
  </si>
  <si>
    <t>Mieszkańcy miasta i gminy Wasilków i okolic</t>
  </si>
  <si>
    <t>1.05.2016-30.06.2016</t>
  </si>
  <si>
    <t>Wasilków</t>
  </si>
  <si>
    <t>liczba uczestników wydarzeń plenerowych</t>
  </si>
  <si>
    <t>Zespół Szkół Centrum Kształcenia Rolniczego im. Wincentego Witosa w Suwałkach</t>
  </si>
  <si>
    <t>VI Wiosenny Agrofestyn</t>
  </si>
  <si>
    <t>1. Promowanie regionalnych produktów żywności,
2. Prezentacja lokalnych twórców i artystów, 
3. Wskazanie na umiejętność wykorzystania nowych rozwiązań technicznych w gospodarstwie rolnym, 
4. Zapoznanie z nowoczesnymi maszynami i urządzeniami do produkcji rolnej,
5. Współpraca instytucji naukowych, ośrodków doradztwa rolniczego i szkoły z rolnikami i przetwórcami żywności.</t>
  </si>
  <si>
    <t>Mieszkańcy okolicznych wsi i miasta Suwałk</t>
  </si>
  <si>
    <t>01.04.2016-21.05.2016</t>
  </si>
  <si>
    <t>Suwałki</t>
  </si>
  <si>
    <t>Magia ziół - Warsztaty zielarskie</t>
  </si>
  <si>
    <t>Nabycie wiedzy z zakresu zielarstwa, promocji wytworzonych produktów i technik sprzedaży.</t>
  </si>
  <si>
    <t>Mieszkańcy obszarów wiejskich, w szczególności osoby prowadzące gospodarstwa agroturystyczne</t>
  </si>
  <si>
    <t>16.08.2016 - 31.10.2016</t>
  </si>
  <si>
    <t>IX Wojewódzki konkurs orki pługami zagonowymi</t>
  </si>
  <si>
    <t>Popularyzowanie wiedzy i innowacji w zakresie prawidłowej agrotechniki zwiększającej rentowność i konkurencyjność gospodarstw.</t>
  </si>
  <si>
    <t>Rolnicy, uczniowie szkół rolniczych oraz studenci</t>
  </si>
  <si>
    <t>01.07.2016 - 30.09.2016</t>
  </si>
  <si>
    <t>I, II, III, IV, V</t>
  </si>
  <si>
    <t>Przeprowadzenie cyklu warsztatów tematycznych dotyczących promowania  innowacyjnych metod zapobiegających znoszeniu środków ochrony roślin</t>
  </si>
  <si>
    <t>Uświadomienie rolnikom stosującym pestycydy negatywnych skutków znoszenia środków ochrony roślin oraz przedstawienie praktyczne sposobów walki ze znoszeniem, jakim jest używanie rozpylaczy eżektorowych.</t>
  </si>
  <si>
    <t>01.03.2016 - 30.10.2016</t>
  </si>
  <si>
    <t>Przedsięwzięcie edukacyjne polegające na organizacji XXIII Regionalnej Wystawy Zwierząt Hodowlanych Szepietowo 2016</t>
  </si>
  <si>
    <t xml:space="preserve">Ułatwianie transferu wiedzy i innowacji w rolnictwie i leśnictwie oraz na obszarach wiejskich.
Zwiększenie rentowności gospodarstw i konkurencyjności wszystkich rodzajów rolnictwa we wszystkich regionach oraz promowanie innowacyjnych technologii w gospodarstwach i zrównoważonego zarządzania lasami.
Wspieranie organizacji łańcucha żywnościowego w tym przetwarzania i wprowadzania do obrotu produktów rolnych, dobrostanu zwierząt oraz zarządzania ryzykiem w rolnictwie.
Zwiększenie udziału zainteresowanych stron we wdrażaniu inicjatyw na rzecz rozwoju obszarów wiejskich. 
</t>
  </si>
  <si>
    <t>Organizacja seminarium oraz wystawa zwierząt hodowlanych</t>
  </si>
  <si>
    <t>Rolnicy, doradcy, przedstawiciele firm i instytucji działających na rzecz rolnictwa.</t>
  </si>
  <si>
    <t>01.05.2016 - 01.08.2016</t>
  </si>
  <si>
    <t>Piękno naszych babć – powrót do natury. Warsztaty pięknego ciała i domu”</t>
  </si>
  <si>
    <t>Zwiększenie atrakcyjności oferty agroturystycznej na obszarach wiejskich województwa podlaskiego, obniżenie kosztów działalności gospodarstw domowych, wykorzystanie i tym samym zachowanie tradycyjnych receptur, zwiększenie zastosowań wykorzystania lokalnych produktów i płodów rolnych</t>
  </si>
  <si>
    <t>Osoby posiadające gospodarstwa agroturystyczne lub zamierzające założyć gospodarstwo agroturystyczne w ramach przejścia z działalności rolniczej na usługową</t>
  </si>
  <si>
    <t>BIAŁOSTOCKA FUNDACJA KSZTAŁCENIA KADR</t>
  </si>
  <si>
    <t>Podlaska Trasa Dziedzictwa Kulturowego instrumentem aktywizacji mieszkańców gmin wiejskich po 50 roku życia w obszarze sprzedaży bezpośredniej produktów</t>
  </si>
  <si>
    <t xml:space="preserve">Celem operacji jest aktywizacja społeczna i zawodowa mieszkańców gmin Puńsk i Boćki, ze szczególnym uwzględnieniem mieszkańców po 50 roku życia  przyjęto, wokół modelu KmZERO, będącego instrumentem promocji usług i produktów regionalnych w rozwiązaniach sprzedaży bezpośredniej. </t>
  </si>
  <si>
    <t>Organizacja szkoleń, wyjazdy studyjne, wykonanie publikacji, audycja, organizacja seminarium oraz festynu.</t>
  </si>
  <si>
    <t xml:space="preserve">Osoby 50+ zamieszkujący tereny wiejskie. </t>
  </si>
  <si>
    <t>liczba plakatów</t>
  </si>
  <si>
    <t>Uniwersytet w Białymstoku</t>
  </si>
  <si>
    <t>Współpraca rolników jako czynnik wzrostu towarowości gospodarstw ekologicznych.</t>
  </si>
  <si>
    <t xml:space="preserve">Celem głównym operacji jest zwiększenie towarowości gospodarstw ekologicznych poprzez promocję współpracy rolników i skrócenie łańcucha produkcji produktów ekologicznych. </t>
  </si>
  <si>
    <t xml:space="preserve">Warsztaty edukacyjno-szkoleniowe, przeprowadzenie badania, organizacja wyjazdu studyjnego. </t>
  </si>
  <si>
    <t>Rolnicy prowadzący gospodarstwa ekologiczne oraz przetwórcy ekologiczni z województwa podlaskiego.</t>
  </si>
  <si>
    <t>01.02.2016 - 30.11.2016</t>
  </si>
  <si>
    <t>Dorota Kozłowska</t>
  </si>
  <si>
    <t>Cykl wyjazdów studyjnych dla studentów i nauczycieli akademickich kształcenie w szeroko rozumianej działalności rolniczej i pozarolniczej na obszarach wiejskich</t>
  </si>
  <si>
    <t>Identyfikacja i upowszechnianie dobrych praktyk oraz ułatwienie pozyskania wiedzy o nowościach i innowacjach w szeroko rozumianym rolnictwie jak i promocja nowoczesnych rozwiązań w rolnictwie i działalności pozarolniczej z wykorzystaniem pomocy środków UE na obszarach wiejskich</t>
  </si>
  <si>
    <t>Studenci i wykładowcy przedmiotów zawodowych w rolnictwie</t>
  </si>
  <si>
    <t>Kasa Rolniczego Ubezpieczenia Społecznego Oddział Regionalny w Białymstoku</t>
  </si>
  <si>
    <t>Kontynuacja przedsięwzięcia bezpieczna praca w gospodarstwie rolnym</t>
  </si>
  <si>
    <t>Celem operacji jest spadek liczby  wypadków przy pracy rolniczej wśród rolników i członków ich rodzin poprzez dotarciem do jak największej liczby mieszkańców wsi z tematyką dotyczącą bezpieczeństwa przy pracy rolniczej.</t>
  </si>
  <si>
    <t>Audycja edukacyjna</t>
  </si>
  <si>
    <t>Rolnicy oraz osoby związane ze środowiskiem wiejskim.</t>
  </si>
  <si>
    <t>01.03.2016 - 30.11.2016</t>
  </si>
  <si>
    <t>Piękna i estetyczna podlaska wieś</t>
  </si>
  <si>
    <t>Poprawa stanu estetycznego i sanitarnego wsi oraz działania na rzecz ochrony środowiska naturalnego; popularyzacja dobrych praktyk w zakresie rozwoju obszarów wiejskich oraz uświadomienie mieszkańców o potrzebie dbałości o swoje podwórka jak i wygląd estetyczny swego otoczenia i całej wsi. Wzbogacenie wiedzy na temat zasad estetycznego zagospodarowania całej miejscowości jak i pojedynczego gospodarstwa, umiejętnego zastosowania nasadzeń ozdobnych w kompozycjach.</t>
  </si>
  <si>
    <t>Mieszkańcy obszarów wiejskich województwa podlaskiego</t>
  </si>
  <si>
    <t>01.04.2016 - 30.11.2016</t>
  </si>
  <si>
    <t>FUNDACJA CUKRZYCA A ZDROWIE</t>
  </si>
  <si>
    <t>„Warsztaty zielarskie dla zdrowia – edukacja prozdrowotna poprzez wykorzystanie ziół w przeciwdziałaniu chorobom cywilizacyjnym mieszkańców wsi i obszarów wiejskich” – 3 edycje</t>
  </si>
  <si>
    <t xml:space="preserve">Zwiększenie świadomości mieszkańców wsi i obszarów wiejskich na temat chorób cywilizacyjnych i ich powikłań oraz ograniczenie występowania ryzyka poprzez zastosowanie profilaktyki prozdrowotnej zdrowego trybu życia przy użyciu ziół. </t>
  </si>
  <si>
    <t xml:space="preserve">Mieszkańcy terenów wiejskich </t>
  </si>
  <si>
    <t>01.04.2016 - 01.11.2016</t>
  </si>
  <si>
    <t>Zaścianki</t>
  </si>
  <si>
    <t>Podlaska Regionalna Organizacja Turystyczna</t>
  </si>
  <si>
    <t>Konferencja pn. "Podlaskie kulinaria – wymiana wiedzy dotyczącej tworzenia lokalnych szlaków kulinarnych"</t>
  </si>
  <si>
    <t>Wymiana wiedzy dotyczącej tworzenia lokalnych szlaków kulinarnych oraz mobilizacji twórców tradycyjnych produktów kulinarnych z województwa podlaskiego do tworzenia własnych szlaków kulinarnych jako inicjatywy na rzecz rozwoju obszarów wiejskich.</t>
  </si>
  <si>
    <t>Organizacja konferencji</t>
  </si>
  <si>
    <t>Lokalni wytwórcy oraz sprzedawcy kulinarnych produktów regionalnych</t>
  </si>
  <si>
    <t>01.03.2016 - 30.04.2016</t>
  </si>
  <si>
    <t>Konkurs Podlaska AgroLiga 2016</t>
  </si>
  <si>
    <t>Promowanie gospodarstw rolnych i firm z otoczenia rolnictwa województwa podlaskiego, które uzyskują wysokie wyniki ekonomiczne, stosujących innowacyjne rozwiązania technologiczne i korzystające ze wsparcia finansowego w ramach funduszy europejskich.</t>
  </si>
  <si>
    <t>Organizacja seminarium oraz konkursu</t>
  </si>
  <si>
    <t>Rolnicy, właściciele i przedstawiciele firm z otoczenia rolnictwa, doradcy rolniczy, przedstawiciele władz wojewódzkich i samorządowych</t>
  </si>
  <si>
    <t>01.04.2016 - 31.07.2016</t>
  </si>
  <si>
    <t>Skuteczna komunikacja – klucz do sukcesu</t>
  </si>
  <si>
    <t>Aktywizacja młodzieży z obszarów wiejskich, uczącej się w szkołach o profilu rolniczym; Kształtowanie aktywnych postaw społecznych oraz wyposażenie młodzieży z obszarów wiejskich, w kompetencje umożliwiające im lepsze funkcjonowanie zarówno w społeczeństwie, jak i na rynku pracy.</t>
  </si>
  <si>
    <t>Organizacja szkolenia oraz wykonanie publikacji</t>
  </si>
  <si>
    <t>Uczniowie z obszarów wiejskich</t>
  </si>
  <si>
    <t>04.04.2016 - 30.06.2016</t>
  </si>
  <si>
    <t xml:space="preserve">Identyfikacja dobrych praktyk w wytwarzaniu i wprowadzaniu do obrotu produktów tradycyjnych </t>
  </si>
  <si>
    <t xml:space="preserve">Operacja przyczyni się do identyfikacji, gromadzenia i upowszechniania dobrych praktyk mających wpływ na rozwój obszarów wiejskich i wzrost drobnej przetwórczości.
Wpłynie pozytywnie na wspieranie organizacji łańcucha żywnościowego w tym przetwarzania i wprowadzania do obrotu produktów rolnych, dobrostanu zwierząt oraz zarządzania ryzykiem w rolnictwie.
Zaktywizuje mieszkańców wsi na rzecz podejmowania inicjatyw w zakresie rozwoju obszarów wiejskich, w tym kreowania miejsc pracy na terenach wiejskich, poprzez zwiększenie wytwarzania tradycyjnych produktów kulinarnych.
</t>
  </si>
  <si>
    <t>Uczestnicy konkursu Nasze Kulinarne Dziedzictwo oraz  właściciele kwater agroturystycznych</t>
  </si>
  <si>
    <t>01.08.2016 - 30.10.2016</t>
  </si>
  <si>
    <t>H.R.S.P i B. TRANS-ROL J. Andrzej Remisiewicz</t>
  </si>
  <si>
    <t>Innowacyjne technologie w agrotechnice szansą na wzrost rentowności gospodarstw rolnych.</t>
  </si>
  <si>
    <t>Promowanie innowacji w prowadzeniu upraw rolniczych poprzez zorganizowanie konferencji połączonej  wraz z pokazem praktycznym zastosowania płynnego nawozu.</t>
  </si>
  <si>
    <t>Konferencja wraz z pokazem praktycznym</t>
  </si>
  <si>
    <t>Właściciele małych, średnich i dużych gospodarstw rolnych z terenu województwa podlaskiego.</t>
  </si>
  <si>
    <t>01.03.2016 - 30.06.2016</t>
  </si>
  <si>
    <t>Kruszewo - Wypychy</t>
  </si>
  <si>
    <t>Regionalny Związek Rolników, Kółek i Organizacji Rolniczych w Łomży</t>
  </si>
  <si>
    <t>Koła Gospodyń Wiejskich - rzecznikiem aktywizacji mieszkańców wsi</t>
  </si>
  <si>
    <t xml:space="preserve">* aktywizacja mieszkańców wsi na rzecz podejmowania  postaw obywatelskich, 
* promowanie  rozwoju przedsiębiorczości na obszarach wiejskich, w tym udział kobiet wiejskich w przekształcaniu obszarów wiejskich,
* aktywizacja młodzieży na terenach wiejskich ,
* nawiązanie współpracy i wymiana doświadczeń, 
* poinformowanie  środowiska wiejskiego o działaniach Krajowej Sieci Obszarów Wiejskich na rzecz rozwoju obszarów wiejskich.
</t>
  </si>
  <si>
    <t>Konferencja, warsztaty</t>
  </si>
  <si>
    <t>KGW, młodzież</t>
  </si>
  <si>
    <t>15.02.2016-15.03.2016</t>
  </si>
  <si>
    <t>Łomża</t>
  </si>
  <si>
    <t>Stowarzyszenie Uroczysko</t>
  </si>
  <si>
    <t>Podlaskiego Ziemniaka Czar - XVIII  Mistrzostwa Świata w Pieczeniu Kiszki i Babki Ziemniaczanej</t>
  </si>
  <si>
    <t>* Promowanie innowacji w rolnictwie, produkcji żywności i w leśnictwie
* Aktywizacja mieszkańców wsi na rzecz podejmowania inicjatyw w zakresie rozwoju obszarów wiejskich, w tym kreowania miejsc pracy na terenach wiejskich
* Wspieranie organizacji łańcucha żywnościowego w tym przetwarzania i wprowadzania do obrotu produktów rolnych, dobrostanu zwierząt oraz zarządzania ryzykiem w rolnictwie</t>
  </si>
  <si>
    <t>4.04.2016-29.07.2016</t>
  </si>
  <si>
    <t>min. 200</t>
  </si>
  <si>
    <t>Supraśl</t>
  </si>
  <si>
    <t>Państwowe Gospodarstwo Leśne Lasy Państwowe Nadleśnictwo Nurzec</t>
  </si>
  <si>
    <t>Bogactwo przyrodnicze i kulturowe terenów położonych w sąsiedztwie Rzeki Bug</t>
  </si>
  <si>
    <t>Efektywne gospodarowanie zasobami leśnymi i wspierała gospodarkę niskoemisyjną i odporną na zmianę klimatu m.in. poprzez wzbudzenie wśród ludności lokalnej potrzeby wykorzystania surowca drzewnego, który jest surowcem odnawialnym.</t>
  </si>
  <si>
    <t>Organizacja warsztatów, przygotowanie filmu informacyjnego, konkurs</t>
  </si>
  <si>
    <t xml:space="preserve">Uczniowie szkół gimnazjalnych </t>
  </si>
  <si>
    <t>10.05.2016 - 31.08.2016</t>
  </si>
  <si>
    <t>Nurzec-Stacja</t>
  </si>
  <si>
    <t>Konkurs na najciekawszy projekt w gospodarstwie agroturystycznym zrealizowany przy współudziale funduszy europejskich</t>
  </si>
  <si>
    <t>Gromadzenie i upowszechnianie dobrych praktyk mających wpływ na rozwój obszarów wiejskich; Promowanie włączenia społecznego; zwiększenie aktywizacji mieszkańców wsi na rzecz podejmowania inicjatyw w zakresie rozwoju obszarów wiejskich, w tym kreowania miejsc pracy na terenach wiejskich, poprzez promowanie działalności agroturystycznej.</t>
  </si>
  <si>
    <t>Właściciele kwater agroturystycznych woj. podlaskiego</t>
  </si>
  <si>
    <t>01.06.2016 - 30.11.2016</t>
  </si>
  <si>
    <t>Lokalna marka żywieniowa szansą rozwoju obszarów wiejskich na przykładzie województwa kujawsko- pomorskiego.</t>
  </si>
  <si>
    <t xml:space="preserve">1. Uczestnicy wyjazdu studyjnego zapoznają się z zasadami tworzenia partnerstwa dla potrzeb promowania swego regionu i lokalnej marki żywieniowej.
2. Zrozumienie swej roli w zrównoważonym rozwoju obszarów wiejskich.
3. Poznanie instrumentów kreowania miejsc pracy na terenach wiejskich.
4. Zwiększenie rejestracji produktów regionalnych i tradycyjnych.
</t>
  </si>
  <si>
    <t>1.06.2016-31.08.2016</t>
  </si>
  <si>
    <t>Stowarzyszenie Gospodyń Domowych Kumoszki</t>
  </si>
  <si>
    <t>Stworzenie i przygotowanie stoiska warsztatowo-wystawienniczego SGD KUMOSZKI</t>
  </si>
  <si>
    <t xml:space="preserve">1. promowanie na Jarmarku Dominikańskim w Choroszczy regionalnej żywności, producentów regionalnych, lokalnych twórców, w tym zrzeszonych w SGD KUMOSZKI
2. promowanie włączenia społecznego, integracji ludności i aktywizacji społeczności lokalnej w proces rozwoju obszarów wiejskich poprzez wsparcie rękodzieła, producentów lokalnych i artystów
3. znalezienie nowych partnerów do współpracy międzyregionalnej i wymiany doświadczeń poprzez stworzenie i przygotowanie stoiska warsztatowo -  wystawienniczego i  podczas Jarmarku Dominikańskiego w Choroszczy.
</t>
  </si>
  <si>
    <t>Ogół mieszkańców, lokalne grupy działania, twórcy ludowi, producenci produktów regionalnych, regionalne stowarzyszenia</t>
  </si>
  <si>
    <t>Łyski</t>
  </si>
  <si>
    <t>Lokalna Grupa Działania Brama na Bagna</t>
  </si>
  <si>
    <t>Zdrowa i aktywna w każdym wieku.</t>
  </si>
  <si>
    <t>Promocja produktów regionalnych, promocja zdrowego stylu życia oraz aktywności fizycznej na terenach wiejskich, jako aktywizacja mieszkańców wsi na rzecz podejmowania inicjatyw w zakresie rozwoju obszarów wiejskich, w tym propagowanie idei przedsiębiorczości na obszarach wiejskich. Podniesienia wydajności, poszerzanie wiedzy z zakresu odżywiania i wykorzystanie jej w praktyce jako element uzyskania dodatkowego źródła dochodu poza gospodarstwem.</t>
  </si>
  <si>
    <t>Warsztaty, zajęcia sportowo-rekreacyjne oraz festyn.</t>
  </si>
  <si>
    <t>Kobiety z powiatu zambrowskiego ze szczególnym uwzględnieniem grup defaworyzowanych tj. Kobiet w wieku do 30 r życia oraz kobiet w wieku 50+.</t>
  </si>
  <si>
    <t>10.01.2016 - 30.11.2016</t>
  </si>
  <si>
    <t>Zambrów</t>
  </si>
  <si>
    <t>Gmina Szczuczyn</t>
  </si>
  <si>
    <t>Upowszechnianie dobrych praktyk wśród mieszkańców Gminy Szczuczyn</t>
  </si>
  <si>
    <t>Stworzenie okazji mieszkańcom Gminy Szczuczyn do poznania możliwości wykorzystania środków unijnych poprzez przegląd inwestycji zrealizowanych na Podlasiu</t>
  </si>
  <si>
    <t>Mieszkańcy gminy Szczuczyn</t>
  </si>
  <si>
    <t>15.05.2016-30.06.2016</t>
  </si>
  <si>
    <t>Szczuczyn</t>
  </si>
  <si>
    <t>„Agroarena” – stworzenie platformy informacyjno-promocyjnej imprez targowych w PODR w Szepietowie</t>
  </si>
  <si>
    <t xml:space="preserve">Wsparcie transferu wiedzy i innowacji w rolnictwie oraz zwiększenie konkurencyjności hodowli zwierząt; </t>
  </si>
  <si>
    <t>Stworzenie witryny internetowej</t>
  </si>
  <si>
    <t>Rolnicy, mieszkańcy obszarów wiejskich, instytucje i firmy związane z branżą rolniczą, internauci</t>
  </si>
  <si>
    <t>01.03.2016 - 31.10.2016</t>
  </si>
  <si>
    <t>Zespół Szkół Centrum Kształcenia Rolniczego w Janowie</t>
  </si>
  <si>
    <t>Forum Rolnicze w Janowie</t>
  </si>
  <si>
    <t>Promowanie podlaskich, lokalnych, regionalnych oraz polskich producentów sprzętu rolniczego, producentów żywności i wytwórców lokalnych produktów oraz twórców i artystów, a także metod produkcji i uprawy roślin i hodowli zwierząt.</t>
  </si>
  <si>
    <t>05.06.2016-31.07.2016</t>
  </si>
  <si>
    <t>Janów</t>
  </si>
  <si>
    <t>Prosperita Sp. Z o.o.</t>
  </si>
  <si>
    <t>Sprzedaż bezpośrednia oraz systemy jakości żywności jako czynnik zwiększenia rentowności i konkurencyjności gospodarstw rolnych w perspektywie PROW 2014-2020</t>
  </si>
  <si>
    <t>Poprawa konkurencyjności rolnictwa z uwzględnieniem celów środowiskowych, w tym na poprawę organizacji łańcucha żywnościowego.</t>
  </si>
  <si>
    <t>Rolnicy prowadzący działalność gospodarczą oraz osoby zainteresowane podjęciem działalności gospodarczej</t>
  </si>
  <si>
    <t>Stowarzyszenie Lokalna Grupa Działania „Kraina Bobra”</t>
  </si>
  <si>
    <t>Kobieta na Podlasiu – kobietą zdrową i przedsiębiorczą.</t>
  </si>
  <si>
    <t xml:space="preserve">Zwiększenie świadomości kobiet nt. uczestnictwa w realizacji polityki zrównoważonego rozwoju obszarów wiejskich;  Wsparcie aktywności kobiet wiejskich, zachęcające do podejmowania własnych inicjatyw; Podniesienie kompetencji, aktywności i umiejętności wykorzystywania własnego potencjału wśród kobiet; Zwiększenie u kobiet wiejskich samooceny i wiary we własne możliwości.
</t>
  </si>
  <si>
    <t>Kobiety zamieszkujące obszary wiejskie.</t>
  </si>
  <si>
    <t>Wysokie Mazowieckie</t>
  </si>
  <si>
    <t xml:space="preserve">Międzynarodowa Praktyczno – Naukowa Konferencja „Nowoczesność i marka produktów na obszarach wiejskich” </t>
  </si>
  <si>
    <t>Informowanie społeczeństwa o polityce rozwoju i wsparciu finansowym obszarów wiejskich poprzez zaprezentowanie referatów dotyczących problematyki finansowania gospodarstw rolnych i pozarolniczej działalności na obszarach wiejskich;</t>
  </si>
  <si>
    <t xml:space="preserve">Przedstawiciele nauki z ośrodków krajowych i zagranicznych </t>
  </si>
  <si>
    <t>15.05.2016-30.07.2016</t>
  </si>
  <si>
    <t>Od patyka do koszyka - warsztaty wikliniarskie</t>
  </si>
  <si>
    <t xml:space="preserve">Nabycie umiejętności wykonywania wyrobów z wikliny oraz z zakresu promocji i sprzedaży wytworzonych produktów. </t>
  </si>
  <si>
    <t xml:space="preserve">Mieszkańcy obszarów wiejskich, w szczególności właściciele gospodarstw niskotowarowych  </t>
  </si>
  <si>
    <t>01.05.2016 - 30.06.2016</t>
  </si>
  <si>
    <t>Nadleśnictwo Rudka</t>
  </si>
  <si>
    <t>IV Targi Leśnie "Las i My"</t>
  </si>
  <si>
    <t>Ułatwienie transferu wiedzy i innowacji w leśnictwie poprzez udział w targach i zapoznanie się z najnowszymi technologiami w sektorach związanych z gospodarką leśną i przemysłem drzewnym. Poprzednie edycje pokazały, że targi mogą być nie tylko miejscem budowania wizerunku firm i pozyskiwania nowych klientów, ale również doskonałą okazją do wymiany doświadczeń na wielu płaszczyznach na rzecz rozwoju obszarów wiejskich.</t>
  </si>
  <si>
    <t xml:space="preserve">Targi </t>
  </si>
  <si>
    <t>Lokalna ludność, mieszkańcy regionu, właściciele lasów , zakłady Usług Leśnych</t>
  </si>
  <si>
    <t>08.10.2016-09.10.2016</t>
  </si>
  <si>
    <t>liczba maszyn</t>
  </si>
  <si>
    <t>I,  III</t>
  </si>
  <si>
    <t>Gmina Suchowola</t>
  </si>
  <si>
    <t xml:space="preserve">II Europejski Dzień Rolnika </t>
  </si>
  <si>
    <t xml:space="preserve">Prezentacja dorobku podlaskich firm z branży rolniczej;
Prezentacje dorobku artystów ludowych oraz producentów produktów lokalnych związanych ze wsią.
</t>
  </si>
  <si>
    <t>Organizacja targów</t>
  </si>
  <si>
    <t xml:space="preserve">Producenci z branży rolniczej, producenci żywności tradycyjnej i ekologicznej, artyści ludowi, rolnicy. </t>
  </si>
  <si>
    <t>01.02.2016 - 30.06.2016</t>
  </si>
  <si>
    <t xml:space="preserve">14 799, 60 </t>
  </si>
  <si>
    <t>Suchowola</t>
  </si>
  <si>
    <t>Podlasie zaprasza -  Organizacja stoiska z produktami regionalnymi woj. Podlaskiego</t>
  </si>
  <si>
    <t>Promocję walorów województwa podlaskiego na targach o zasięgu ponadregionalnym.</t>
  </si>
  <si>
    <t>Mieszkańcy terenów wiejskich województwa podlaskiego</t>
  </si>
  <si>
    <t>Cykl wizyt studyjnych uczniów szkół rolniczych i nauczycieli przedmiotów zawodowych</t>
  </si>
  <si>
    <t>Uczniowie i nauczyciele przedmiotów zawodowych w rolnictwie</t>
  </si>
  <si>
    <t>15.04.2016-30.09.2016</t>
  </si>
  <si>
    <t>27 nowy projekt</t>
  </si>
  <si>
    <t>28 nowy projekt</t>
  </si>
  <si>
    <t>Samorząd Województwa Świętokrzyskiego</t>
  </si>
  <si>
    <t>Zmniejszenie budżetu brutto  operacji z kwoty 80 000 zł do kwoty 37 000 zł</t>
  </si>
  <si>
    <t xml:space="preserve">Zwiększenie budżetu brutto operacji z kwoty 50 000 zł do kwoty 56 000 zł </t>
  </si>
  <si>
    <t xml:space="preserve">Zwiększenie budżetu brutto operacji z kwoty 40 000  zł do kwoty 55 000  zł </t>
  </si>
  <si>
    <t>Zmniejszenie budżetu brutto  operacji z kwoty 20  000 zł do kwoty 13 000 zł</t>
  </si>
  <si>
    <t xml:space="preserve">Zwiększenie budżetu brutto operacji z kwoty 62 000 zł do kwoty 70 000  zł </t>
  </si>
  <si>
    <t>Dzień Św. Marcina w Brukseli</t>
  </si>
  <si>
    <t xml:space="preserve">Zwiększenie budżetu brutto operacji z kwoty 10 000  zł do kwoty 15  000  zł </t>
  </si>
  <si>
    <t xml:space="preserve">Rezygnacja z realizacji operacji. </t>
  </si>
  <si>
    <t xml:space="preserve">Zwiększenie budżetu brutto operacji z kwoty 70 000  zł do kwoty 85  000  zł </t>
  </si>
  <si>
    <t xml:space="preserve">Zwiększenie budżetu brutto operacji z kwoty 10 000  zł do kwoty 20 000  zł </t>
  </si>
  <si>
    <t xml:space="preserve">Wpisanie nowej operacji </t>
  </si>
  <si>
    <t xml:space="preserve">Zmiana kwoty dofinansowania z 30 400 zł na 80 400 zł </t>
  </si>
  <si>
    <t xml:space="preserve">Zmiana wartości dofinansowania z  16 728  zł na 16 113 zł </t>
  </si>
  <si>
    <t xml:space="preserve">Zmiana wartości  kwoty dofinansowania z  11 904,18   zł na 11 904,00   zł </t>
  </si>
  <si>
    <t>Zmniejszenie kwoty przeznaczonej na realizację operacji do 69 080,11 zł (zmniejszenie o  5 132,92 zł – było 74 213,03 zł).</t>
  </si>
  <si>
    <t>Zmniejszenie kwoty przeznaczonej na realizację operacji do 10 114,30 zł (zmniejszenie o  6 095,95 zł – było 16 210,25 zł). Zmiana liczby uczestników wydarzenia z 5 do 2</t>
  </si>
  <si>
    <t>Zmniejszenie kwoty przeznaczonej na realizację operacji do 23 140,00 zł (zmniejszenie o  4 627,25 zł – było 27 767,25 zł). Zmiana liczby uczestników wydarzenia z 12 do 15</t>
  </si>
  <si>
    <t xml:space="preserve">Zwiększenie kwoty przeznaczonej na realizację operacji do 100 707,30 zł (zwiększenie o  16 193,83 zł – było 84 513,47 zł). </t>
  </si>
  <si>
    <t>Zmiana terminu realizacji operacji ( obecnie październik 2016)</t>
  </si>
  <si>
    <t>Zmiana terminu realizacji operacji ( obecnie 24-25/10/ 2016)</t>
  </si>
  <si>
    <t>Zmiana terminu realizacji operacji ( obecnie 28-29/06/ 2016)</t>
  </si>
  <si>
    <t>Zmiana terminu zakończenia realizacji operacji               ( obecnie do 30/09/2016).</t>
  </si>
  <si>
    <t>1 seminarium, 60 uczestników</t>
  </si>
  <si>
    <t>550 uczestników</t>
  </si>
  <si>
    <t>promocja na targach</t>
  </si>
  <si>
    <t>stoisko regionalne na targach</t>
  </si>
  <si>
    <t>opłata licencyjna, Forum ESDK, mateirały promocyjne, szkolenie</t>
  </si>
  <si>
    <t>3 szkolenia, 300 uczestników</t>
  </si>
  <si>
    <t>szkolenie, pokaz i konkurs, konferencja</t>
  </si>
  <si>
    <t>1 szkolenie, 60 uczestników, pokaz i konkurs, 1 konferencja</t>
  </si>
  <si>
    <t xml:space="preserve">Zmieniono formę realizacji przedsięzwięcia dostosowując ją do faktycznie przeprowadzonego przedsięzwięcia </t>
  </si>
  <si>
    <t xml:space="preserve">Zmieniono formę realizacji przedsięzwięcia oraz wskaźniki monitorowania dostosowując ją do faktycznie przeprowadzonego przedsięzwięcia </t>
  </si>
  <si>
    <t>Promocja produktów tradycyjnych i regionalnych z Województwa Lubelskiego oraz kultywowanie tradycji i dziedzictwa kulturowego wsi</t>
  </si>
  <si>
    <t xml:space="preserve">organizacja jarmarku </t>
  </si>
  <si>
    <t>stowarzyszenia, przedsiębiorcy,z branży kulinarnej, mieszkańcy, przedstwiciele lokalnej społeczności</t>
  </si>
  <si>
    <t>Angażowanie różnych podmiotów branżowych i przedstawicieli sektora producentów owoców i warzyw do promocji produktów na targach</t>
  </si>
  <si>
    <t xml:space="preserve">udział w targach wraz z zapewnieniem powierzchni wystawienniczej dla podmiotów branżowych z dziedziny owoców i warzyw </t>
  </si>
  <si>
    <t>rolnicy, przedsiębiorcy, grupy producentów</t>
  </si>
  <si>
    <t xml:space="preserve"> Promocja produktów tradycyjnych i regionalnych z Województwa Lubelskiego</t>
  </si>
  <si>
    <t xml:space="preserve">mieszkańcy, producenci, </t>
  </si>
  <si>
    <t xml:space="preserve">Organizacja wyjazdu studyjnego na XVIII Międzynarodową Wystawę Rolniczą AGRO SHOW w Bednarach w celu identyfikacji, gromadzenia i upowszechniania </t>
  </si>
  <si>
    <t>Zmniejszenie liczby uczestników z 45 na 35</t>
  </si>
  <si>
    <t>Kwota zaplanowana przez partnera składającego wniosek jest niewystarczająca na realizację operacji dla 45 osób</t>
  </si>
  <si>
    <t>ŚWIĘTO ŻURAWIA 2016</t>
  </si>
  <si>
    <t>12
nowe  zadanie</t>
  </si>
  <si>
    <t>wpisanie nowej operacji</t>
  </si>
  <si>
    <t>W ramach niniejszej operacji sfinansowane zostaną działania związane z  organizacją/udziałem przedsięwzięć promujących województwo pomorskie m.in. na targach, wystawach, ekspozycjach,  w tym organizację Święto Produktu Tradycyjnego</t>
  </si>
  <si>
    <t xml:space="preserve">Liczba konkursów          </t>
  </si>
  <si>
    <t xml:space="preserve">Liczba wydarzeń informacyjno-promocyjnych              </t>
  </si>
  <si>
    <t>Pomorski Ośrodek Doradztwa Rolniczego w Lubaniu</t>
  </si>
  <si>
    <t>1.01.2016- 31.10.2016</t>
  </si>
  <si>
    <t>ul. Tadeusza Maderskiego 3 Lubań, 83-422 Nowy Barkoczyn</t>
  </si>
  <si>
    <t>Ze względu na termin  zatwierdzenia  Planu operacyjnego 2016-2017(18.04.2016 r.) konieczne było dokonanie zmian w terminu realizacji operacji. Zmiana nazwy Partnera wynika ze zmiany siedziby Partnera.</t>
  </si>
  <si>
    <t xml:space="preserve">Ze względu na termin  zatwierdzenia  Planu operacyjnego 2016-2017(18.04.2016 r.) konieczne było dokonanie zmian w terminu realizacji operacji. </t>
  </si>
  <si>
    <t>1.01.2016 - 5.12.2016</t>
  </si>
  <si>
    <t>Zmiana wysokości dofinansowania wynika z podpisanego aneksu do umowy i związana była z zmniejszeniem zakresu rzeczowego opereacji. Zmiana terminu realizacji operacji wynika z konsultacji z Partnerem KSOW na etapie podpisywania umowy.</t>
  </si>
  <si>
    <t>1.01.2016 - 30.11.2016</t>
  </si>
  <si>
    <t xml:space="preserve">Ze względu na termin  zatwierdzenia Planu operacyjnego 2016-2017(18.04.2016 r.) konieczne było dokonanie zmian w terminu realizacji operacji. </t>
  </si>
  <si>
    <t>1.01.2016 - 18.11.2016</t>
  </si>
  <si>
    <t>Zmiana terminu realizacji operacji wynika z konsultacji z Partnerem KSOW na etapie podpisywania umowy.</t>
  </si>
  <si>
    <t>ul.Tadeusza Maderskiego 3, Lubań, 83-422 Nowy Barkoczyn</t>
  </si>
  <si>
    <t>Zmiana nazwy Partnera wynika ze zmiany siedziby Partnera.</t>
  </si>
  <si>
    <t>Zmiana kwoty dofinansowania operacji wynika z konsultacji z Partnerem KSOW na etapie podpisywania umowy.Zmiana nazwy Partnera wynika ze zmiany siedziby Partnera.</t>
  </si>
  <si>
    <t>1.01.2016 - 15.11.2016</t>
  </si>
  <si>
    <t>1.01.2016 - 30.06.2016</t>
  </si>
  <si>
    <t>1.01.2016 - 31.07.2016</t>
  </si>
  <si>
    <t>Rezygnacja Partnera KSOW z dofinansowania operacji ze środków KSOW.</t>
  </si>
  <si>
    <t>1.01.2016 - 16.11.2016</t>
  </si>
  <si>
    <t>1.01.2016 - 30.09.2016</t>
  </si>
  <si>
    <t>20 nowe zadanie</t>
  </si>
  <si>
    <t>Samorzad Województwa Pomorskiego</t>
  </si>
  <si>
    <t>Zmiana terminu realizacji operacji</t>
  </si>
  <si>
    <t xml:space="preserve">zmniejszenie kwoty dofinansowania operacji; zmiana terminu realizacji operacji, </t>
  </si>
  <si>
    <t xml:space="preserve">Zmiana terminu realizacji operacji, </t>
  </si>
  <si>
    <t>Pomorska Wojewódzka Wystawa Zwierząt Hodowlanych - wystawa koni, owiec pokaz królików, gołębi, drobiu handlowego i ozdobnego</t>
  </si>
  <si>
    <t>Zmniejszenie kwoty dofinansowania operacji</t>
  </si>
  <si>
    <t>Zmiana kwoty dofinansowania operacji wynika z konsultacji z Partnerem KSOW na etapie podpisywania umowy.</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</si>
  <si>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</si>
  <si>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</si>
  <si>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</si>
  <si>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</si>
  <si>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</si>
  <si>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</si>
  <si>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</si>
  <si>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</si>
  <si>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</si>
  <si>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</si>
  <si>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</si>
  <si>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</si>
  <si>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</si>
  <si>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</si>
  <si>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</si>
  <si>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</si>
  <si>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 xml:space="preserve">Na etapie sporządzania PO 2016 zaplanowano jeden z paneli organizowanego w ramach Forum Gospodarczego w Toruniu poświęcony innowacjom w rolnictwie. Jednak w trakcie przygotowań do Forum udało się pozyskać dla jego organizacji inne środki zewnętrzne. Wobec tego zdecydowano o organizacji innego spotkania, które miało na celu ułatwianie wymiany wiedzy pomiędzy podmiotami uczestniczącymi w łańcuchu dostaw żywności, promocja ras rodzimych zwierząt w hodowli i konsumpcji </t>
  </si>
  <si>
    <t>Dwa podobne projekty zostały złożone przez partnerów KSOW min. Smaki Krainy wokół Lublina oraz Na kresowym szlaku smaku dlatego nie ma sensu realizować trzeciego podobnego projektu z projektów własnych samorządu a pieniądze warto przeznaczyć na projekty zaproponowane w tabeli "na czym polega zmiana"</t>
  </si>
  <si>
    <t xml:space="preserve">W związku z pojawieniem się możliwości rozliczania w ramach danej operacji delegacji pracowników biorących udział w danym przedsięzwięciu w celu realizacji PO KSOW (koszty podróży służbowej, noclegu, transportu), w 2016 r. zaistniała potrzeba finansowania wyjazdów służbowych.
Kwota przeznaczona na rozliczenie delegacji służbowych pracowników zaangażowanych w realizacje operacji KSOW. </t>
  </si>
  <si>
    <t>1. Zmiana ta wynika z faktu, iż wstępnie założona kwota na realizację operacji  była wyższa niż faktyczne poniesione wydatki. Po przeprowadzeniu procedury rozeznania rynku w ramach poszcególnych kosztów cząstkowych nastąpiła zmiana całkowitej kwoty realizacji operacji. Kwota zgodna z kwotą podpisanej umowy z partnerem.                                                                  2. Wstępnie planowano przeprowadzenie olimpiady w 2 półroczu 2016 r. Jednak w związku z tym, że był to etap regionalny niezbędne było poznanie finalistów przed etapem krajowym, który odbywał sie w I kwartale 2016 r., dlatego też zadecydowano o zmianie terminu.</t>
  </si>
  <si>
    <t xml:space="preserve">zmiana harmonogramu z 02-31/05/2016 na 15/07/2016-30/11/2016 
</t>
  </si>
  <si>
    <t>Operacja przeniesiona na listę podstawową</t>
  </si>
  <si>
    <r>
      <t>W ramach przedmiotowej operacji do realizacji zaplanowano 3 zadania (wydarzenia) związane z promocją m.in. kultury Pomorza, produktów wysokiej jakości wytwarzanych przez pomorskich producentów. Niemniej jednak nie wszystkie planowane zadania zostaną zrealizowane. Wydarzenia pn. Pomorski Jarmark Wielkanocny  nie zostało zoorganizowane ze wzgledu na termin realizacji operacji  (planowany termin realizacji zadania to marzec 2016r.: akcpetacja Planu operacyjnego miała miejsce 18.04.2016r.). Z kolei zadanie w ramach Jarmarku Św. Dominka nie zostanie  zrealizowane z powodu zmian koncepcjyjnych w ramach organizacji działań promocyjnych podczas Jarmarku Św. Dominika (zmieniona koncepcja obejmuje obszar tematyczny nie wpisujacy sie w cele KSOW). W zwiazku z powyższym niewykorzystana kwota z niniejszej operacji przeniesiona została do operacji związanej z działaniem "</t>
    </r>
    <r>
      <rPr>
        <i/>
        <sz val="8"/>
        <rFont val="Calibri"/>
        <family val="2"/>
        <charset val="238"/>
        <scheme val="minor"/>
      </rPr>
      <t>Organizacja przedsięwzięć promujących fundusze unijne, agroturystykę, turystykę wiejską, produkt tradycyjny, lokalny, żywność wysokiej jakości, działania ekologiczne, zdrowy styl życia".</t>
    </r>
  </si>
  <si>
    <t xml:space="preserve">W  związku z rezygnajcą partnera KSOW z realizacji operacji oraz powstałymi oszczędnościami, została podpisana umowa na realizację operacji z kolejnym  partnerem KSOW znajdującym sie na liście rankingowej.  Kowta dofinansowania została uzgodniona z Partnerem. </t>
  </si>
  <si>
    <t xml:space="preserve">Zmiana terminu zakończenia realizacji operacji wynikła ze względów organizacyjnych. Nieprawidłowo wskazana liczba publikacji na etapie tworzenia planu operacyjnego. </t>
  </si>
  <si>
    <t>liczba uczestników wystaw</t>
  </si>
  <si>
    <t>mieszkańcy terenów wiejskich</t>
  </si>
  <si>
    <t>liczba badań naukowych</t>
  </si>
  <si>
    <t>Projekt został zgłoszony do JC KSOW</t>
  </si>
  <si>
    <t>mieszkańcy terenów wiejskich zainteresowani zakładaniem pasiek</t>
  </si>
  <si>
    <t>zwiększenie udziału zainteresowanych stron we wdrażaniu inicjatyw na rzecz rozwoju obszarów wiejskich</t>
  </si>
  <si>
    <t>Projekt skierowany do realizacji</t>
  </si>
  <si>
    <t>Zmiana formy realizacji przedsięwzięcia z "publikacji" na "promocja na targach". Zmieniono również wskaźniki monitorowania z "min. 2 publikacje" na "stoisko regionalne na targach".</t>
  </si>
  <si>
    <t xml:space="preserve">Zmiana nazwy i przedmiotu operacji. Zmiana nazwy operacji z "Konferencja na temat innowacji w rolnictwie - panel tematyczny podczas XXIII Forum Gospodarczego w Toruniu" na "Seminarium pn. „Od zagrody do gospody – wieprzowina ras rodzimych na kujawsko-pomorskich stołach”; doprecyzowanie liczby uczestników (60) oraz liczby seminariów (1).
</t>
  </si>
  <si>
    <t>Zmiana kosztów operacji z 20.311 zł na 19.935 zł; zmiana formy realizacji przedsięwzięcia z konferencji na szkolenie; przeprowadzono 3 szkolenia zamiast 1 konferencji</t>
  </si>
  <si>
    <r>
      <t xml:space="preserve">Zmiana kosztów operacji wynika z dostosowania ich do faktycznie poniesionej, co umożliwia realizację projektów z listy rezerwowej. </t>
    </r>
    <r>
      <rPr>
        <sz val="9"/>
        <rFont val="Czcionka tekstu podstawowego"/>
        <charset val="238"/>
      </rPr>
      <t>Zmieniono formę realizacji przedsięzwięcia dostosowując ją do faktycznie przeprowadzonego przedsięzwięcia.</t>
    </r>
  </si>
  <si>
    <t>Zmiana kosztów operacji z 24.725,46 zł 20.947 zł; zmiana formy realizacji operacji z "szkolenie" na "szkolenie, pokaz i konkurs, konferencja"; zmiana wskaźników z "1 szkolenie, 60 uczestników" na "1 szkolenie, 60 uczestników, pokaz i konkurs, 1 konferencja"</t>
  </si>
  <si>
    <t>Zmiana kosztów operacji wynika z dostosowania ich do faktycznie poniesionej, co umożliwia realizację projektów z listy rezerwowej.  Dostosowanie formy realizacji operacji do zapisów wniosku. Zmiana rezultatów operacji.</t>
  </si>
  <si>
    <t>W formie realizacji operacji dodano "opłaty licencyjne"oraz "materiały promocyjne"</t>
  </si>
  <si>
    <t>Nowa operacja wprowadzona z listy rezerwowej. Kwota 31.620,00</t>
  </si>
  <si>
    <t>Nowa operacja wprowadzona z listy rezerwowej. Kwota 11.415,79</t>
  </si>
  <si>
    <t>Nowa operacja wprowadzona z listy rezerwowej. Kwota 16.210,00</t>
  </si>
  <si>
    <t>Operacja skierowana do realizacji</t>
  </si>
  <si>
    <t>02-31/05/2016</t>
  </si>
  <si>
    <t>01/04/2016-01/10/2016</t>
  </si>
  <si>
    <t>Operacja przeniesiona na listę rankingową</t>
  </si>
  <si>
    <t>11 nowa operacja</t>
  </si>
  <si>
    <t>Z uwagi na rezygnację z realizacji konkursów Przyjazna wieś oraz „Mój produkt, mój rynek”, proponujemy wprowadzenie przedmiotowej operacji z listy rezerwowej operacji własnych JR KSOW WM na listę podstawową. Kwota planowana na realizacje tego zadania została zmniejszona po rozpoznaniu rynku zrobionym w celu właściwego oszacowania wartości zamówienia. Po uzyskaniu szacunkowych wycen od potencjalnych wykonawców, okazało się, iż planowana pierwotnie kwota (oparta o koszty takiego samego zamówienia w roku
ubiegłym) okazała się zbyt wysoka. Dlatego też zaproponowano jej zmniejszenie iprzeznaczenie oszczędności na realizacje stoiska wystawienniczego podczas targów
Smaki Regionów, które odbędą się w Poznaniu we wrześniu br.</t>
  </si>
  <si>
    <t xml:space="preserve">W związku z trudnością w
nawiązaniu kontaktów ze stroną niemiecką, a co za tym idzie, trudnością w uzgodnieniu terminu wizyty studyjnej, zrezygnowano z realizacji niniejszej operacji. Realizacja operacji zostanie rozważona w późniejszym okresie, w  kolejnym Planie Operacyjnym. </t>
  </si>
  <si>
    <t xml:space="preserve">Promocja produktów lokalnych poprzez organizację konkursu kulinarnego -"Przez Żołądek do serca" </t>
  </si>
  <si>
    <t>Głównym celem operacji pn. „Promocja produktów lokalnych poprzez organizację konkursu kulinarnego - "Przez Żołądek do serca” jest zorganizowanie konkursu kulinarnego, który pozwoli przedstawicielom społeczności lokalnych z 13 powiatów województwa świętokrzyskiego zaprezentować swój dorobek kulinarny oraz kulturowy</t>
  </si>
  <si>
    <t>Projekt pn. „Promocja produktów lokalnych poprzez organizację konkursu kulinarnego - "Przez Żołądek do serca ” skierowany jest do 30 podmiotów/organizacji: gospodarstw agroturystycznych, branży gastronomicznej oraz Kół Gospodyń Wiejskich z 13 powiatów województwa świętokrzyskiego. Grupa 30 podmiotów/organizacji reprezentowana będzie przez 5-7 osób w związku z tym grupa bezpośrednich odbiorców operacji wyniesie minimum 180 osób realizacja operacji przyczyni się do włączenia w przedsięwzięcie mieszkańców województwa świętokrzyskiego zainteresowanych kulinariami, kulturą ludową podczas realizacji wystawy konkursowej</t>
  </si>
  <si>
    <t>Zmieniono nazwę operacji, cel realizacji, opis grupy docelowej oraz wskaźniki monitorowania</t>
  </si>
  <si>
    <t>W ramach operacji zaplanowano 2 wyjazdy: krajowy i zagraniczny. Korekta dotyczy błędu pisarskiego.
Od początku przewidywano 2 wyjazdy, a omyłkowo wpisano 3.</t>
  </si>
  <si>
    <t xml:space="preserve">W ramach operacji zaplanowano 2 przedsięwzięcia: dożynki wojewódzkie i Dożynki Prezydenckie w Spale. Pierwotny zapis obejmował 1 operację - dożynki. Ponieważ operacja składa się
z 2 przedsięwzięć: dożynki wojewódzkie i Dożynki Prezydenckie w Spale zmiana
polega na doprecyzowaniu wskaźnika. </t>
  </si>
  <si>
    <t>Zmniejszenie kwoty przeznaczonej na realizację przedsięwzięcia do 4 500 zł (było 5 435,98 zł)</t>
  </si>
  <si>
    <t xml:space="preserve"> 1.  Zmiana tytułu operacji: Poprawna nazwa to: Zakup i promocja produktów regionalnych podczas imprez                                                         2. Zmiana Formy realizacji operacji poprzez dodanie degustacja, stoiska promocyjne; prawidłowa forma: materiały promocyjne, degustacje, stoiska promocyjne
3. Zmiana wskaźnika poprzez dodanie liczby przeprowadzonych degustacji = 1.</t>
  </si>
  <si>
    <t>Wprowadzenie na listę rankingową z listy rezerwowej.
Zmiana terminu realizacji operacji.
Zmiana formy realizacji operacji z "jednodniowa impreze plenerowa" na "jednodniowa impreza"</t>
  </si>
  <si>
    <t>Zmiana terminu realizacji operacji (obecnie 29-30.05.2016). Zmiana liczby uczestników wydarzenia z 80 do 500</t>
  </si>
  <si>
    <t>Zmiana terminu realizacji operacji wynikła ze względów organizacyjnych.  Zmiana liczby uczestników faktycznie uczestniczących w operacji.</t>
  </si>
  <si>
    <t xml:space="preserve">Zmiana terminu zakończenia realizacji operacji              (obecnie do 31/08/2016). Zmniejszenie liczby wydanych publikacji z 2500 szt. do 1900 szt. </t>
  </si>
  <si>
    <t>Zmian nazwy operacji na "Aleja Zachodniopomorskie Smaki - produkty tradycyjne Pomorza Zachodniego w ramach Jarmarku Jakubowego". Zmniejszenie kwoty przeznaczonej na realizację operacji do 8 887,29 zł (zmniejszenie o  337,71 zł – było 9 225,00 zł). Zmiana liczby uczestników wydarzenia z 5 do 10</t>
  </si>
  <si>
    <t>Zwiększenie planowanej kwoty ze 170 000,00 zł do 205 448,12 zł</t>
  </si>
  <si>
    <t>Zmiana podyktowana jest faktem, że po rozpoznaniu rynkowym cen, okazuje się że zpalanowana kwota jest niewystarczająca. W związku z powyższym zdecydowaliśmy się na promocję żywności na prestiżowych Targach  Wyrobów Spożywczych Polagra Food, podczas których firmy (nie tylko z Polski) mają możliwość prezentowania swoich wyrobów wysokiej jakości, a przede wszystkim otwiera to nowe kierunki dla rozwoju biznesu. Udział w w międzynarodowych targach umożliwi promocję bogactwa i niepowtażalności produktów lokalnych, dziedzictwa kulinarnego i kulturowego naszego regionu.</t>
  </si>
  <si>
    <t>Rezygnacja z czterech miast wojewódzkich Polski i ograniczenie się do jednego miasta lub udział w Poznańskich targach POLAGRA FOOD - zmiana wskaźnika "liczba działań promocyjnych" z 4 na 1. 
Zmiana grupy docelowej. 
Zmiana celu realizacji operacji. Zmniejszenie kwoty z 80 000,00 do kwoty 15 000,00 zł</t>
  </si>
  <si>
    <t>Realizacja przedsięwzięcia promującego Podkarpackie dziedziedzictwo kulinarne oraz tradycyjną kuchnie poprzez prezentacje produktów regionalnych i tradycyjnych w jednym z miast wojewódzkich na targach Polagra Food</t>
  </si>
  <si>
    <t xml:space="preserve">Promocja produktu, konynuowana będzie w regionie, po rezygnacji JR KSOW z prezetnacji w miastach wojewódzkich Polski. Bazując na doświadczeniu w realizacji zadań w ubiegłej perspektywie, doskonałą promocją produktu są organizowane w województwie liczne przedsięwzięcia, umożliwiające prezentację kultury i dziedzictwa kulinarnego, zapewnia to doskonałą promocję produktów wytwarzanych w regionie, co przekłada się na rozwój obszarów wiejskich, a w tym zwiększenie miejsc pracy. </t>
  </si>
  <si>
    <t>Zwiększenie kwoty z 25 000,00 zł do kwoty 50 000,00 zł.
Zmiana tytułu operacji.
Zmiana formy rezalizacji operacji.
Zmiana wskaźnika "liczba degustacji" z 7 na 17.</t>
  </si>
  <si>
    <t>Realizacja przedsięwzięcia promojucego Podkarpackie Dziedzictwo Kulinarne oraz tradycyjną kuchnie, poprzez prezentacje produktów regionalnych i tradycyjnych w jednym z miast Wojewódzkich na Targach  Polagra Food</t>
  </si>
  <si>
    <t xml:space="preserve">Kwota faktycznie zrealizowana uwarunkowana jest rozstrzygnięciem przetargu i cenami zaoferowanymi przez wykonawcę. W celu realizacji operacji  niezbędne jest wykorzystanie części oszczędności powstałych na pozostałych pozycjach Planu operacyjnego. Zwiększenie liczby uczestników związane jest z uwzględnieniem dodatkowo dwóch pracowników SR KSOW WŁ. Termin realizacji operacji został zmieniony ze względu na fakt, iż program zawarty we wniosku partnera nie mógłby zostać w pełni zrealizowany. Jedne z punktów programu tj. wizyta we wiosce garncarskiej nie posiadał wolnych terminów dla tak licznej grupy w miesiącu maju . W związku z powyższym konieczna była przedmiotowa zmiana, a punkt tego programu był kluczowy dla realizacji całej operacji w kontekście przekazania dobrych praktyk.  
</t>
  </si>
  <si>
    <t>Zwiększenie kwoty przeznaczonej na realizację operacji do 36 890 zł (zwiększenie o 5 450 zł – było 31 440 zł), zwiększenie ilości uczestników do 52 osób (było 50 uczestników)
Zmiana terminu realizacji operacji.</t>
  </si>
  <si>
    <t>Zmiana terminu realizacji projektu. Zmieniono tytuł operacji.</t>
  </si>
  <si>
    <t>Dwudniowa konferencja naukowa pt. Gospodarowanie wiejską przestrzenią w skali lokalnej</t>
  </si>
  <si>
    <t>bark dofinansowania - rezygnacja z realizacji operacji</t>
  </si>
  <si>
    <t>Zmiana wnioskodawcy, zmiana siedziby wnioskodawcy
Zmniejszenie kwoty dofinansowania operacji</t>
  </si>
  <si>
    <t>Zmiana wnioskodawcy i adresu siedziby wnioskodawcy;
Zmiana terminu realizacji operacji</t>
  </si>
  <si>
    <t>Zmniejszenie budżetu operacji z 135 380 zł do 100 380 zł; zmniejszenie wskaźnika monitorowania operacji z 3 na 1; Zmiana formy realizacji operacji</t>
  </si>
  <si>
    <t>W ramach przedmiotowej operacji zaplanowano przedsięwzięcia  związane  m.in. z realizacją etapów regionalnych konkursów, których głównym organizatorem jest MRiRW (Przyjazna Wieś oraz Mój Rynek). W związku z brakiem  informacji o  organizacji ww przedsięwzięć, Jednostka Regionalna odstąpiła od ich realizacji na rzecz: konkursu plastycznego dla dzieci, którego tematyka nawiązywać będzie do wpływu środków z unii europejskiej  na rozwój obszarów wiejskich oraz na zadanie związane z organizacją wydarzenia informującego Partnerów KSOW i potencjalnych Partnerów KSOW m.in. o kolejnym naborze w ramach Planu operacyjnego KSOW 2016-2017. W związku ze zmianą przedsięwzięć  dokonano  ponownej weryfikacji budżetu w ramach przedmiotowego działania. W wyniku przeprowadzonego rozeznania rynku w związku z planowanymi do poniesienia kosztami,  koniecznym jest dokonanie zmian. W celu  poprawnej realizacji działania  dokonano zmian w  budżecie - czyli zwiększono wysokość budżetu o 35 000 zł.  Brakujące środki przeniesiono  z działania  „Promocja szeroko rozumianego rolnictwa i obszarów wiejskich podczas imprez o charakterze regionalnym, krajowym i międzynarodowym” .</t>
  </si>
  <si>
    <t>Zwiększenie budżetu operacji z 40 000 zł do 75 000 zł; dodanie  wskaźnika monitorowania operacji -" liczba wydarzeń informacyjno-promocyjnych" wynosząca 1; zmiana jednostkowa w ramach wskaźnika liczba konkursów z 4 na 3; zmiana formy realizacji operacji.</t>
  </si>
  <si>
    <t>W wyniku przetargu został wyłoniony wykonawca, który wykona operację za niższą kwotę niż została zaplanowana w planie operacyjnym. Przeniesienie oszczedności poprzetargowych 10 811, 6 zł na realizację innych projektów</t>
  </si>
  <si>
    <t xml:space="preserve"> W wyniku przetargu został wyłoniony wykonawca, który wykona operację za niższą kwotę niż została zaplanowana w planie operacyjnym.Przeniesienie oszczedności poprzetargowych 15 724 zł na realizację innych projektów</t>
  </si>
  <si>
    <t>W wyniku przetargu został wyłoniony wykonawca, który wykona operację za niższą kwotę niż została zaplanowana w planie operacyjnym. Przeniesienie oszczedności poprzetargowych 532,50 zł na realizację innych projektów</t>
  </si>
  <si>
    <t>W wyniku przetargu został wyłoniony wykonawca, który wykona operację za niższą kwotę niż została zaplanowana w planie operacyjnym. Przeniesienie oszczedności poprzetargowych 5 930, 17 zł na realizację innych projektów</t>
  </si>
  <si>
    <t>W wyniku przetargu został wyłoniony wykonawca, który wykona operację za wyzszą kwotę niż została zaplanowana w planie operacyjnym. Zwiększenie kwoty na realizację projektu o 
4 483, 85 zł powstałej z oszczedności poprzetargowych</t>
  </si>
  <si>
    <t>W wyniku przetargu został wyłoniony wykonawca, który wykona operację za niższą kwotę niż została zaplanowana w planie operacyjnym. Przeniesienie oszczedności poprzetargowych                                5 664,42 złna realizację innych projektów</t>
  </si>
  <si>
    <t>Partner zrezygnował z realizacji projektu przed podpisaniem umowy. Wykorzystanie uwolnionej kwoty na realizację projektu z listy rezerwowej. Partner zajmujący pierwszą pozycję na liście rezerwowej również zrezygnował z realizacji projektu.</t>
  </si>
  <si>
    <t xml:space="preserve">Rezygnacja z realizacji operacji własnej samorządu "Warsztaty pobudzania wyobraźni kulinarnej"             o wartości 150 000 zł  i zastapienie jej operacją własną:                                  Jarmark Bożonarodzeniowy -            65 000 zł                                                                                                                                </t>
  </si>
  <si>
    <t>Rezygnacja z realizacji operacji własnej samorządu "Warsztaty pobudzania wyobraźni kulinarnej"             o wartości 150 000 zł  i zastapienie jej operacją własną:                                                                                     Targi Vege Fruit Expo - 50 000 zł</t>
  </si>
  <si>
    <t xml:space="preserve">Rezygnacja z realizacji operacji własnej samorządu "Warsztaty pobudzania wyobraźni kulinarnej"             o wartości 150 000 zł  i zastapienie jej operacja własną Publikacja na temat produktów regionalnych - wznowienie III edycja - 35 000 zł            </t>
  </si>
  <si>
    <t>Rezygnacja z realizacji operacji własnej samorządu "Warsztaty pobudzania wyobraźni kulinarnej"  o wartości 150 000 zł  i zastapienie jej operacją własną: Targi Vege Fruit Expo - 50 000 zł</t>
  </si>
  <si>
    <t xml:space="preserve">Rezygnacja z realizacji operacji własnej samorządu "Warsztaty pobudzania wyobraźni kulinarnej"  o wartości 150 000 zł  i zastapienie jej operacją własną:  Jarmark Bożonarodzeniowy - 65 000 zł          </t>
  </si>
  <si>
    <t xml:space="preserve">Rezygnacja z realizacji operacji własnej samorządu "Warsztaty pobudzania wyobraźni kulinarnej" o wartości 150 000 zł  i zastapienie jej operacja własną Publikacja na temat produktów regionalnych - wznowienie III edycja - 35 000 zł          </t>
  </si>
  <si>
    <t>W wyniku przetargu został wyłoniony wykonawca, który wykona operację za wyższą kwotę niż została zaplanowana w planie operacyjnym. Zwiększenie kwoty na realizację projektu o 
10 071, 17 zł powstałej z oszczedności poprzetargowych</t>
  </si>
  <si>
    <t>Termin realizacji operacji przesunął się na II półrocze 2016 roku.</t>
  </si>
  <si>
    <t>Zmiana spowodowana zrealizowaniem operacji i urealnieniem planowanej kwoty.</t>
  </si>
  <si>
    <t>Termin realizacji operacji przesunął się na I-II półrocze 2016 roku.</t>
  </si>
  <si>
    <t>Na etapie sporządzania PO 2016-2017 zaplanowano jeden z paneli organizowanego w ramach Forum Gospodarczego w Toruniu, poświęcony innowacjom w rolnictwie. Jednak w trakcie przygotowań do Forum udało się pozyskać dla jego organizacji inne środki zewnętrzne. Wobec tego zdecydowano o organizacji innego spotkania, które miało na celu ułatwianie wymiany wiedzy pomiędzy podmiotami uczestniczącymi w łańcuchu dostaw żywności, promocja ras rodzimych zwierząt w hodowli i konsumpcji. Zmieniono liczbę uczestników, dostosowując ją do charakteru zaplanowanego przedsięzwięcia.</t>
  </si>
  <si>
    <t>Zmiana kosztów organizacji stoiska regionalnego na targach w Belinie wynika ze wzrostu kursu euro, który nastąpił od momentu planowania operacji (o blisko 10%) do jej realizacji.</t>
  </si>
  <si>
    <t>Zmieniono formę realizacji przedsięzwięcia oraz wskaźniki monitorowania dostosowując ją do faktycznie przeprowadzonego przedsięzwięcia.</t>
  </si>
  <si>
    <t>Zmieniono formę realizacji przedsięzwięcia dostosowując ją do faktycznie przeprowadzonego przedsięzwięcia.</t>
  </si>
  <si>
    <t>Zmiana kosztów operacji wynika z dostosowania ich do faktycznie poniesionych, co umożliwia realizację projektów z listy rezerwowej.</t>
  </si>
  <si>
    <t>Zmiana kosztów operacji wynika z dostosowania ich do faktycznie poniesionych, co umożliwia realizację projektów z listy rezerwowej. Zmieniono formę realizacji przedsięzwięcia dostosowując ją do faktycznie przeprowadzonego przedsięzwięcia.</t>
  </si>
  <si>
    <t>Zmiana kosztów operacji wynika z dostosowania ich do faktycznie poniesionych, co umożliwia realizację projektów z listy rezerwowej. Dostosowanie formy realizacji operacji do zapisów wniosku. Zmiana rezultatów operacji.</t>
  </si>
  <si>
    <t>W związku z uwolnieniem środków z operacji już zreazlizowanych wprowadzono operację pn. "Naukowe Obserwatorium Obszarów Wiejskich" z listy rezerwowej, jednocześnie korygując koszt jej wykonania do nowej kalkulacji przedstawionej przez wnioskodawcę.</t>
  </si>
  <si>
    <t>W związku z uwolnieniem środków z operacji już zreazlizowanych wprowadzono operację pn. "Szanujmy owady zapylające" z listy rezerwowej.</t>
  </si>
  <si>
    <t>W związku z uwolnieniem środków z operacji już zreazlizowanych wprowadzono operację pn. "Organizacja wyjazdu studyjnego „Produkt Sieciowy i Specjalizacja oferty w turystyce wiejskiej – dobre praktyki” z listy rezerwowej, jednocześnie korygując koszt jej wykonania do nowej kalkulacji przedstawionej przez wnioskodawcę.</t>
  </si>
  <si>
    <t>Dwa podobne projekty zostały złożone przez partnerów KSOW min. Smaki Krainy wokół Lublina oraz Na kresowym szlaku smaku dlatego nie ma sensu realizować trzeciego podobnego projektu z projektów własnych samorządu a pieniądze warto przeznaczyć projekty m.in.: 1. Jarmark Bożonarodzeniowy - 65 000 zł; 2. Targi Vege Fruit Expo - 50 000 zł; 3. Publikacja na temat produktów regionalnych - wznowienie III edycja - 35 000 zł.</t>
  </si>
  <si>
    <t>W wyniku przetargu został wyłoniony wykonawca, który wykona operację za niższą kwotę niż została zaplanowana w planie operacyjnym. Przeniesienie oszczedności poprzetargowych 5 664,42 zł na realizację innych projektów.</t>
  </si>
  <si>
    <t>W wyniku przetargu został wyłoniony wykonawca, który wykona operację za wyższą kwotę niż została zaplanowana w planie operacyjnym. Zwiększenie kwoty na realizację projektu o 
4 483,85 zł powstałej z oszczedności poprzetargowych.</t>
  </si>
  <si>
    <t>W wyniku przetargu został wyłoniony wykonawca, który wykona operację za niższą kwotę niż została zaplanowana w planie operacyjnym. Przeniesienie oszczedności poprzetargowych 5 930,17 zł na realizację innych projektów.</t>
  </si>
  <si>
    <t>W wyniku przetargu został wyłoniony wykonawca, który wykona operację za wyższą kwotę niż została zaplanowana w planie operacyjnym. Zwiększenie kwoty na realizację projektu o 
10 071,17 zł powstałej z oszczedności poprzetargowych.</t>
  </si>
  <si>
    <t>W wyniku przetargu został wyłoniony wykonawca, który wykona operację za niższą kwotę niż została zaplanowana w planie operacyjnym. Przeniesienie oszczedności poprzetargowych 532,50 zł na realizację innych projektów.</t>
  </si>
  <si>
    <t>W wyniku przetargu został wyłoniony wykonawca, który wykona operację za niższą kwotę niż została zaplanowana w planie operacyjnym. Przeniesienie oszczedności poprzetargowych 15 724 zł na realizację innych projektów.</t>
  </si>
  <si>
    <t>W wyniku przetargu został wyłoniony wykonawca, który wykona operację za niższą kwotę niż została zaplanowana w planie operacyjnym. Przeniesienie oszczedności poprzetargowych 10 811, 6 zł na realizację innych projektów.</t>
  </si>
  <si>
    <t>Wykorzystanie środków finansowych powstałych z oszczędnosci poprzetargowych i rezygnacji z realizacji projektu przez partnera realizujacego projekt: Promowanie i propagowanie postaw przedsiębiorczych i innowacyjnych wśród młodzieży z terenów wiejskich województwa lubelskiego.</t>
  </si>
  <si>
    <t>Ustalenie właściwej formy operacji oraz ujednolicenie nazewnictwa niezbędne, aby uniknąć problemów z rozliczaniem przez ARiMR.</t>
  </si>
  <si>
    <t xml:space="preserve">W związku z pojawieniem się możliwości rozliczania w ramach danej operacji delegacji pracowników biorących udział w danym przedsięzwięciu w celu realizacji PO KSOW (koszty podróży służbowej, noclegu, transportu), w 2016 r. zaistniała potrzeba finansowania wyjazdów służbowych. Kwota przeznaczona na rozliczenie delegacji służbowych pracowników zaangażowanych w realizacje operacji KSOW. </t>
  </si>
  <si>
    <t>Zmiana ta wynika z faktu, iż wstępnie założona kwota na realizację operacji była wyższa niż faktyczne poniesione wydatki. Po przeprowadzeniu procedury rozeznania rynku nastąpiła zmiana całkowitej kwoty realizacji operacji.</t>
  </si>
  <si>
    <t>Zmiana ta wynika z faktu, iż wstępnie założona kwota na realizację operacji była wyższa niż faktyczne poniesione wydatki. Po przeprowadzeniu procedury rozeznania rynku w ramach poszcególnych kosztów cząstkowych nastąpiła zmiana całkowitej kwoty realizacji operacji. Kwota zgodna z kwotą podpisanej umowy z partnerem.</t>
  </si>
  <si>
    <t>1. Zmiana ta wynika z faktu, iż wstępnie założona kwota na realizację operacji była wyższa niż faktyczne poniesione wydatki. Po przeprowadzeniu procedury rozeznania rynku w ramach poszcególnych kosztów cząstkowych nastąpiła zmiana całkowitej kwoty realizacji operacji. Kwota zgodna z kwotą podpisanej umowy z partnerem.                                                                  
2. Wstępnie planowano przeprowadzenie olimpiady w 2 półroczu 2016 r. Jednak w zwiążku z tym, że był to etap regionalny niezbędne było poznanie finalistów przed etapem krajowym, który odbywał sie w I kwartale 2016 r. Dlatego też zadecydowano o zmianie terminu.</t>
  </si>
  <si>
    <t>Doprecyzowano termin realizacji dwudniowej konferencji na 06.10 - 07.10.2016 ze względów organizacyjnych oraz uszczegółowiono tytuł operacji.</t>
  </si>
  <si>
    <t>Kwota faktycznie zrealizowana uwarunkowana jest rozstrzygnięciem przetargu i cenami zaoferowanymi przez wykonawcę. W celu realizacji operacji  niezbędne jest wykorzystanie części oszczędności powstałych na pozostałych pozycjach Planu operacyjnego. Zwiększenie liczby uczestników związane jest z uwzględnieniem dodatkowo dwóch pracowników SR KSOW WŁ. Termin realizacji operacji został zmieniony ze względu na fakt, iż program zawarty we wniosku partnera nie mógłby zostać w pełni zrealizowany. Jedne z punktów programu tj. wizyta we wiosce garncarskiej nie posiadał wolnych terminów dla tak licznej grupy w miesiącu maju . W związku z powyższym konieczna była przedmiotowa zmiana, a punkt tego programu był kluczowy dla realizacji całej operacji w kontekście przekazania dobrych praktyk.</t>
  </si>
  <si>
    <t>Dostosowanie terminu realizacji projektu wynika ze względów organizacyjnych (goście zagraniczni przybywają dzień przed konferencją 20.11.2016 r.). Konferencja cieszy się dużym zainteresowaniem, stąd prośba partnera o zwiększenie ilości uczestników do 100 osób bez zwiększania kosztów konferencji.</t>
  </si>
  <si>
    <t>Zmiana spowodowana dostosowaniem środków finansowych do zadań faktycznie zrealizowanych. Ze względu na termin realizacji operacji oraz procedury obowiązujące w UMWŁ niemożliwym było zrealizowanie usługi cateringowej podczas finału olimpiady. W olimpiadzie wzięła udział mniejsza liczba uczestników niż zakładano.</t>
  </si>
  <si>
    <t>Z uwagi na rezygnację z realizacji konkursów Przyjazna wieś oraz „Mój produkt, mój rynek”, proponujemy wprowadzenie przedmiotowej operacji z listy rezerwowej operacji własnych JR KSOW WM na listę podstawową. Kwota planowana na realizacje tego zadania została zmniejszona po rozpoznaniu rynku zrobionym w celu właściwego oszacowania wartości zamówienia. Po uzyskaniu szacunkowych wycen od potencjalnych wykonawców, okazało się, iż planowana pierwotnie kwota (oparta o koszty takiego samego zamówienia w roku ubiegłym) okazała się zbyt wysoka. Dlatego też zaproponowano jej zmniejszenie i przeznaczenie oszczędności na realizacje stoiska wystawienniczego podczas targów Smaki Regionów, które odbędą się w Poznaniu we wrześniu br.</t>
  </si>
  <si>
    <t>Dostosowanie kwoty operacji do realnego wykorzystania.</t>
  </si>
  <si>
    <t>W związku ze zmianą formuły kongresu istnieje konieczność zwiększenia kwoty na realizację.</t>
  </si>
  <si>
    <t>Zapewnienie wynagrodzenia dla komisji oceniającej prace zgłoszone na konkurs wymaga zwiększenia kwoty przewidzianej na operację.</t>
  </si>
  <si>
    <t>Szkolenia wchodzące w zakres operacji będą się odbywały do końca 2016 roku.</t>
  </si>
  <si>
    <t>Dostosowanie harmonogramu operacji.</t>
  </si>
  <si>
    <t>Dostosowanie harmonogramu operacji oraz kwoty operacji do zawartej umowy.</t>
  </si>
  <si>
    <t>Korekta budżetów operacji na liście rankingowej wpłynęła na oszczędności w planie operacyjnym, w związku z tym rzeczowa operacja zostaje przeniesiona z listy rezerwowej na listę rankingową i przyjęta do realizacji; dostosowanie harmonogramu operacji do planowanej umowy. Zmiana harmonogramu z 02-31/05/2016 na 15/07/2016-30/11/2016.</t>
  </si>
  <si>
    <t>Korekta budżetów operacji na liście rankingowej wpłynęła na oszczędności w planie operacyjnym, w związku z tym rzeczowa operacja zostaje przeniesiona z listy rezerwowej na listę rankingową i przyjęta do realizacji; dostosowanie harmonogramu operacji do planowanej umowy. Zmiana harmonogramu z 01/04/2016-01/10/2016 na 15/07/2016-30/11/2016 oraz zmniejszenie budżetu z 221 831 zł na 90  400 zł.</t>
  </si>
  <si>
    <t>Zakres tematyczny publikacji rozszerzono o promocję postaw ekologicznych i wprowadzono w związku z tym nowego odbiorcę w postaci gospodarstw agroturystycznych, które są podmiotami wspierającymi postawy edukacyjne, tym samym wzbogacenie wartości merytorycznych publikacji wpłynęło na rozszerzenie celu operacji i grupy odbiorców.</t>
  </si>
  <si>
    <t>W związku z potrzebą dotarcia do jak najszerszej grupy odbiorców, Święto Województwa Opolskiego zorganizowano w dwóch lokalizacjach województwa opolskiego.</t>
  </si>
  <si>
    <t>W ramach operacji zaplanowano 2 przedsięwzięcia: dożynki wojewódzkie i Dożynki Prezydenckie w Spale. Pierwotny zapis obejmował 1 operację - dożynki. Ponieważ operacja składa się z 2 przedsięwzięć: dożynki wojewódzkie i Dożynki Prezydenckie w Spale zmiana polega na doprecyzowaniu wskaźnika.</t>
  </si>
  <si>
    <t>Ze względu na konieczność przeprowadzenia postępowania o udzielenie zamówienia publicznego na usługę zapewnianą w ramach operacji, konieczne było wcześniejsze podpisanie umowy z Wnioskodawcą. Budżet dostosowano do realnego wydatkowania kosztów w ramach operacji.</t>
  </si>
  <si>
    <t>Budżet dostosowano do realnego wydatkowania kosztów w ramach operacji.</t>
  </si>
  <si>
    <t>Budżet dostosowano do realnego wydatkowania kosztów w ramach operacji, oszczędności uzyskano w efekcie przeprowadzenia 3 postępowań o udzielenie zamówienia publicznego.</t>
  </si>
  <si>
    <t>Rozszerzenie formy realizacji operacji: dodanie konkursów. Operacja obejmuje również organizację konkursów na zakończenie realizacji warsztatów krawieckich podczas planowanych pokazów. Realizacja operacji musiała nastąpić wcześniej z uwagi na konieczność przeprowadzenia postępowania przetargowego na realizację usługi finansowanej w ramach operacji. Wydłużono termin realizacji operacji do 31 lipca 2016 r. w związku z konieczością uregulowania zobowiązań wynikających z realizacji operacji (ostatnie działanie składające się na operację miało miejsce w dniu 26.06.2016). Budżet operacji dostosowano do realnego wydatkowania kosztów w ramach operacji. Dokonano zmian we wskaźnikach: w operacji zaplanowano 3 cykle warsztatów (po 10 spotkań), co daje 30 warsztatów. Łącznie w 30 warsztatch uczestniczyło 430 osób; zmniejszono liczbę działań promocyjnych w mediach z 2 do 1 - zaplanowano 2 artykuły w prasie lokalnej (działanie jest zatem jedno - promocja w prasie), wskaźnik: liczba uczestników konferencji, spotkań, seminarów dostosowano do założeń realizacji operacji wskazanych we wniosku, tj. 80 osób.</t>
  </si>
  <si>
    <t>Ze względu na zmianę miejsca realizacji operacji, zaplanowana do realizacji kwota okazała się niewystarczająca. Obecna edycja EKGALi odbedzie się w Centrum Wystawienniczo Kongresowym w Jasionce koło Rzeszowa. Zarówno nowa lokalizacja (poza granicami miasta) jak i samo miejsce generować będzie dodatkowe koszty.</t>
  </si>
  <si>
    <t>Rezygnacja z czterech miastwojewódzkich Polski i ograniczenie się do jednego miasta lub udział w Poznańskich targach POLAGRA FOOD. Zmniejszenie kwoty z 80 000,00 do kwoty 15 000,00 zł. Zmiana podyktowana jest faktem, że po rozpoznaniu rynkowym cen, okazuje się że zpalanowana kwota jest niewystarczająca. W związku z powyższym zdecydowaliśmy się na promocję żywności na prestiżowych Targach  Wyrobów Spożywczych Polagra Food, podczas których firmy (nie tylko z Polski) mają możliwość prezentowania swoich wyrobów wysokiej jakości, a przede wszystkim otwiera to nowe kierunki dla rozwoju biznesu. Udział w w międzynarodowych targach umożliwi promocję bogactwa i niepowtażalności produktów lokalnych, dziedzictwa kulinarnego i kulturowego naszego regionu.
Omyłka pisarska dot. nr działania - dokonanie korekty.</t>
  </si>
  <si>
    <t>Oszczędność powstała w wyniku stosowania Ustawy Prawo zamówień publicznych.</t>
  </si>
  <si>
    <t>Promocja produktu kontynuowana będzie w regionie, po rezygnacji JR KSOW z prezentacji w miastach wojewódzkich Polski. Bazując na doświadczeniu w realizacji zadań w ubiegłej perspektywie, doskonałą promocją produktu są organizowane w województwie liczne przedsięwzięcia, umożliwiające prezentację kultury i dziedzictwa kulinarnego, zapewnia to doskonałą promocję produktów wytwarzanych w regionie, co przekłada się na rozwój obszarów wiejskich, a w tym zwiększenie miejsc pracy.</t>
  </si>
  <si>
    <t>Oszczędność powstała w wyniku ostatecznego rozliczenia. Oszczędność została przeniesiona na realizację operacji własnej pn. EKOGALA.</t>
  </si>
  <si>
    <t>Zmiana kwoty wynika z oszczędności.</t>
  </si>
  <si>
    <t>Zmiana kwoty wynika z oszczędności; zmiana ilości uczestników zwiazana jest z dużym zainteresowaniem.</t>
  </si>
  <si>
    <t>Realizacja przedsięwzięcia z listy rezerwowej w wyniku oszczędności.</t>
  </si>
  <si>
    <t>W ramach przedmiotowej operacji zaplanowano przedsięwzięcia  związane  m.in. z realizacją etapów regionalnych konkursów, których głównym organizatorem jest MRiRW (Przyjazna Wieś oraz Mój Rynek). W związku z brakiem  informacji o organizacji ww. przedsięwzięć, Jednostka Regionalna odstąpiła od ich realizacji na rzecz: konkursu plastycznego dla dzieci, którego tematyka nawiązywać będzie do wpływu środków z unii europejskiej  na rozwój obszarów wiejskich oraz na zadanie związane z organizacją wydarzenia informującego Partnerów KSOW i potencjalnych Partnerów KSOW m.in. o kolejnym naborze w ramach Planu operacyjnego KSOW 2016-2017. W związku ze zmianą przedsięwzięć  dokonano  ponownej weryfikacji budżetu w ramach przedmiotowego działania. W wyniku przeprowadzonego rozeznania rynku w związku z planowanymi do poniesienia kosztami,  koniecznym jest dokonanie zmian. W celu  poprawnej realizacji działania  dokonano zmian w  budżecie - czyli zwiększono wysokość budżetu o 35 000 zł.  Brakujące środki przeniesiono  z działania  „Promocja szeroko rozumianego rolnictwa i obszarów wiejskich podczas imprez o charakterze regionalnym, krajowym i międzynarodowym” .</t>
  </si>
  <si>
    <t xml:space="preserve">W  związku z rezygnajcą partnera KSOW z realizacji operacji oraz powstałymi oszczędnościami , została podpisana umowa na realizację operacji z kolejnym  partnerem KSOW znajdującym sie na liście rankingowej.  Kwota dofinansowania została uzgodniona z Partnerem. </t>
  </si>
  <si>
    <t>Kwota zaplanowana przez partnera składającego wniosek jest niewystarczająca na realizację operacji dla 45 osób.</t>
  </si>
  <si>
    <t>Partner, który wnioskował o realizację operacji zrezygnował z wydania książki kucharskiej. Kwota przeznaczona na realizację działania nie ulega zmianie. W ramach kwoty zaplanowanej na wydanie książki zostanie zrealizowana usługa zapewnienia sceny z nagłośnieniem.</t>
  </si>
  <si>
    <t>Budżet operacji niższy od planowanego w związku z korzystnym rozstrzygnieciem przetargu nieograniczonego.</t>
  </si>
  <si>
    <t>Uaktualnienie planowanego budżetu operacji w związku z przewidywanym udziałem większej grupy przedstawicieli LGDów oraz gospodarstw agroturystycznych i kół gospodyń wiejskich.</t>
  </si>
  <si>
    <t xml:space="preserve">W związku z trudnością w nawiązaniu kontaktów ze stroną niemiecką, a co za tym idzie, trudnością w uzgodnieniu terminu wizyty studyjnej, zrezygnowano z realizacji niniejszej operacji. Realizacja operacji zostanie rozważona w późniejszym okresie, w kolejnym Planie Operacyjnym. </t>
  </si>
  <si>
    <t>Propozycja zmiany budżetu, zgodnie z rzeczywistym wydatkowaniem.</t>
  </si>
  <si>
    <t>Uszczegółowienie nazwy wydarzenia w celu lepszej identyfikacji charakteru wykonanej operacji oraz uniknięcia problemów podczas rozliczania z ARiMR. Propozycja zmiany budżetu, zgodnie z rzeczywistym wydatkowaniem. Zmiana liczby uczestników faktycznie uczestniczących w operacji.</t>
  </si>
  <si>
    <t>Zmiana terminu realizacji operacji wynikła ze względów organizacyjnych. Zmiana liczby uczestników faktycznie uczestniczących w operacji.</t>
  </si>
  <si>
    <t>Podsumowanie</t>
  </si>
  <si>
    <t>ARiMR</t>
  </si>
  <si>
    <t>ARR</t>
  </si>
  <si>
    <t xml:space="preserve"> 1. Zmiana Formy realizacji operacji- dodanie konferencji; prawidłowa forma: Cykl spotkań, wyjazdów studyjnych, konferencji                                                               2. Zmiana wartości wskażników: liczba szkoleń- 4, liczba uczestników 180 (było odpowiednio 3 i 60).</t>
  </si>
  <si>
    <t>21 nowa operacja</t>
  </si>
  <si>
    <t>Zmniejszenie budżetu operacji z 52 925,40 zł do kwoty 47 500 zł brutto</t>
  </si>
  <si>
    <t>Zmniejszenie budżetu operacji z kwoty 39 200 zł do kwoty: 35 200 zł</t>
  </si>
  <si>
    <t xml:space="preserve">Zmniejszenie budżetu operacji z kwoty 47 108,46 do kwoty: 28 500 zł </t>
  </si>
  <si>
    <t>Zmniejszenie budżetu operacji z kwoty 25 000 zł do kwoty: 20 200 zł</t>
  </si>
  <si>
    <t>Zmniejszenie budżetu operacji do kwoty 31 000 zł (było 34 300 zł)</t>
  </si>
  <si>
    <t>Zmniejszenie budżetu operacji z 123 509,39 zł do kwoty: 121 877,17 zł</t>
  </si>
  <si>
    <t>Zmiana wskaźnika: liczba uczestników szkoleń, warsztatów z 294 osób do wysokości 120 osób</t>
  </si>
  <si>
    <t>Zmniejszenie budżetu operacji z 8 800 zł do kwoty 7 500 zł</t>
  </si>
  <si>
    <t>Zmniejszenie budżetu operacji z 45 697,95 zł do kwoty 36 800 zł</t>
  </si>
  <si>
    <t xml:space="preserve">Zmiana wskaźników: zmniejszono liczbę szkoleń, warsztatów z 4 do 2; usunięto wskaźnik dotyczący liczby uczestników szkoleń, warsztatów z wykazu wskaźników </t>
  </si>
  <si>
    <r>
      <t xml:space="preserve">Rozszerzenie celu realizacji operacji z: </t>
    </r>
    <r>
      <rPr>
        <i/>
        <sz val="11"/>
        <rFont val="Czcionka tekstu podstawowego"/>
        <family val="2"/>
        <charset val="238"/>
      </rPr>
      <t>Promocja lokalnego produktu, folkloru, zwyczajów i tradycji, wszelkich form promocji funkcji społecznych wpływających na poprawę życia na obszarach wiejskich</t>
    </r>
    <r>
      <rPr>
        <sz val="11"/>
        <rFont val="Czcionka tekstu podstawowego"/>
        <family val="2"/>
        <charset val="238"/>
      </rPr>
      <t xml:space="preserve"> na: Promocja lokalnego produktu, folkloru, zwyczajów i tradycji rozwoju wszelkich form promocji funkcji społecznych wpływających na poprawę życia na obszarach wiejskich oraz promocja rozwoju wszelakich form turystyki wiejskiej, rekreacji i sportu, a także aktywnego stylu życia, aktywnego wypoczynku oraz postaw ekologicznych, w tym związanych z ochroną środowiska.  Rozszerzenie grupy docelowej operacji o gospodarstwa agroturystyczne</t>
    </r>
  </si>
  <si>
    <r>
      <t xml:space="preserve">Zmiana nazwy operacji  na: </t>
    </r>
    <r>
      <rPr>
        <i/>
        <sz val="11"/>
        <rFont val="Czcionka tekstu podstawowego"/>
        <family val="2"/>
        <charset val="238"/>
      </rPr>
      <t>VII Stobrawski Festiwal Piosenki Turystycznej pn.: „Z piosenką na Stobrawskim Zielonym Szlaku”</t>
    </r>
  </si>
  <si>
    <t>Planu operacyjnego miała miejsce 18.04.2016 r.). Z kolei zadanie w ramach Jarmarku Św. Dominika nie zostanie  zrealizowane z powodu zmian koncepcyjnych w ramach organizacji działań promocyjnych podczas Jarmarku Św. Dominika (zmieniona koncepcja obejmuje obszar tematyczny nie wpisujacy sie w cele KSOW). W zwiazku z powyższym niewykorzystana kwota z niniejszej operacji przeniesiona została do operacji związanej z działaniem "Organizacja przedsięwzięć promujących fundusze unijne, agroturystykę, turystykę wiejską, produkt tradycyjny, lokalny, żywność wysokiej jakości, działania ekologiczne, zdrowy styl życia".</t>
  </si>
  <si>
    <t>Operacja przeniesiona do realizacji</t>
  </si>
  <si>
    <t>Beneficjent</t>
  </si>
  <si>
    <t>Budżet PO 16-17
(przed zmianami)</t>
  </si>
  <si>
    <t>Budżet PO 16-17
(po zmianach)</t>
  </si>
  <si>
    <t>zmiana
PO 16-17</t>
  </si>
  <si>
    <t>zmiana
PK 16-17</t>
  </si>
  <si>
    <t>Budżet PK 16-17
(przed zminami)</t>
  </si>
  <si>
    <t>Budżet PK 16-17
(po zmianach)</t>
  </si>
  <si>
    <t>OGÓŁEM
(przed zmianami)</t>
  </si>
  <si>
    <t>OGÓŁEM
(po zmianach)</t>
  </si>
  <si>
    <t xml:space="preserve">Z uwagi na minimalne oszczędnosci kosztów realizacji zadania proponujemy zmniejszenie kwoty na realizację tego zadania. </t>
  </si>
  <si>
    <t>Zmniejszenie kwoty na realizację zadania z 112.081,00 zł na 111.700,00 zł.</t>
  </si>
  <si>
    <t>Zmniejszenie kwoty z 59.040,00 zl do 59.000,00 zł.</t>
  </si>
  <si>
    <t>Z uwagi na minimalne oszczędności po zawarciu umów na realizację zadania, proponowane jest zmniejszenie kwoty przeznaczonej na to zadanie.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</si>
</sst>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zł&quot;_-;\-* #,##0.00\ &quot;zł&quot;_-;_-* &quot;-&quot;??\ &quot;zł&quot;_-;_-@_-"/>
    <numFmt numFmtId="43" formatCode="_-* #,##0.00\ _z_ł_-;\-* #,##0.00\ _z_ł_-;_-* &quot;-&quot;??\ _z_ł_-;_-@_-"/>
    <numFmt numFmtId="164" formatCode="#,##0.00\ &quot;zł&quot;"/>
    <numFmt numFmtId="165" formatCode="#,##0.00_ ;\-#,##0.00\ "/>
    <numFmt numFmtId="166" formatCode="0.0"/>
  </numFmts>
  <fonts count="6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zcionka tekstu podstawowego"/>
      <family val="2"/>
      <charset val="238"/>
    </font>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b/>
      <sz val="12"/>
      <color indexed="8"/>
      <name val="Calibri"/>
      <family val="2"/>
      <charset val="238"/>
    </font>
    <font>
      <sz val="11"/>
      <color indexed="8"/>
      <name val="Calibri"/>
      <family val="2"/>
      <charset val="238"/>
    </font>
    <font>
      <sz val="10"/>
      <name val="Arial CE"/>
      <charset val="238"/>
    </font>
    <font>
      <sz val="10"/>
      <color indexed="8"/>
      <name val="Arial CE"/>
      <charset val="238"/>
    </font>
    <font>
      <sz val="10"/>
      <color rgb="FFFF0000"/>
      <name val="Arial CE"/>
      <charset val="238"/>
    </font>
    <font>
      <b/>
      <sz val="10"/>
      <name val="Arial CE"/>
      <charset val="238"/>
    </font>
    <font>
      <b/>
      <sz val="10"/>
      <color rgb="FFFF0000"/>
      <name val="Arial CE"/>
      <charset val="238"/>
    </font>
    <font>
      <sz val="11"/>
      <color theme="1"/>
      <name val="Calibri"/>
      <family val="2"/>
      <scheme val="minor"/>
    </font>
    <font>
      <strike/>
      <sz val="10"/>
      <color rgb="FFFF0000"/>
      <name val="Arial CE"/>
      <charset val="238"/>
    </font>
    <font>
      <b/>
      <sz val="10"/>
      <color indexed="8"/>
      <name val="Arial CE"/>
      <charset val="238"/>
    </font>
    <font>
      <sz val="11"/>
      <name val="Calibri"/>
      <family val="2"/>
      <charset val="238"/>
      <scheme val="minor"/>
    </font>
    <font>
      <sz val="10"/>
      <name val="Calibri"/>
      <family val="2"/>
      <charset val="238"/>
    </font>
    <font>
      <sz val="10"/>
      <name val="Arial"/>
      <family val="2"/>
      <charset val="238"/>
    </font>
    <font>
      <sz val="9"/>
      <color indexed="8"/>
      <name val="Arial CE"/>
      <charset val="238"/>
    </font>
    <font>
      <sz val="10"/>
      <color rgb="FFFF0000"/>
      <name val="Arial"/>
      <family val="2"/>
      <charset val="238"/>
    </font>
    <font>
      <sz val="9"/>
      <name val="Arial CE"/>
      <charset val="238"/>
    </font>
    <font>
      <b/>
      <sz val="10"/>
      <color indexed="10"/>
      <name val="Arial CE"/>
      <charset val="238"/>
    </font>
    <font>
      <sz val="11"/>
      <name val="Calibri"/>
      <family val="2"/>
      <scheme val="minor"/>
    </font>
    <font>
      <sz val="10"/>
      <color indexed="10"/>
      <name val="Arial CE"/>
      <charset val="238"/>
    </font>
    <font>
      <sz val="14"/>
      <name val="Arial CE"/>
      <charset val="238"/>
    </font>
    <font>
      <sz val="14"/>
      <color rgb="FFFF0000"/>
      <name val="Arial CE"/>
      <charset val="238"/>
    </font>
    <font>
      <sz val="11"/>
      <color rgb="FFFF0000"/>
      <name val="Calibri"/>
      <family val="2"/>
      <scheme val="minor"/>
    </font>
    <font>
      <i/>
      <sz val="10"/>
      <name val="Arial CE"/>
      <charset val="238"/>
    </font>
    <font>
      <b/>
      <sz val="12"/>
      <name val="Calibri"/>
      <family val="2"/>
      <charset val="238"/>
    </font>
    <font>
      <sz val="11"/>
      <name val="Calibri"/>
      <family val="2"/>
      <charset val="238"/>
    </font>
    <font>
      <sz val="12"/>
      <color theme="1"/>
      <name val="Calibri"/>
      <family val="2"/>
      <charset val="238"/>
      <scheme val="minor"/>
    </font>
    <font>
      <b/>
      <sz val="12"/>
      <color indexed="8"/>
      <name val="Calibri"/>
      <family val="2"/>
      <charset val="238"/>
      <scheme val="minor"/>
    </font>
    <font>
      <sz val="9"/>
      <color theme="1"/>
      <name val="Czcionka tekstu podstawowego"/>
      <family val="2"/>
      <charset val="238"/>
    </font>
    <font>
      <sz val="11"/>
      <color theme="1"/>
      <name val="Czcionka tekstu podstawowego"/>
      <family val="2"/>
      <charset val="238"/>
    </font>
    <font>
      <sz val="9"/>
      <color theme="1"/>
      <name val="Calibri"/>
      <family val="2"/>
      <charset val="238"/>
      <scheme val="minor"/>
    </font>
    <font>
      <sz val="10"/>
      <color theme="1"/>
      <name val="Arial"/>
      <family val="2"/>
      <charset val="238"/>
    </font>
    <font>
      <sz val="11"/>
      <name val="Czcionka tekstu podstawowego"/>
      <charset val="238"/>
    </font>
    <font>
      <sz val="11"/>
      <name val="Czcionka tekstu podstawowego"/>
      <family val="2"/>
      <charset val="238"/>
    </font>
    <font>
      <sz val="11"/>
      <color indexed="8"/>
      <name val="Calibri"/>
      <family val="2"/>
      <charset val="238"/>
      <scheme val="minor"/>
    </font>
    <font>
      <sz val="11"/>
      <color rgb="FFFF0000"/>
      <name val="Czcionka tekstu podstawowego"/>
      <family val="2"/>
      <charset val="238"/>
    </font>
    <font>
      <sz val="8"/>
      <color theme="1"/>
      <name val="Calibri"/>
      <family val="2"/>
      <charset val="238"/>
      <scheme val="minor"/>
    </font>
    <font>
      <sz val="8"/>
      <name val="Calibri"/>
      <family val="2"/>
      <charset val="238"/>
      <scheme val="minor"/>
    </font>
    <font>
      <sz val="8"/>
      <color indexed="8"/>
      <name val="Calibri"/>
      <family val="2"/>
      <charset val="238"/>
      <scheme val="minor"/>
    </font>
    <font>
      <sz val="11"/>
      <color rgb="FFFF0000"/>
      <name val="Arial CE"/>
      <charset val="238"/>
    </font>
    <font>
      <sz val="10"/>
      <color rgb="FF00B050"/>
      <name val="Arial CE"/>
      <charset val="238"/>
    </font>
    <font>
      <b/>
      <sz val="11"/>
      <color rgb="FFFF0000"/>
      <name val="Calibri"/>
      <family val="2"/>
      <charset val="238"/>
      <scheme val="minor"/>
    </font>
    <font>
      <b/>
      <sz val="10"/>
      <color rgb="FFFF0000"/>
      <name val="Arial"/>
      <family val="2"/>
      <charset val="238"/>
    </font>
    <font>
      <b/>
      <sz val="12"/>
      <color theme="1"/>
      <name val="Calibri"/>
      <family val="2"/>
      <scheme val="minor"/>
    </font>
    <font>
      <i/>
      <sz val="8"/>
      <name val="Calibri"/>
      <family val="2"/>
      <charset val="238"/>
      <scheme val="minor"/>
    </font>
    <font>
      <sz val="10"/>
      <color indexed="10"/>
      <name val="Arial"/>
      <family val="2"/>
      <charset val="238"/>
    </font>
    <font>
      <sz val="9"/>
      <name val="Czcionka tekstu podstawowego"/>
      <family val="2"/>
      <charset val="238"/>
    </font>
    <font>
      <sz val="9"/>
      <name val="Czcionka tekstu podstawowego"/>
      <charset val="238"/>
    </font>
    <font>
      <sz val="9"/>
      <name val="Calibri"/>
      <family val="2"/>
      <charset val="238"/>
      <scheme val="minor"/>
    </font>
    <font>
      <sz val="11"/>
      <name val="Arial ce"/>
      <charset val="238"/>
    </font>
    <font>
      <sz val="11"/>
      <color theme="1"/>
      <name val="Arial ce"/>
      <charset val="238"/>
    </font>
    <font>
      <i/>
      <sz val="11"/>
      <name val="Czcionka tekstu podstawowego"/>
      <family val="2"/>
      <charset val="238"/>
    </font>
  </fonts>
  <fills count="18">
    <fill>
      <patternFill patternType="none"/>
    </fill>
    <fill>
      <patternFill patternType="gray125"/>
    </fill>
    <fill>
      <patternFill patternType="solid">
        <fgColor indexed="50"/>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13"/>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1" tint="0.499984740745262"/>
        <bgColor indexed="64"/>
      </patternFill>
    </fill>
  </fills>
  <borders count="54">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s>
  <cellStyleXfs count="9">
    <xf numFmtId="0" fontId="0" fillId="0" borderId="0"/>
    <xf numFmtId="43" fontId="17" fillId="0" borderId="0" applyFont="0" applyFill="0" applyBorder="0" applyAlignment="0" applyProtection="0"/>
    <xf numFmtId="44" fontId="17" fillId="0" borderId="0" applyFont="0" applyFill="0" applyBorder="0" applyAlignment="0" applyProtection="0"/>
    <xf numFmtId="0" fontId="38" fillId="0" borderId="0"/>
    <xf numFmtId="0" fontId="2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6" fillId="0" borderId="0"/>
  </cellStyleXfs>
  <cellXfs count="1724">
    <xf numFmtId="0" fontId="0" fillId="0" borderId="0" xfId="0"/>
    <xf numFmtId="0" fontId="10" fillId="0" borderId="0" xfId="0" applyFont="1" applyAlignment="1">
      <alignment horizontal="left"/>
    </xf>
    <xf numFmtId="0" fontId="0" fillId="0" borderId="0" xfId="0" applyAlignment="1">
      <alignment horizontal="left"/>
    </xf>
    <xf numFmtId="0" fontId="12" fillId="0" borderId="0" xfId="0" applyFont="1"/>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3" fillId="0" borderId="4" xfId="0" applyFont="1" applyBorder="1" applyAlignment="1">
      <alignment horizontal="center" vertical="center"/>
    </xf>
    <xf numFmtId="0" fontId="13" fillId="3" borderId="4" xfId="0" applyFont="1" applyFill="1" applyBorder="1" applyAlignment="1">
      <alignment horizontal="center" vertical="center" wrapText="1"/>
    </xf>
    <xf numFmtId="0" fontId="12" fillId="3" borderId="4" xfId="0" applyFont="1" applyFill="1" applyBorder="1" applyAlignment="1">
      <alignment horizontal="center" vertical="center"/>
    </xf>
    <xf numFmtId="0" fontId="12" fillId="0" borderId="4" xfId="0" applyFont="1" applyBorder="1" applyAlignment="1">
      <alignment horizontal="center" vertical="center" wrapText="1"/>
    </xf>
    <xf numFmtId="0" fontId="12" fillId="4" borderId="4" xfId="0" applyFont="1" applyFill="1" applyBorder="1" applyAlignment="1">
      <alignment horizontal="center" vertical="center" wrapText="1"/>
    </xf>
    <xf numFmtId="0" fontId="13" fillId="0" borderId="4" xfId="0" applyFont="1" applyBorder="1" applyAlignment="1">
      <alignment horizontal="center" vertical="center" wrapText="1"/>
    </xf>
    <xf numFmtId="17" fontId="0" fillId="5" borderId="4" xfId="0" applyNumberFormat="1" applyFont="1" applyFill="1" applyBorder="1" applyAlignment="1">
      <alignment horizontal="center" vertical="center" wrapText="1"/>
    </xf>
    <xf numFmtId="17" fontId="12" fillId="0" borderId="4"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164" fontId="12" fillId="4" borderId="4" xfId="0" applyNumberFormat="1" applyFont="1" applyFill="1" applyBorder="1" applyAlignment="1">
      <alignment horizontal="center" vertical="center"/>
    </xf>
    <xf numFmtId="0" fontId="12" fillId="0" borderId="4" xfId="0" applyFont="1" applyBorder="1" applyAlignment="1">
      <alignment horizontal="center" vertical="center"/>
    </xf>
    <xf numFmtId="0" fontId="14" fillId="6" borderId="4" xfId="0" applyFont="1" applyFill="1" applyBorder="1" applyAlignment="1">
      <alignment horizontal="center" vertical="center" wrapText="1"/>
    </xf>
    <xf numFmtId="0" fontId="14" fillId="6" borderId="4" xfId="0" applyFont="1" applyFill="1" applyBorder="1" applyAlignment="1">
      <alignment horizontal="center" vertical="center"/>
    </xf>
    <xf numFmtId="17" fontId="14" fillId="6" borderId="4" xfId="0" applyNumberFormat="1" applyFont="1" applyFill="1" applyBorder="1" applyAlignment="1">
      <alignment horizontal="center" vertical="center" wrapText="1"/>
    </xf>
    <xf numFmtId="49" fontId="14" fillId="6" borderId="4" xfId="0" applyNumberFormat="1" applyFont="1" applyFill="1" applyBorder="1" applyAlignment="1">
      <alignment horizontal="center" vertical="center" wrapText="1"/>
    </xf>
    <xf numFmtId="164" fontId="14" fillId="6" borderId="4" xfId="0" applyNumberFormat="1" applyFont="1" applyFill="1" applyBorder="1" applyAlignment="1">
      <alignment horizontal="center" vertical="center"/>
    </xf>
    <xf numFmtId="0" fontId="13" fillId="0" borderId="1" xfId="0" applyFont="1" applyBorder="1" applyAlignment="1">
      <alignment horizontal="center" vertical="center"/>
    </xf>
    <xf numFmtId="0" fontId="13" fillId="3" borderId="5" xfId="0" applyFont="1" applyFill="1" applyBorder="1" applyAlignment="1">
      <alignment horizontal="center" vertical="center" wrapText="1"/>
    </xf>
    <xf numFmtId="0" fontId="12" fillId="0" borderId="0" xfId="0" applyFont="1" applyAlignment="1">
      <alignment horizontal="center" vertical="center" wrapText="1"/>
    </xf>
    <xf numFmtId="164" fontId="0" fillId="5" borderId="4" xfId="0" applyNumberFormat="1" applyFont="1" applyFill="1" applyBorder="1" applyAlignment="1">
      <alignment horizontal="center" vertical="center" wrapText="1"/>
    </xf>
    <xf numFmtId="164" fontId="14" fillId="6" borderId="4" xfId="0" applyNumberFormat="1" applyFont="1" applyFill="1" applyBorder="1" applyAlignment="1">
      <alignment horizontal="center" vertical="center" wrapText="1"/>
    </xf>
    <xf numFmtId="17" fontId="12" fillId="0" borderId="5" xfId="0" applyNumberFormat="1" applyFont="1" applyBorder="1" applyAlignment="1">
      <alignment horizontal="center" vertical="center" wrapText="1"/>
    </xf>
    <xf numFmtId="49" fontId="12" fillId="0" borderId="5" xfId="0" applyNumberFormat="1" applyFont="1" applyBorder="1" applyAlignment="1">
      <alignment horizontal="center" vertical="center" wrapText="1"/>
    </xf>
    <xf numFmtId="0" fontId="12" fillId="4" borderId="5" xfId="0" applyFont="1" applyFill="1" applyBorder="1" applyAlignment="1">
      <alignment horizontal="center" vertical="center" wrapText="1"/>
    </xf>
    <xf numFmtId="0" fontId="0" fillId="5" borderId="0" xfId="0" applyFont="1" applyFill="1" applyAlignment="1">
      <alignment horizontal="center" vertical="center" wrapText="1"/>
    </xf>
    <xf numFmtId="49" fontId="0" fillId="5" borderId="5" xfId="0" applyNumberFormat="1" applyFont="1" applyFill="1" applyBorder="1" applyAlignment="1">
      <alignment horizontal="center" vertical="center" wrapText="1"/>
    </xf>
    <xf numFmtId="0" fontId="0" fillId="5" borderId="4"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12" fillId="4" borderId="4" xfId="0" applyFont="1" applyFill="1" applyBorder="1" applyAlignment="1">
      <alignment horizontal="center" vertical="center"/>
    </xf>
    <xf numFmtId="49" fontId="12" fillId="4" borderId="4" xfId="0" applyNumberFormat="1" applyFont="1" applyFill="1" applyBorder="1" applyAlignment="1">
      <alignment horizontal="center" vertical="center" wrapText="1"/>
    </xf>
    <xf numFmtId="0" fontId="13" fillId="0" borderId="5" xfId="0" applyFont="1" applyBorder="1" applyAlignment="1">
      <alignment horizontal="center" vertical="center" wrapText="1"/>
    </xf>
    <xf numFmtId="49" fontId="12" fillId="4" borderId="4" xfId="0" applyNumberFormat="1" applyFont="1" applyFill="1" applyBorder="1" applyAlignment="1">
      <alignment horizontal="center" vertical="center"/>
    </xf>
    <xf numFmtId="0" fontId="12" fillId="4" borderId="1" xfId="0" applyFont="1" applyFill="1" applyBorder="1" applyAlignment="1">
      <alignment vertical="center" wrapText="1"/>
    </xf>
    <xf numFmtId="0" fontId="12" fillId="4" borderId="6" xfId="0" applyFont="1" applyFill="1" applyBorder="1" applyAlignment="1">
      <alignment vertical="center" wrapText="1"/>
    </xf>
    <xf numFmtId="0" fontId="12" fillId="4" borderId="5" xfId="0" applyFont="1" applyFill="1" applyBorder="1" applyAlignment="1">
      <alignment vertical="center" wrapText="1"/>
    </xf>
    <xf numFmtId="0" fontId="12" fillId="0" borderId="0" xfId="0" applyFont="1" applyAlignment="1">
      <alignment horizontal="center" vertical="center"/>
    </xf>
    <xf numFmtId="0" fontId="12" fillId="0" borderId="4" xfId="0" applyFont="1" applyFill="1" applyBorder="1" applyAlignment="1">
      <alignment horizontal="center" vertical="center"/>
    </xf>
    <xf numFmtId="0" fontId="0" fillId="0" borderId="4" xfId="0" applyBorder="1" applyAlignment="1">
      <alignment horizontal="center" vertical="center" wrapText="1"/>
    </xf>
    <xf numFmtId="0" fontId="10" fillId="0" borderId="0" xfId="0" applyFont="1" applyAlignment="1">
      <alignment horizontal="left"/>
    </xf>
    <xf numFmtId="0" fontId="0" fillId="0" borderId="0" xfId="0" applyAlignment="1">
      <alignment horizontal="left"/>
    </xf>
    <xf numFmtId="0" fontId="0" fillId="4" borderId="4"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4" xfId="0" applyFont="1" applyBorder="1" applyAlignment="1">
      <alignment horizontal="center" vertical="center"/>
    </xf>
    <xf numFmtId="0" fontId="13" fillId="0" borderId="5" xfId="0" applyFont="1" applyBorder="1" applyAlignment="1">
      <alignment horizontal="center" vertical="center"/>
    </xf>
    <xf numFmtId="0" fontId="12" fillId="6" borderId="4" xfId="0" applyFont="1" applyFill="1" applyBorder="1" applyAlignment="1">
      <alignment horizontal="center" vertical="center" wrapText="1"/>
    </xf>
    <xf numFmtId="0" fontId="12" fillId="6" borderId="4" xfId="0" applyFont="1" applyFill="1" applyBorder="1" applyAlignment="1">
      <alignment horizontal="center" vertical="center"/>
    </xf>
    <xf numFmtId="17" fontId="12" fillId="6" borderId="4" xfId="0" applyNumberFormat="1" applyFont="1" applyFill="1" applyBorder="1" applyAlignment="1">
      <alignment horizontal="center" vertical="center" wrapText="1"/>
    </xf>
    <xf numFmtId="49" fontId="12" fillId="6" borderId="4" xfId="0" applyNumberFormat="1" applyFont="1" applyFill="1" applyBorder="1" applyAlignment="1">
      <alignment horizontal="center" vertical="center" wrapText="1"/>
    </xf>
    <xf numFmtId="164" fontId="12" fillId="6" borderId="4" xfId="0" applyNumberFormat="1" applyFont="1" applyFill="1" applyBorder="1" applyAlignment="1">
      <alignment horizontal="center" vertical="center"/>
    </xf>
    <xf numFmtId="0" fontId="12" fillId="6" borderId="0" xfId="0" applyFont="1" applyFill="1" applyAlignment="1">
      <alignment horizontal="center" vertical="center" wrapText="1"/>
    </xf>
    <xf numFmtId="49" fontId="12" fillId="6" borderId="5" xfId="0" applyNumberFormat="1"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xf>
    <xf numFmtId="0" fontId="12" fillId="3" borderId="5" xfId="0" applyFont="1" applyFill="1" applyBorder="1" applyAlignment="1">
      <alignment horizontal="center" vertical="center"/>
    </xf>
    <xf numFmtId="0" fontId="0" fillId="0" borderId="5" xfId="0" applyFont="1" applyBorder="1" applyAlignment="1">
      <alignment horizontal="center" vertical="center" wrapText="1"/>
    </xf>
    <xf numFmtId="0" fontId="13" fillId="0" borderId="4" xfId="0" applyFont="1" applyFill="1" applyBorder="1" applyAlignment="1">
      <alignment horizontal="center" vertical="center" wrapText="1"/>
    </xf>
    <xf numFmtId="17" fontId="0" fillId="0" borderId="4" xfId="0" applyNumberFormat="1" applyFont="1" applyBorder="1" applyAlignment="1">
      <alignment horizontal="center" vertical="center" wrapText="1"/>
    </xf>
    <xf numFmtId="0" fontId="12" fillId="0" borderId="4" xfId="0" applyNumberFormat="1" applyFont="1" applyBorder="1" applyAlignment="1">
      <alignment horizontal="center" vertical="center" wrapText="1"/>
    </xf>
    <xf numFmtId="4" fontId="13" fillId="0" borderId="4" xfId="0" applyNumberFormat="1" applyFont="1" applyBorder="1" applyAlignment="1">
      <alignment horizontal="center" vertical="center"/>
    </xf>
    <xf numFmtId="0" fontId="13" fillId="0" borderId="5" xfId="0" applyFont="1" applyFill="1" applyBorder="1" applyAlignment="1">
      <alignment horizontal="center" vertical="center" wrapText="1"/>
    </xf>
    <xf numFmtId="0" fontId="0" fillId="0" borderId="5" xfId="0" applyFont="1" applyBorder="1" applyAlignment="1">
      <alignment horizontal="center" vertical="center"/>
    </xf>
    <xf numFmtId="0" fontId="14" fillId="6" borderId="4" xfId="0" applyNumberFormat="1" applyFont="1" applyFill="1" applyBorder="1" applyAlignment="1">
      <alignment horizontal="center" vertical="center" wrapText="1"/>
    </xf>
    <xf numFmtId="0" fontId="14" fillId="0" borderId="0" xfId="0" applyFont="1" applyFill="1"/>
    <xf numFmtId="0" fontId="13" fillId="0" borderId="5" xfId="0" applyFont="1" applyFill="1" applyBorder="1" applyAlignment="1">
      <alignment horizontal="center" vertical="center" wrapText="1"/>
    </xf>
    <xf numFmtId="0" fontId="12" fillId="0" borderId="5" xfId="0" applyFont="1" applyBorder="1" applyAlignment="1">
      <alignment horizontal="center" vertical="center" wrapText="1"/>
    </xf>
    <xf numFmtId="4" fontId="14" fillId="6" borderId="4" xfId="0" applyNumberFormat="1" applyFont="1" applyFill="1" applyBorder="1" applyAlignment="1">
      <alignment horizontal="center" vertical="center"/>
    </xf>
    <xf numFmtId="4" fontId="13" fillId="0" borderId="4" xfId="0" applyNumberFormat="1" applyFont="1" applyFill="1" applyBorder="1" applyAlignment="1">
      <alignment horizontal="center" vertical="center" wrapText="1"/>
    </xf>
    <xf numFmtId="164" fontId="13" fillId="0" borderId="4" xfId="0" applyNumberFormat="1" applyFont="1" applyBorder="1" applyAlignment="1">
      <alignment horizontal="center" vertical="center" wrapText="1"/>
    </xf>
    <xf numFmtId="4" fontId="12" fillId="0" borderId="4" xfId="0" applyNumberFormat="1" applyFont="1" applyFill="1" applyBorder="1" applyAlignment="1">
      <alignment horizontal="center" vertical="center" wrapText="1"/>
    </xf>
    <xf numFmtId="0" fontId="0" fillId="0" borderId="0" xfId="0" applyAlignment="1">
      <alignment horizontal="center" vertical="center" wrapText="1"/>
    </xf>
    <xf numFmtId="0" fontId="13" fillId="3" borderId="4" xfId="0" applyFont="1" applyFill="1" applyBorder="1" applyAlignment="1">
      <alignment horizontal="center" vertical="center"/>
    </xf>
    <xf numFmtId="0" fontId="13" fillId="0" borderId="4" xfId="0" applyFont="1" applyFill="1" applyBorder="1" applyAlignment="1">
      <alignment horizontal="center" vertical="center"/>
    </xf>
    <xf numFmtId="0" fontId="12" fillId="0" borderId="0" xfId="0" applyFont="1" applyFill="1"/>
    <xf numFmtId="0" fontId="14" fillId="0" borderId="0" xfId="0" applyFont="1" applyFill="1" applyAlignment="1">
      <alignment horizontal="center" vertical="center"/>
    </xf>
    <xf numFmtId="0" fontId="12" fillId="6" borderId="4" xfId="0" applyNumberFormat="1" applyFont="1" applyFill="1" applyBorder="1" applyAlignment="1">
      <alignment horizontal="center" vertical="center" wrapText="1"/>
    </xf>
    <xf numFmtId="0" fontId="12" fillId="6" borderId="5" xfId="0" applyFont="1" applyFill="1" applyBorder="1" applyAlignment="1">
      <alignment horizontal="center" vertical="center"/>
    </xf>
    <xf numFmtId="165" fontId="12" fillId="0" borderId="4" xfId="2" applyNumberFormat="1" applyFont="1" applyFill="1" applyBorder="1" applyAlignment="1">
      <alignment horizontal="center" vertical="center" wrapText="1"/>
    </xf>
    <xf numFmtId="0" fontId="12" fillId="0" borderId="4" xfId="1" applyNumberFormat="1" applyFont="1" applyFill="1" applyBorder="1" applyAlignment="1">
      <alignment horizontal="center" vertical="center" wrapText="1"/>
    </xf>
    <xf numFmtId="0" fontId="13" fillId="3" borderId="5" xfId="0" applyFont="1" applyFill="1" applyBorder="1" applyAlignment="1">
      <alignment horizontal="center" vertical="center"/>
    </xf>
    <xf numFmtId="0" fontId="13" fillId="3" borderId="5" xfId="0" applyFont="1" applyFill="1" applyBorder="1" applyAlignment="1" applyProtection="1">
      <alignment horizontal="center" vertical="center"/>
      <protection locked="0"/>
    </xf>
    <xf numFmtId="165" fontId="13" fillId="0" borderId="4" xfId="2" applyNumberFormat="1" applyFont="1" applyFill="1" applyBorder="1" applyAlignment="1">
      <alignment horizontal="center" vertical="center" wrapText="1"/>
    </xf>
    <xf numFmtId="0" fontId="13" fillId="0" borderId="4" xfId="1" applyNumberFormat="1" applyFont="1" applyFill="1" applyBorder="1" applyAlignment="1">
      <alignment horizontal="center" vertical="center" wrapText="1"/>
    </xf>
    <xf numFmtId="0" fontId="13" fillId="3" borderId="4" xfId="0" applyFont="1" applyFill="1" applyBorder="1" applyAlignment="1" applyProtection="1">
      <alignment horizontal="center" vertical="center"/>
      <protection locked="0"/>
    </xf>
    <xf numFmtId="0" fontId="13" fillId="4" borderId="4" xfId="0" applyFont="1" applyFill="1" applyBorder="1" applyAlignment="1">
      <alignment horizontal="center" vertical="center" wrapText="1"/>
    </xf>
    <xf numFmtId="17" fontId="12" fillId="4" borderId="4"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0" fontId="13" fillId="0" borderId="0" xfId="0" applyFont="1" applyBorder="1" applyAlignment="1">
      <alignment horizontal="center" vertical="center"/>
    </xf>
    <xf numFmtId="0" fontId="0" fillId="0" borderId="0" xfId="0" applyAlignment="1">
      <alignment horizontal="center" vertical="center"/>
    </xf>
    <xf numFmtId="0" fontId="15" fillId="0" borderId="0" xfId="0" applyFont="1" applyAlignment="1">
      <alignment horizontal="center" vertical="center"/>
    </xf>
    <xf numFmtId="0" fontId="0" fillId="0" borderId="0" xfId="0" applyBorder="1" applyAlignment="1">
      <alignment horizontal="center" vertical="center"/>
    </xf>
    <xf numFmtId="0" fontId="10" fillId="0" borderId="0" xfId="0" applyFont="1" applyAlignment="1">
      <alignment horizontal="center" vertical="center"/>
    </xf>
    <xf numFmtId="17" fontId="14" fillId="8" borderId="4" xfId="0" applyNumberFormat="1" applyFont="1" applyFill="1" applyBorder="1" applyAlignment="1">
      <alignment horizontal="center" vertical="center" wrapText="1"/>
    </xf>
    <xf numFmtId="0" fontId="14" fillId="8" borderId="5" xfId="0" applyFont="1" applyFill="1" applyBorder="1" applyAlignment="1">
      <alignment horizontal="center" vertical="center" wrapText="1"/>
    </xf>
    <xf numFmtId="0" fontId="12" fillId="6" borderId="4" xfId="1" applyNumberFormat="1" applyFont="1" applyFill="1" applyBorder="1" applyAlignment="1">
      <alignment horizontal="center" vertical="center" wrapText="1"/>
    </xf>
    <xf numFmtId="0" fontId="12" fillId="6" borderId="5" xfId="0" applyFont="1" applyFill="1" applyBorder="1" applyAlignment="1" applyProtection="1">
      <alignment horizontal="center" vertical="center"/>
      <protection locked="0"/>
    </xf>
    <xf numFmtId="165" fontId="12" fillId="6" borderId="4" xfId="2" applyNumberFormat="1" applyFont="1" applyFill="1" applyBorder="1" applyAlignment="1">
      <alignment horizontal="center" vertical="center" wrapText="1"/>
    </xf>
    <xf numFmtId="0" fontId="12" fillId="6" borderId="4" xfId="0" applyFont="1" applyFill="1" applyBorder="1" applyAlignment="1" applyProtection="1">
      <alignment horizontal="center" vertical="center"/>
      <protection locked="0"/>
    </xf>
    <xf numFmtId="0" fontId="11" fillId="2" borderId="5"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 xfId="0" applyFont="1" applyBorder="1" applyAlignment="1">
      <alignment horizontal="center" vertical="center"/>
    </xf>
    <xf numFmtId="0" fontId="12" fillId="0" borderId="5" xfId="0" applyFont="1" applyBorder="1" applyAlignment="1">
      <alignment horizontal="center" vertical="center"/>
    </xf>
    <xf numFmtId="0" fontId="12" fillId="3" borderId="5" xfId="0" applyFont="1" applyFill="1" applyBorder="1" applyAlignment="1">
      <alignment horizontal="center" vertical="center"/>
    </xf>
    <xf numFmtId="0" fontId="11" fillId="2" borderId="4"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6" borderId="1" xfId="0" applyFont="1" applyFill="1" applyBorder="1" applyAlignment="1">
      <alignment horizontal="center" vertical="center"/>
    </xf>
    <xf numFmtId="0" fontId="12" fillId="6" borderId="5" xfId="0" applyFont="1" applyFill="1" applyBorder="1" applyAlignment="1">
      <alignment horizontal="center" vertical="center"/>
    </xf>
    <xf numFmtId="0" fontId="12" fillId="6" borderId="1"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6" borderId="7"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0" fillId="0" borderId="0" xfId="0" applyFont="1" applyAlignment="1">
      <alignment horizontal="left"/>
    </xf>
    <xf numFmtId="0" fontId="0" fillId="0" borderId="0" xfId="0" applyAlignment="1">
      <alignment horizontal="left"/>
    </xf>
    <xf numFmtId="0" fontId="12" fillId="3" borderId="4" xfId="0" applyFont="1" applyFill="1" applyBorder="1" applyAlignment="1">
      <alignment horizontal="center" vertical="center"/>
    </xf>
    <xf numFmtId="0" fontId="12" fillId="0" borderId="4" xfId="0" applyFont="1" applyBorder="1" applyAlignment="1">
      <alignment horizontal="center" vertical="center"/>
    </xf>
    <xf numFmtId="0" fontId="14" fillId="8" borderId="5" xfId="0" applyFont="1" applyFill="1" applyBorder="1" applyAlignment="1">
      <alignment horizontal="center" vertical="center" wrapText="1"/>
    </xf>
    <xf numFmtId="0" fontId="14" fillId="8" borderId="5" xfId="0" applyFont="1" applyFill="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4" borderId="1"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0" borderId="5" xfId="0" applyFont="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0" borderId="4" xfId="0" applyFont="1" applyBorder="1" applyAlignment="1">
      <alignment horizontal="center" vertical="center" wrapText="1"/>
    </xf>
    <xf numFmtId="0" fontId="11" fillId="2" borderId="5"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0" fillId="0" borderId="0" xfId="0" applyFont="1" applyAlignment="1">
      <alignment horizontal="left"/>
    </xf>
    <xf numFmtId="0" fontId="0" fillId="0" borderId="0" xfId="0" applyAlignment="1">
      <alignment horizontal="left"/>
    </xf>
    <xf numFmtId="0" fontId="13" fillId="0" borderId="4" xfId="0" applyFont="1" applyBorder="1" applyAlignment="1">
      <alignment horizontal="center" vertical="center"/>
    </xf>
    <xf numFmtId="0" fontId="12" fillId="6" borderId="1" xfId="0" applyFont="1" applyFill="1" applyBorder="1" applyAlignment="1">
      <alignment horizontal="center" vertical="center" wrapText="1"/>
    </xf>
    <xf numFmtId="0" fontId="12" fillId="6" borderId="5" xfId="0" applyFont="1" applyFill="1" applyBorder="1" applyAlignment="1">
      <alignment horizontal="center" vertical="center" wrapText="1"/>
    </xf>
    <xf numFmtId="49" fontId="12" fillId="6" borderId="4" xfId="0" applyNumberFormat="1" applyFont="1" applyFill="1" applyBorder="1" applyAlignment="1">
      <alignment horizontal="center" vertical="center" wrapText="1"/>
    </xf>
    <xf numFmtId="4" fontId="12" fillId="0" borderId="4" xfId="0" applyNumberFormat="1" applyFont="1" applyBorder="1" applyAlignment="1">
      <alignment horizontal="center" vertical="center"/>
    </xf>
    <xf numFmtId="0" fontId="0" fillId="0" borderId="8" xfId="0" applyFont="1" applyBorder="1" applyAlignment="1">
      <alignment horizontal="center" vertical="center" wrapText="1"/>
    </xf>
    <xf numFmtId="4" fontId="12" fillId="0" borderId="4" xfId="0" applyNumberFormat="1" applyFont="1" applyBorder="1" applyAlignment="1">
      <alignment horizontal="center" vertical="center" wrapText="1"/>
    </xf>
    <xf numFmtId="4" fontId="12" fillId="0" borderId="4" xfId="0" applyNumberFormat="1" applyFont="1" applyBorder="1" applyAlignment="1">
      <alignment horizontal="center" vertical="center" wrapText="1"/>
    </xf>
    <xf numFmtId="0" fontId="12" fillId="3" borderId="4" xfId="0" applyFont="1" applyFill="1" applyBorder="1" applyAlignment="1">
      <alignment horizontal="center" vertical="center" wrapText="1"/>
    </xf>
    <xf numFmtId="0" fontId="12" fillId="0" borderId="2"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 xfId="0" applyFont="1" applyBorder="1" applyAlignment="1">
      <alignment horizontal="center" vertical="center" wrapText="1"/>
    </xf>
    <xf numFmtId="4" fontId="0" fillId="0" borderId="4" xfId="0" applyNumberFormat="1" applyBorder="1" applyAlignment="1">
      <alignment horizontal="center" vertical="center"/>
    </xf>
    <xf numFmtId="0" fontId="0" fillId="0" borderId="0" xfId="0" applyBorder="1"/>
    <xf numFmtId="0" fontId="21" fillId="4" borderId="0" xfId="0" applyFont="1" applyFill="1" applyBorder="1" applyAlignment="1">
      <alignment horizontal="center" vertical="center"/>
    </xf>
    <xf numFmtId="0" fontId="22" fillId="0" borderId="4" xfId="0" applyFont="1" applyBorder="1" applyAlignment="1">
      <alignment horizontal="center" vertical="center" wrapText="1"/>
    </xf>
    <xf numFmtId="0" fontId="0" fillId="4" borderId="4" xfId="0" applyFill="1" applyBorder="1" applyAlignment="1">
      <alignment horizontal="center" vertical="center" wrapText="1"/>
    </xf>
    <xf numFmtId="0" fontId="0" fillId="0" borderId="4" xfId="0" applyFill="1" applyBorder="1" applyAlignment="1">
      <alignment horizontal="center" vertical="center" wrapText="1"/>
    </xf>
    <xf numFmtId="0" fontId="18" fillId="0" borderId="0" xfId="0" applyFont="1" applyFill="1" applyAlignment="1">
      <alignment horizontal="center" vertical="center"/>
    </xf>
    <xf numFmtId="0" fontId="18" fillId="0" borderId="5" xfId="0" applyFont="1" applyFill="1" applyBorder="1" applyAlignment="1">
      <alignment horizontal="center" vertical="center"/>
    </xf>
    <xf numFmtId="0" fontId="14" fillId="8" borderId="4"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8" fillId="0" borderId="0" xfId="0" applyFont="1" applyFill="1"/>
    <xf numFmtId="0" fontId="14" fillId="8" borderId="4" xfId="0" applyFont="1" applyFill="1" applyBorder="1" applyAlignment="1">
      <alignment horizontal="center" vertical="center"/>
    </xf>
    <xf numFmtId="0" fontId="14" fillId="8" borderId="9" xfId="0" applyFont="1" applyFill="1" applyBorder="1" applyAlignment="1">
      <alignment horizontal="center" vertical="center" wrapText="1"/>
    </xf>
    <xf numFmtId="4" fontId="14" fillId="8" borderId="4" xfId="0" applyNumberFormat="1" applyFont="1" applyFill="1" applyBorder="1" applyAlignment="1">
      <alignment horizontal="center" vertical="center"/>
    </xf>
    <xf numFmtId="0" fontId="14" fillId="8" borderId="8"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2" fillId="0" borderId="4" xfId="0" applyFont="1" applyBorder="1" applyAlignment="1">
      <alignment horizontal="center" vertical="center" wrapText="1"/>
    </xf>
    <xf numFmtId="49" fontId="12" fillId="6" borderId="4" xfId="0" applyNumberFormat="1" applyFont="1" applyFill="1" applyBorder="1" applyAlignment="1">
      <alignment horizontal="center" vertical="center" wrapText="1"/>
    </xf>
    <xf numFmtId="0" fontId="0" fillId="0" borderId="0" xfId="0" applyAlignment="1">
      <alignment horizontal="left"/>
    </xf>
    <xf numFmtId="0" fontId="12" fillId="0" borderId="4" xfId="0" applyFont="1" applyBorder="1" applyAlignment="1">
      <alignment horizontal="center" vertical="center"/>
    </xf>
    <xf numFmtId="0" fontId="10" fillId="0" borderId="0" xfId="0" applyFont="1" applyAlignment="1">
      <alignment horizontal="left" vertical="center"/>
    </xf>
    <xf numFmtId="0" fontId="0" fillId="3" borderId="4" xfId="0" applyFill="1" applyBorder="1" applyAlignment="1">
      <alignment horizontal="center" vertical="center"/>
    </xf>
    <xf numFmtId="2" fontId="12" fillId="0" borderId="4" xfId="0" applyNumberFormat="1" applyFont="1" applyBorder="1" applyAlignment="1">
      <alignment horizontal="center" vertical="center" wrapText="1"/>
    </xf>
    <xf numFmtId="3" fontId="12" fillId="0" borderId="4" xfId="0" applyNumberFormat="1" applyFont="1" applyBorder="1" applyAlignment="1">
      <alignment horizontal="center" vertical="center" wrapText="1"/>
    </xf>
    <xf numFmtId="49" fontId="12" fillId="5" borderId="4" xfId="0" applyNumberFormat="1" applyFont="1" applyFill="1" applyBorder="1" applyAlignment="1">
      <alignment horizontal="center" vertical="center" wrapText="1"/>
    </xf>
    <xf numFmtId="0" fontId="12" fillId="5" borderId="4" xfId="0" applyFont="1" applyFill="1" applyBorder="1" applyAlignment="1">
      <alignment horizontal="center" vertical="center" wrapText="1"/>
    </xf>
    <xf numFmtId="3" fontId="12" fillId="0" borderId="4" xfId="0" applyNumberFormat="1" applyFont="1" applyFill="1" applyBorder="1" applyAlignment="1">
      <alignment horizontal="center" vertical="center" wrapText="1"/>
    </xf>
    <xf numFmtId="3" fontId="12" fillId="4" borderId="4" xfId="0" applyNumberFormat="1" applyFont="1" applyFill="1" applyBorder="1" applyAlignment="1">
      <alignment horizontal="center" vertical="center" wrapText="1"/>
    </xf>
    <xf numFmtId="4" fontId="13" fillId="5" borderId="4" xfId="0" applyNumberFormat="1" applyFont="1" applyFill="1" applyBorder="1" applyAlignment="1">
      <alignment horizontal="center" vertical="center" wrapText="1"/>
    </xf>
    <xf numFmtId="4" fontId="13" fillId="0" borderId="4" xfId="0" applyNumberFormat="1" applyFont="1" applyBorder="1" applyAlignment="1">
      <alignment horizontal="center" vertical="center" wrapText="1"/>
    </xf>
    <xf numFmtId="0" fontId="13" fillId="0" borderId="4" xfId="0" applyNumberFormat="1" applyFont="1" applyBorder="1" applyAlignment="1">
      <alignment horizontal="center" vertical="center" wrapText="1"/>
    </xf>
    <xf numFmtId="0" fontId="13" fillId="0" borderId="0" xfId="0" applyFont="1" applyAlignment="1">
      <alignment horizontal="center" vertical="center" wrapText="1"/>
    </xf>
    <xf numFmtId="0" fontId="13" fillId="0" borderId="0" xfId="0" applyFont="1" applyFill="1" applyAlignment="1">
      <alignment horizontal="center" vertical="center" wrapText="1"/>
    </xf>
    <xf numFmtId="0" fontId="12" fillId="0" borderId="4" xfId="0" applyNumberFormat="1" applyFont="1" applyFill="1" applyBorder="1" applyAlignment="1">
      <alignment horizontal="center" vertical="center" wrapText="1"/>
    </xf>
    <xf numFmtId="3" fontId="12" fillId="0" borderId="5" xfId="0" applyNumberFormat="1"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4" fontId="13" fillId="0" borderId="4" xfId="0" applyNumberFormat="1" applyFont="1" applyFill="1" applyBorder="1" applyAlignment="1">
      <alignment horizontal="center" vertical="center" wrapText="1"/>
    </xf>
    <xf numFmtId="0" fontId="14" fillId="6" borderId="4" xfId="0" applyFont="1" applyFill="1" applyBorder="1" applyAlignment="1">
      <alignment horizontal="center" vertical="center"/>
    </xf>
    <xf numFmtId="3" fontId="12" fillId="0" borderId="8" xfId="0" applyNumberFormat="1" applyFont="1" applyBorder="1" applyAlignment="1">
      <alignment horizontal="center" vertical="center" wrapText="1"/>
    </xf>
    <xf numFmtId="3" fontId="12" fillId="0" borderId="2" xfId="0" applyNumberFormat="1" applyFont="1" applyBorder="1" applyAlignment="1">
      <alignment horizontal="center" vertical="center" wrapText="1"/>
    </xf>
    <xf numFmtId="0" fontId="13" fillId="0" borderId="2" xfId="0" applyFont="1" applyBorder="1" applyAlignment="1">
      <alignment horizontal="center" vertical="center" wrapText="1"/>
    </xf>
    <xf numFmtId="4" fontId="13" fillId="0" borderId="2" xfId="0" applyNumberFormat="1" applyFont="1" applyBorder="1" applyAlignment="1">
      <alignment horizontal="center" vertical="center" wrapText="1"/>
    </xf>
    <xf numFmtId="0" fontId="13" fillId="5" borderId="2"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3" borderId="4" xfId="0" applyNumberFormat="1" applyFont="1" applyFill="1" applyBorder="1" applyAlignment="1">
      <alignment horizontal="center" vertical="center" wrapText="1"/>
    </xf>
    <xf numFmtId="3" fontId="13" fillId="0" borderId="4" xfId="0" applyNumberFormat="1" applyFont="1" applyBorder="1" applyAlignment="1">
      <alignment horizontal="center" vertical="center" wrapText="1"/>
    </xf>
    <xf numFmtId="3" fontId="13" fillId="0" borderId="4" xfId="0" applyNumberFormat="1" applyFont="1" applyFill="1" applyBorder="1" applyAlignment="1">
      <alignment horizontal="center" vertical="center" wrapText="1"/>
    </xf>
    <xf numFmtId="3" fontId="12" fillId="4" borderId="2" xfId="0" applyNumberFormat="1" applyFont="1" applyFill="1" applyBorder="1" applyAlignment="1">
      <alignment horizontal="center" vertical="center" wrapText="1"/>
    </xf>
    <xf numFmtId="3" fontId="0" fillId="0" borderId="2" xfId="0" applyNumberFormat="1" applyBorder="1" applyAlignment="1">
      <alignment horizontal="center" vertical="center" wrapText="1"/>
    </xf>
    <xf numFmtId="3" fontId="0" fillId="0" borderId="4" xfId="0" applyNumberFormat="1" applyBorder="1" applyAlignment="1">
      <alignment horizontal="center" vertical="center" wrapText="1"/>
    </xf>
    <xf numFmtId="0" fontId="12" fillId="4" borderId="0" xfId="0" applyFont="1" applyFill="1" applyBorder="1" applyAlignment="1">
      <alignment horizontal="center" vertical="center" wrapText="1"/>
    </xf>
    <xf numFmtId="3" fontId="12" fillId="4" borderId="0" xfId="0" applyNumberFormat="1" applyFont="1" applyFill="1" applyBorder="1" applyAlignment="1">
      <alignment horizontal="center" vertical="center"/>
    </xf>
    <xf numFmtId="4" fontId="16" fillId="6" borderId="4" xfId="0" applyNumberFormat="1" applyFont="1" applyFill="1" applyBorder="1" applyAlignment="1">
      <alignment horizontal="center" vertical="center"/>
    </xf>
    <xf numFmtId="0" fontId="0" fillId="0" borderId="0" xfId="0" applyBorder="1" applyAlignment="1">
      <alignment horizontal="center" vertical="center" wrapText="1"/>
    </xf>
    <xf numFmtId="3" fontId="0" fillId="0" borderId="0" xfId="0" applyNumberFormat="1" applyBorder="1" applyAlignment="1">
      <alignment horizontal="center"/>
    </xf>
    <xf numFmtId="0" fontId="13" fillId="3" borderId="4" xfId="0" applyFont="1" applyFill="1" applyBorder="1" applyAlignment="1">
      <alignment horizontal="center" vertical="center"/>
    </xf>
    <xf numFmtId="0" fontId="12" fillId="3" borderId="0" xfId="0" applyFont="1" applyFill="1" applyAlignment="1">
      <alignment horizontal="center" vertical="center"/>
    </xf>
    <xf numFmtId="3" fontId="22" fillId="0" borderId="2" xfId="0" applyNumberFormat="1" applyFont="1" applyBorder="1" applyAlignment="1">
      <alignment horizontal="center" vertical="center" wrapText="1"/>
    </xf>
    <xf numFmtId="4" fontId="12" fillId="0" borderId="2" xfId="0" applyNumberFormat="1" applyFont="1" applyBorder="1" applyAlignment="1">
      <alignment horizontal="center" vertical="center"/>
    </xf>
    <xf numFmtId="0" fontId="13" fillId="0" borderId="4" xfId="0" applyFont="1" applyBorder="1" applyAlignment="1">
      <alignment horizontal="center" vertical="center" wrapText="1"/>
    </xf>
    <xf numFmtId="3" fontId="0" fillId="0" borderId="4" xfId="0" applyNumberFormat="1" applyFill="1" applyBorder="1" applyAlignment="1">
      <alignment horizontal="center" vertical="center" wrapText="1"/>
    </xf>
    <xf numFmtId="0" fontId="22" fillId="0" borderId="4" xfId="0" applyFont="1" applyFill="1" applyBorder="1" applyAlignment="1">
      <alignment horizontal="center" vertical="center" wrapText="1"/>
    </xf>
    <xf numFmtId="0" fontId="13" fillId="0" borderId="0" xfId="0" applyFont="1" applyAlignment="1">
      <alignment horizontal="center" vertical="center"/>
    </xf>
    <xf numFmtId="3" fontId="0" fillId="0" borderId="8" xfId="0" applyNumberFormat="1" applyBorder="1" applyAlignment="1">
      <alignment horizontal="center" vertical="center" wrapText="1"/>
    </xf>
    <xf numFmtId="3" fontId="0" fillId="0" borderId="2" xfId="0" applyNumberFormat="1" applyFill="1" applyBorder="1" applyAlignment="1">
      <alignment horizontal="center" vertical="center" wrapText="1"/>
    </xf>
    <xf numFmtId="0" fontId="13" fillId="0" borderId="0" xfId="0" applyFont="1" applyFill="1" applyAlignment="1">
      <alignment horizontal="center" vertical="center"/>
    </xf>
    <xf numFmtId="17" fontId="12" fillId="0" borderId="4" xfId="0" applyNumberFormat="1" applyFont="1" applyFill="1" applyBorder="1" applyAlignment="1">
      <alignment horizontal="center" vertical="center" wrapText="1"/>
    </xf>
    <xf numFmtId="0" fontId="13" fillId="0" borderId="9" xfId="0" applyFont="1" applyBorder="1" applyAlignment="1">
      <alignment horizontal="center" vertical="center" wrapText="1"/>
    </xf>
    <xf numFmtId="0" fontId="14" fillId="0" borderId="0" xfId="0" applyFont="1" applyFill="1" applyAlignment="1">
      <alignment horizontal="center" vertical="center" wrapText="1"/>
    </xf>
    <xf numFmtId="2" fontId="12" fillId="6" borderId="4" xfId="0" applyNumberFormat="1" applyFont="1" applyFill="1" applyBorder="1" applyAlignment="1">
      <alignment horizontal="center" vertical="center" wrapText="1"/>
    </xf>
    <xf numFmtId="3" fontId="12" fillId="6" borderId="4" xfId="0" applyNumberFormat="1" applyFont="1" applyFill="1" applyBorder="1" applyAlignment="1">
      <alignment horizontal="center" vertical="center" wrapText="1"/>
    </xf>
    <xf numFmtId="4" fontId="12" fillId="6" borderId="4" xfId="0" applyNumberFormat="1" applyFont="1" applyFill="1" applyBorder="1" applyAlignment="1">
      <alignment horizontal="center" vertical="center" wrapText="1"/>
    </xf>
    <xf numFmtId="3" fontId="12" fillId="6" borderId="5" xfId="0" applyNumberFormat="1" applyFont="1" applyFill="1" applyBorder="1" applyAlignment="1">
      <alignment horizontal="center" vertical="center" wrapText="1"/>
    </xf>
    <xf numFmtId="0" fontId="12" fillId="6" borderId="4" xfId="0" applyFont="1" applyFill="1" applyBorder="1" applyAlignment="1">
      <alignment horizontal="center" vertical="center" wrapText="1"/>
    </xf>
    <xf numFmtId="3" fontId="12" fillId="6" borderId="1" xfId="0" applyNumberFormat="1" applyFont="1" applyFill="1" applyBorder="1" applyAlignment="1">
      <alignment horizontal="center" vertical="center" wrapText="1"/>
    </xf>
    <xf numFmtId="0" fontId="12" fillId="6" borderId="4" xfId="0" applyFont="1" applyFill="1" applyBorder="1" applyAlignment="1">
      <alignment horizontal="center" vertical="center"/>
    </xf>
    <xf numFmtId="17" fontId="12" fillId="6" borderId="1" xfId="0" applyNumberFormat="1" applyFont="1" applyFill="1" applyBorder="1" applyAlignment="1">
      <alignment horizontal="center" vertical="center" wrapText="1"/>
    </xf>
    <xf numFmtId="3" fontId="12" fillId="6" borderId="8" xfId="0" applyNumberFormat="1" applyFont="1" applyFill="1" applyBorder="1" applyAlignment="1">
      <alignment horizontal="center" vertical="center" wrapText="1"/>
    </xf>
    <xf numFmtId="3" fontId="12" fillId="6" borderId="2" xfId="0" applyNumberFormat="1" applyFont="1" applyFill="1" applyBorder="1" applyAlignment="1">
      <alignment horizontal="center" vertical="center" wrapText="1"/>
    </xf>
    <xf numFmtId="49" fontId="22" fillId="0" borderId="0" xfId="0" applyNumberFormat="1" applyFont="1" applyAlignment="1">
      <alignment horizontal="center" vertical="center" wrapText="1"/>
    </xf>
    <xf numFmtId="0" fontId="13" fillId="0" borderId="4" xfId="0" applyNumberFormat="1" applyFont="1" applyFill="1" applyBorder="1" applyAlignment="1">
      <alignment horizontal="center" vertical="center"/>
    </xf>
    <xf numFmtId="0" fontId="13" fillId="3" borderId="4" xfId="0" applyNumberFormat="1" applyFont="1" applyFill="1" applyBorder="1" applyAlignment="1">
      <alignment horizontal="center" vertical="center"/>
    </xf>
    <xf numFmtId="2" fontId="12" fillId="0" borderId="4" xfId="0" applyNumberFormat="1" applyFont="1" applyFill="1" applyBorder="1" applyAlignment="1">
      <alignment horizontal="center" vertical="center" wrapText="1"/>
    </xf>
    <xf numFmtId="49" fontId="13" fillId="3" borderId="4" xfId="0" applyNumberFormat="1" applyFont="1" applyFill="1" applyBorder="1" applyAlignment="1">
      <alignment horizontal="center" vertical="center"/>
    </xf>
    <xf numFmtId="1" fontId="12" fillId="0" borderId="4" xfId="0" applyNumberFormat="1" applyFont="1" applyBorder="1" applyAlignment="1">
      <alignment horizontal="center" vertical="center" wrapText="1"/>
    </xf>
    <xf numFmtId="166" fontId="13" fillId="0" borderId="4" xfId="0" applyNumberFormat="1" applyFont="1" applyBorder="1" applyAlignment="1">
      <alignment horizontal="center" vertical="center" wrapText="1"/>
    </xf>
    <xf numFmtId="0" fontId="0" fillId="0" borderId="0" xfId="0" applyAlignment="1">
      <alignment vertical="center"/>
    </xf>
    <xf numFmtId="49" fontId="12" fillId="0" borderId="0" xfId="0" applyNumberFormat="1" applyFont="1" applyFill="1" applyBorder="1" applyAlignment="1">
      <alignment horizontal="center" vertical="center" wrapText="1"/>
    </xf>
    <xf numFmtId="4" fontId="0" fillId="0" borderId="0" xfId="0" applyNumberFormat="1"/>
    <xf numFmtId="49" fontId="22" fillId="0" borderId="0" xfId="0" applyNumberFormat="1" applyFont="1" applyBorder="1" applyAlignment="1">
      <alignment horizontal="center" vertical="center" wrapText="1"/>
    </xf>
    <xf numFmtId="49" fontId="0" fillId="0" borderId="4" xfId="0" applyNumberFormat="1" applyFont="1" applyFill="1" applyBorder="1" applyAlignment="1">
      <alignment horizontal="center" vertical="center" wrapText="1"/>
    </xf>
    <xf numFmtId="166" fontId="13" fillId="0" borderId="21" xfId="0" applyNumberFormat="1" applyFont="1" applyBorder="1" applyAlignment="1">
      <alignment horizontal="center" vertical="center" wrapText="1"/>
    </xf>
    <xf numFmtId="0" fontId="26" fillId="0" borderId="0" xfId="0" applyFont="1" applyBorder="1" applyAlignment="1">
      <alignment horizontal="center" vertical="center"/>
    </xf>
    <xf numFmtId="0" fontId="13" fillId="0" borderId="26" xfId="0" applyFont="1" applyFill="1" applyBorder="1" applyAlignment="1">
      <alignment horizontal="center" vertical="center"/>
    </xf>
    <xf numFmtId="166" fontId="13" fillId="0" borderId="21" xfId="0" applyNumberFormat="1" applyFont="1" applyFill="1" applyBorder="1" applyAlignment="1">
      <alignment horizontal="center" vertical="center" wrapText="1"/>
    </xf>
    <xf numFmtId="0" fontId="13" fillId="0" borderId="27"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12" xfId="0" applyFont="1" applyFill="1" applyBorder="1" applyAlignment="1">
      <alignment horizontal="center" vertical="center"/>
    </xf>
    <xf numFmtId="166" fontId="13" fillId="0" borderId="4" xfId="0" applyNumberFormat="1" applyFont="1" applyFill="1" applyBorder="1" applyAlignment="1">
      <alignment horizontal="center" vertical="center" wrapText="1"/>
    </xf>
    <xf numFmtId="0" fontId="13" fillId="6" borderId="1" xfId="0" applyNumberFormat="1" applyFont="1" applyFill="1" applyBorder="1" applyAlignment="1">
      <alignment horizontal="center" vertical="center"/>
    </xf>
    <xf numFmtId="49" fontId="13" fillId="6" borderId="1" xfId="0" applyNumberFormat="1" applyFont="1" applyFill="1" applyBorder="1" applyAlignment="1">
      <alignment horizontal="center" vertical="center"/>
    </xf>
    <xf numFmtId="0" fontId="12" fillId="6" borderId="4" xfId="0" applyNumberFormat="1" applyFont="1" applyFill="1" applyBorder="1" applyAlignment="1">
      <alignment horizontal="center" vertical="center"/>
    </xf>
    <xf numFmtId="49" fontId="12" fillId="6" borderId="4" xfId="0" applyNumberFormat="1" applyFont="1" applyFill="1" applyBorder="1" applyAlignment="1">
      <alignment horizontal="center" vertical="center"/>
    </xf>
    <xf numFmtId="0" fontId="27" fillId="6" borderId="1" xfId="0" applyFont="1" applyFill="1" applyBorder="1" applyAlignment="1">
      <alignment horizontal="center" vertical="center"/>
    </xf>
    <xf numFmtId="1" fontId="12" fillId="6" borderId="4" xfId="0" applyNumberFormat="1" applyFont="1" applyFill="1" applyBorder="1" applyAlignment="1">
      <alignment horizontal="center" vertical="center" wrapText="1"/>
    </xf>
    <xf numFmtId="166" fontId="12" fillId="6" borderId="4" xfId="0" applyNumberFormat="1" applyFont="1" applyFill="1" applyBorder="1" applyAlignment="1">
      <alignment horizontal="center" vertical="center" wrapText="1"/>
    </xf>
    <xf numFmtId="49" fontId="14" fillId="8" borderId="4" xfId="0" applyNumberFormat="1" applyFont="1" applyFill="1" applyBorder="1" applyAlignment="1">
      <alignment horizontal="center" vertical="center" wrapText="1"/>
    </xf>
    <xf numFmtId="17" fontId="12" fillId="0" borderId="1" xfId="0" applyNumberFormat="1" applyFont="1" applyBorder="1" applyAlignment="1">
      <alignment horizontal="center" vertical="center" wrapText="1"/>
    </xf>
    <xf numFmtId="0" fontId="11" fillId="2" borderId="5" xfId="0" applyFont="1" applyFill="1" applyBorder="1" applyAlignment="1">
      <alignment horizontal="center" vertical="center" wrapText="1"/>
    </xf>
    <xf numFmtId="0" fontId="13" fillId="0" borderId="1" xfId="0" applyFont="1" applyBorder="1" applyAlignment="1">
      <alignment horizontal="center" vertical="center"/>
    </xf>
    <xf numFmtId="0" fontId="11" fillId="2" borderId="4" xfId="0" applyFont="1" applyFill="1" applyBorder="1" applyAlignment="1">
      <alignment horizontal="center" vertical="center" wrapText="1"/>
    </xf>
    <xf numFmtId="0" fontId="13" fillId="0" borderId="6" xfId="0" applyFont="1" applyBorder="1" applyAlignment="1">
      <alignment horizontal="center" vertical="center"/>
    </xf>
    <xf numFmtId="0" fontId="12" fillId="0" borderId="4" xfId="0" applyFont="1" applyBorder="1" applyAlignment="1">
      <alignment horizontal="center" vertical="center" wrapText="1"/>
    </xf>
    <xf numFmtId="0" fontId="12" fillId="6" borderId="1" xfId="0" applyFont="1" applyFill="1" applyBorder="1" applyAlignment="1">
      <alignment horizontal="center" vertical="center"/>
    </xf>
    <xf numFmtId="0" fontId="12" fillId="6"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0" fillId="0" borderId="0" xfId="0" applyFont="1" applyAlignment="1">
      <alignment horizontal="left"/>
    </xf>
    <xf numFmtId="0" fontId="0" fillId="0" borderId="0" xfId="0" applyAlignment="1">
      <alignment horizontal="left"/>
    </xf>
    <xf numFmtId="0" fontId="13" fillId="0" borderId="4" xfId="0" applyFont="1" applyBorder="1" applyAlignment="1">
      <alignment horizontal="center" vertical="center"/>
    </xf>
    <xf numFmtId="0" fontId="12" fillId="0" borderId="1" xfId="0" applyFont="1" applyFill="1" applyBorder="1" applyAlignment="1">
      <alignment horizontal="center" vertical="center" wrapText="1"/>
    </xf>
    <xf numFmtId="0" fontId="12" fillId="0" borderId="4" xfId="0" applyFont="1" applyBorder="1" applyAlignment="1">
      <alignment horizontal="center" vertical="center"/>
    </xf>
    <xf numFmtId="0" fontId="13" fillId="0" borderId="1" xfId="0" applyFont="1" applyFill="1" applyBorder="1" applyAlignment="1">
      <alignment horizontal="center" vertical="center" wrapText="1"/>
    </xf>
    <xf numFmtId="4" fontId="13" fillId="0" borderId="5" xfId="0" applyNumberFormat="1" applyFont="1" applyBorder="1" applyAlignment="1">
      <alignment horizontal="center" vertical="center" wrapText="1"/>
    </xf>
    <xf numFmtId="0" fontId="12" fillId="6" borderId="4" xfId="0" applyNumberFormat="1" applyFont="1" applyFill="1" applyBorder="1" applyAlignment="1">
      <alignment horizontal="center" vertical="center" wrapText="1"/>
    </xf>
    <xf numFmtId="0" fontId="12" fillId="6" borderId="4"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2" fillId="6" borderId="4" xfId="0" applyFont="1" applyFill="1" applyBorder="1" applyAlignment="1">
      <alignment horizontal="center" vertical="center"/>
    </xf>
    <xf numFmtId="0" fontId="13" fillId="3" borderId="4" xfId="0" applyFont="1" applyFill="1" applyBorder="1" applyAlignment="1">
      <alignment horizontal="center" vertical="center"/>
    </xf>
    <xf numFmtId="0" fontId="13" fillId="0" borderId="4" xfId="0" applyFont="1" applyBorder="1" applyAlignment="1">
      <alignment horizontal="center" vertical="center" wrapText="1"/>
    </xf>
    <xf numFmtId="4" fontId="12" fillId="0" borderId="0" xfId="0" applyNumberFormat="1" applyFont="1" applyAlignment="1">
      <alignment horizontal="center" vertical="center"/>
    </xf>
    <xf numFmtId="0" fontId="12" fillId="0" borderId="1" xfId="0" applyNumberFormat="1" applyFont="1" applyBorder="1" applyAlignment="1">
      <alignment horizontal="center" vertical="center" wrapText="1"/>
    </xf>
    <xf numFmtId="0" fontId="12" fillId="0" borderId="5" xfId="0" applyNumberFormat="1" applyFont="1" applyBorder="1" applyAlignment="1">
      <alignment horizontal="center" vertical="center" wrapText="1"/>
    </xf>
    <xf numFmtId="0" fontId="12" fillId="0" borderId="5"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17" fontId="12" fillId="0" borderId="1" xfId="0" applyNumberFormat="1" applyFont="1" applyFill="1" applyBorder="1" applyAlignment="1">
      <alignment horizontal="center" vertical="center" wrapText="1"/>
    </xf>
    <xf numFmtId="4" fontId="13" fillId="0" borderId="0" xfId="0" applyNumberFormat="1" applyFont="1" applyAlignment="1">
      <alignment horizontal="center" vertical="center"/>
    </xf>
    <xf numFmtId="0" fontId="29" fillId="0" borderId="0" xfId="0" applyFont="1"/>
    <xf numFmtId="0" fontId="12" fillId="0" borderId="0" xfId="0" applyFont="1" applyBorder="1" applyAlignment="1">
      <alignment horizontal="center" vertical="center"/>
    </xf>
    <xf numFmtId="0" fontId="12" fillId="0" borderId="0" xfId="0" applyFont="1" applyFill="1" applyAlignment="1">
      <alignment horizontal="center" vertical="center"/>
    </xf>
    <xf numFmtId="164" fontId="12" fillId="6" borderId="4" xfId="0" applyNumberFormat="1" applyFont="1" applyFill="1" applyBorder="1" applyAlignment="1">
      <alignment horizontal="center" vertical="center" wrapText="1"/>
    </xf>
    <xf numFmtId="0" fontId="0" fillId="2" borderId="5" xfId="0" applyFill="1" applyBorder="1" applyAlignment="1"/>
    <xf numFmtId="4" fontId="12" fillId="4" borderId="4" xfId="0" applyNumberFormat="1" applyFont="1" applyFill="1" applyBorder="1" applyAlignment="1">
      <alignment horizontal="center" vertical="center"/>
    </xf>
    <xf numFmtId="0" fontId="12" fillId="0" borderId="28" xfId="0" applyFont="1" applyBorder="1" applyAlignment="1">
      <alignment horizontal="center" vertical="center" wrapText="1"/>
    </xf>
    <xf numFmtId="4" fontId="12" fillId="6" borderId="4" xfId="0" applyNumberFormat="1" applyFont="1" applyFill="1" applyBorder="1" applyAlignment="1">
      <alignment horizontal="center" vertical="center"/>
    </xf>
    <xf numFmtId="164" fontId="12" fillId="0" borderId="4" xfId="0" applyNumberFormat="1" applyFont="1" applyBorder="1" applyAlignment="1">
      <alignment horizontal="center" vertical="center" wrapText="1"/>
    </xf>
    <xf numFmtId="0" fontId="12" fillId="0" borderId="29" xfId="0" applyFont="1" applyBorder="1" applyAlignment="1">
      <alignment horizontal="center" vertical="center" wrapText="1"/>
    </xf>
    <xf numFmtId="164" fontId="12" fillId="4" borderId="4" xfId="0" applyNumberFormat="1" applyFont="1" applyFill="1" applyBorder="1" applyAlignment="1">
      <alignment horizontal="center" vertical="center" wrapText="1"/>
    </xf>
    <xf numFmtId="4" fontId="12" fillId="4" borderId="4" xfId="0" applyNumberFormat="1" applyFont="1" applyFill="1" applyBorder="1" applyAlignment="1">
      <alignment horizontal="center" vertical="center" wrapText="1"/>
    </xf>
    <xf numFmtId="0" fontId="21" fillId="4" borderId="5" xfId="0" applyFont="1" applyFill="1" applyBorder="1" applyAlignment="1">
      <alignment horizontal="center" vertical="center"/>
    </xf>
    <xf numFmtId="0" fontId="21" fillId="4" borderId="4" xfId="0" applyFont="1" applyFill="1" applyBorder="1" applyAlignment="1">
      <alignment horizontal="center" vertical="center" wrapText="1"/>
    </xf>
    <xf numFmtId="0" fontId="21" fillId="6" borderId="4" xfId="0" applyFont="1" applyFill="1" applyBorder="1" applyAlignment="1">
      <alignment horizontal="center" vertical="center"/>
    </xf>
    <xf numFmtId="0" fontId="21" fillId="6" borderId="4" xfId="0" applyFont="1" applyFill="1" applyBorder="1" applyAlignment="1">
      <alignment horizontal="center" vertical="center" wrapText="1"/>
    </xf>
    <xf numFmtId="0" fontId="21" fillId="4" borderId="4" xfId="0" applyFont="1" applyFill="1" applyBorder="1" applyAlignment="1">
      <alignment horizontal="center" vertical="center"/>
    </xf>
    <xf numFmtId="0" fontId="22" fillId="6" borderId="4" xfId="0" applyFont="1" applyFill="1" applyBorder="1" applyAlignment="1">
      <alignment horizontal="center" vertical="center"/>
    </xf>
    <xf numFmtId="0" fontId="22" fillId="0" borderId="4" xfId="0" applyFont="1" applyBorder="1" applyAlignment="1">
      <alignment wrapText="1"/>
    </xf>
    <xf numFmtId="0" fontId="22" fillId="0" borderId="4" xfId="0" applyFont="1" applyBorder="1" applyAlignment="1">
      <alignment horizontal="center" vertical="center"/>
    </xf>
    <xf numFmtId="0" fontId="22" fillId="6" borderId="4" xfId="0" applyFont="1" applyFill="1" applyBorder="1" applyAlignment="1">
      <alignment vertical="center"/>
    </xf>
    <xf numFmtId="164" fontId="12" fillId="0" borderId="4" xfId="0" applyNumberFormat="1" applyFont="1" applyFill="1" applyBorder="1" applyAlignment="1">
      <alignment horizontal="center" vertical="center"/>
    </xf>
    <xf numFmtId="164" fontId="12" fillId="0" borderId="4" xfId="0" applyNumberFormat="1" applyFont="1" applyFill="1" applyBorder="1" applyAlignment="1">
      <alignment horizontal="center" vertical="center" wrapText="1"/>
    </xf>
    <xf numFmtId="0" fontId="12" fillId="0" borderId="8" xfId="0" applyFont="1" applyFill="1" applyBorder="1" applyAlignment="1">
      <alignment horizontal="center" vertical="center" wrapText="1"/>
    </xf>
    <xf numFmtId="0" fontId="21" fillId="0" borderId="4" xfId="0" applyFont="1" applyFill="1" applyBorder="1" applyAlignment="1">
      <alignment horizontal="center" vertical="center"/>
    </xf>
    <xf numFmtId="4" fontId="12" fillId="0" borderId="4" xfId="0" applyNumberFormat="1" applyFont="1" applyFill="1" applyBorder="1" applyAlignment="1">
      <alignment horizontal="center" vertical="center"/>
    </xf>
    <xf numFmtId="0" fontId="12" fillId="7" borderId="5" xfId="0" applyFont="1" applyFill="1" applyBorder="1" applyAlignment="1">
      <alignment horizontal="center" vertical="center"/>
    </xf>
    <xf numFmtId="0" fontId="21" fillId="0" borderId="4" xfId="0" applyFont="1" applyFill="1" applyBorder="1" applyAlignment="1">
      <alignment horizontal="center" vertical="center" wrapText="1"/>
    </xf>
    <xf numFmtId="0" fontId="12" fillId="5" borderId="5" xfId="0" applyFont="1" applyFill="1" applyBorder="1" applyAlignment="1">
      <alignment horizontal="center" vertical="center"/>
    </xf>
    <xf numFmtId="0" fontId="12" fillId="5" borderId="4" xfId="0" applyFont="1" applyFill="1" applyBorder="1" applyAlignment="1">
      <alignment horizontal="center" vertical="center"/>
    </xf>
    <xf numFmtId="164" fontId="12" fillId="5" borderId="4" xfId="0" applyNumberFormat="1" applyFont="1" applyFill="1" applyBorder="1" applyAlignment="1">
      <alignment horizontal="center" vertical="center" wrapText="1"/>
    </xf>
    <xf numFmtId="0" fontId="21" fillId="5" borderId="4" xfId="0" applyFont="1" applyFill="1" applyBorder="1" applyAlignment="1">
      <alignment horizontal="center" vertical="center"/>
    </xf>
    <xf numFmtId="4" fontId="12" fillId="5" borderId="4" xfId="0" applyNumberFormat="1" applyFont="1" applyFill="1" applyBorder="1" applyAlignment="1">
      <alignment horizontal="center" vertical="center" wrapText="1"/>
    </xf>
    <xf numFmtId="0" fontId="12" fillId="7" borderId="4"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4" xfId="0" applyFont="1" applyFill="1" applyBorder="1" applyAlignment="1">
      <alignment vertical="center"/>
    </xf>
    <xf numFmtId="0" fontId="0" fillId="6" borderId="4" xfId="0" applyFill="1" applyBorder="1" applyAlignment="1">
      <alignment horizontal="center" vertical="center"/>
    </xf>
    <xf numFmtId="0" fontId="24" fillId="6" borderId="4" xfId="0" applyFont="1" applyFill="1" applyBorder="1" applyAlignment="1">
      <alignment vertical="center" wrapText="1"/>
    </xf>
    <xf numFmtId="0" fontId="14" fillId="6" borderId="8" xfId="0" applyFont="1" applyFill="1" applyBorder="1" applyAlignment="1">
      <alignment horizontal="center" vertical="center" wrapText="1"/>
    </xf>
    <xf numFmtId="0" fontId="24" fillId="6" borderId="4"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0" fillId="0" borderId="0" xfId="0" applyAlignment="1">
      <alignment horizontal="left"/>
    </xf>
    <xf numFmtId="0" fontId="12" fillId="0" borderId="1" xfId="0" applyFont="1" applyFill="1" applyBorder="1" applyAlignment="1">
      <alignment horizontal="center" vertical="center"/>
    </xf>
    <xf numFmtId="4" fontId="14" fillId="8" borderId="4" xfId="0" applyNumberFormat="1" applyFont="1" applyFill="1" applyBorder="1" applyAlignment="1">
      <alignment horizontal="center" vertical="center"/>
    </xf>
    <xf numFmtId="0" fontId="13" fillId="3" borderId="4" xfId="0" applyFont="1" applyFill="1" applyBorder="1" applyAlignment="1">
      <alignment horizontal="center" vertical="center"/>
    </xf>
    <xf numFmtId="0" fontId="12" fillId="6" borderId="4"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2" fillId="6" borderId="4" xfId="0" applyFont="1" applyFill="1" applyBorder="1" applyAlignment="1">
      <alignment horizontal="center" vertical="center"/>
    </xf>
    <xf numFmtId="0" fontId="13" fillId="0" borderId="4" xfId="0" applyFont="1" applyFill="1" applyBorder="1" applyAlignment="1">
      <alignment horizontal="center" vertical="center" wrapText="1"/>
    </xf>
    <xf numFmtId="0" fontId="12" fillId="0" borderId="4" xfId="0" applyFont="1" applyFill="1" applyBorder="1" applyAlignment="1">
      <alignment horizontal="center" vertical="center"/>
    </xf>
    <xf numFmtId="4" fontId="13" fillId="0" borderId="4" xfId="0" applyNumberFormat="1" applyFont="1" applyFill="1" applyBorder="1" applyAlignment="1">
      <alignment horizontal="center" vertical="center" wrapText="1"/>
    </xf>
    <xf numFmtId="0" fontId="13" fillId="3" borderId="4" xfId="0" applyFont="1" applyFill="1" applyBorder="1" applyAlignment="1">
      <alignment horizontal="center" vertical="center" wrapText="1"/>
    </xf>
    <xf numFmtId="0" fontId="12" fillId="0" borderId="0" xfId="0" applyFont="1" applyBorder="1" applyAlignment="1">
      <alignment horizontal="center" vertical="center" wrapText="1"/>
    </xf>
    <xf numFmtId="0" fontId="14" fillId="6" borderId="1" xfId="0" applyNumberFormat="1" applyFont="1" applyFill="1" applyBorder="1" applyAlignment="1">
      <alignment horizontal="center" vertical="center" wrapText="1"/>
    </xf>
    <xf numFmtId="0" fontId="12" fillId="0" borderId="4" xfId="0" applyFont="1" applyBorder="1" applyAlignment="1">
      <alignment horizontal="center" wrapText="1"/>
    </xf>
    <xf numFmtId="0" fontId="12" fillId="0" borderId="1" xfId="0" applyFont="1" applyBorder="1" applyAlignment="1">
      <alignment horizontal="center" wrapText="1"/>
    </xf>
    <xf numFmtId="0" fontId="12" fillId="0" borderId="4" xfId="0" applyFont="1" applyFill="1" applyBorder="1" applyAlignment="1">
      <alignment horizontal="center" vertical="center" wrapText="1"/>
    </xf>
    <xf numFmtId="0" fontId="12" fillId="0" borderId="5" xfId="0" applyFont="1" applyBorder="1" applyAlignment="1">
      <alignment horizontal="center" vertical="center"/>
    </xf>
    <xf numFmtId="0" fontId="11" fillId="2" borderId="5"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2" fillId="3" borderId="1" xfId="0" applyFont="1" applyFill="1" applyBorder="1" applyAlignment="1">
      <alignment horizontal="center" vertical="center"/>
    </xf>
    <xf numFmtId="0" fontId="12" fillId="3" borderId="5" xfId="0" applyFont="1" applyFill="1" applyBorder="1" applyAlignment="1">
      <alignment horizontal="center" vertical="center"/>
    </xf>
    <xf numFmtId="0" fontId="12"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1" fillId="2"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5" xfId="0" applyFont="1" applyBorder="1" applyAlignment="1">
      <alignment horizontal="center" vertical="center" wrapText="1"/>
    </xf>
    <xf numFmtId="0" fontId="12" fillId="0" borderId="8" xfId="0" applyFont="1" applyBorder="1" applyAlignment="1">
      <alignment horizontal="center" vertical="center" wrapText="1"/>
    </xf>
    <xf numFmtId="0" fontId="10" fillId="0" borderId="0" xfId="0" applyFont="1" applyAlignment="1">
      <alignment horizontal="left"/>
    </xf>
    <xf numFmtId="0" fontId="0" fillId="0" borderId="0" xfId="0" applyAlignment="1">
      <alignment horizontal="left"/>
    </xf>
    <xf numFmtId="0" fontId="12" fillId="3" borderId="4" xfId="0" applyFont="1" applyFill="1" applyBorder="1" applyAlignment="1">
      <alignment horizontal="center" vertical="center"/>
    </xf>
    <xf numFmtId="0" fontId="12" fillId="0" borderId="4" xfId="0" applyFont="1" applyBorder="1" applyAlignment="1">
      <alignment horizontal="center" vertical="center"/>
    </xf>
    <xf numFmtId="0" fontId="13" fillId="3" borderId="4" xfId="0" applyFont="1" applyFill="1" applyBorder="1" applyAlignment="1">
      <alignment horizontal="center" vertical="center" wrapText="1"/>
    </xf>
    <xf numFmtId="0" fontId="13" fillId="0" borderId="4" xfId="0" applyFont="1" applyBorder="1" applyAlignment="1">
      <alignment horizontal="center" vertical="center" wrapText="1"/>
    </xf>
    <xf numFmtId="0" fontId="12" fillId="0" borderId="4" xfId="0" applyNumberFormat="1" applyFont="1" applyBorder="1" applyAlignment="1">
      <alignment horizontal="center" vertical="center" wrapText="1"/>
    </xf>
    <xf numFmtId="0" fontId="22" fillId="0" borderId="4" xfId="0" applyFont="1" applyBorder="1" applyAlignment="1">
      <alignment horizontal="center" vertical="center" wrapText="1"/>
    </xf>
    <xf numFmtId="0" fontId="12" fillId="0" borderId="4" xfId="0" applyFont="1" applyFill="1" applyBorder="1" applyAlignment="1">
      <alignment horizontal="center" vertical="center" wrapText="1"/>
    </xf>
    <xf numFmtId="0" fontId="12" fillId="4" borderId="4" xfId="0" applyFont="1" applyFill="1" applyBorder="1" applyAlignment="1">
      <alignment horizontal="center" vertical="center" wrapText="1"/>
    </xf>
    <xf numFmtId="4" fontId="12" fillId="0" borderId="0" xfId="0" applyNumberFormat="1" applyFont="1"/>
    <xf numFmtId="0" fontId="0" fillId="0" borderId="4" xfId="0" applyFont="1" applyFill="1" applyBorder="1" applyAlignment="1">
      <alignment horizontal="center" vertical="center" wrapText="1"/>
    </xf>
    <xf numFmtId="1" fontId="12" fillId="0" borderId="4" xfId="0" applyNumberFormat="1" applyFont="1" applyFill="1" applyBorder="1" applyAlignment="1">
      <alignment horizontal="center" vertical="center" wrapText="1"/>
    </xf>
    <xf numFmtId="4" fontId="13" fillId="0" borderId="4" xfId="0" applyNumberFormat="1" applyFont="1" applyFill="1" applyBorder="1" applyAlignment="1">
      <alignment horizontal="center" vertical="center"/>
    </xf>
    <xf numFmtId="4" fontId="12" fillId="0" borderId="0" xfId="0" applyNumberFormat="1" applyFont="1" applyFill="1" applyAlignment="1">
      <alignment horizontal="center" vertical="center"/>
    </xf>
    <xf numFmtId="0" fontId="12" fillId="9" borderId="0" xfId="0" applyFont="1" applyFill="1" applyAlignment="1">
      <alignment horizontal="center" vertical="center"/>
    </xf>
    <xf numFmtId="4" fontId="14" fillId="0" borderId="0" xfId="0" applyNumberFormat="1" applyFont="1" applyFill="1" applyAlignment="1">
      <alignment horizontal="center" vertical="center"/>
    </xf>
    <xf numFmtId="4" fontId="12" fillId="0" borderId="0" xfId="0" applyNumberFormat="1" applyFont="1" applyFill="1" applyAlignment="1">
      <alignment horizontal="center" vertical="center" wrapText="1"/>
    </xf>
    <xf numFmtId="0" fontId="12" fillId="0" borderId="0" xfId="0" applyFont="1" applyFill="1" applyAlignment="1">
      <alignment horizontal="center" vertical="center" wrapText="1"/>
    </xf>
    <xf numFmtId="0" fontId="12" fillId="9" borderId="0" xfId="0" applyFont="1" applyFill="1" applyAlignment="1">
      <alignment horizontal="center" vertical="center" wrapText="1"/>
    </xf>
    <xf numFmtId="4" fontId="18" fillId="0" borderId="0" xfId="0" applyNumberFormat="1" applyFont="1" applyFill="1" applyAlignment="1">
      <alignment horizontal="center" vertical="center"/>
    </xf>
    <xf numFmtId="0" fontId="12" fillId="0" borderId="4" xfId="0" applyFont="1" applyFill="1" applyBorder="1" applyAlignment="1">
      <alignment vertical="center" wrapText="1"/>
    </xf>
    <xf numFmtId="4" fontId="0" fillId="0" borderId="0" xfId="0" applyNumberFormat="1" applyFont="1" applyFill="1" applyAlignment="1">
      <alignment horizontal="center" vertical="center"/>
    </xf>
    <xf numFmtId="0" fontId="12" fillId="0" borderId="4" xfId="0" applyFont="1" applyFill="1" applyBorder="1" applyAlignment="1">
      <alignment horizontal="center" wrapText="1"/>
    </xf>
    <xf numFmtId="4" fontId="0" fillId="0" borderId="0" xfId="0" applyNumberFormat="1" applyFill="1"/>
    <xf numFmtId="0" fontId="0" fillId="0" borderId="0" xfId="0" applyFill="1"/>
    <xf numFmtId="0" fontId="0" fillId="9" borderId="0" xfId="0" applyFill="1"/>
    <xf numFmtId="4" fontId="26" fillId="0" borderId="0" xfId="0" applyNumberFormat="1" applyFont="1" applyFill="1" applyBorder="1" applyAlignment="1">
      <alignment horizontal="center" vertical="center"/>
    </xf>
    <xf numFmtId="0" fontId="33" fillId="0" borderId="0" xfId="0" applyFont="1" applyFill="1" applyAlignment="1">
      <alignment horizontal="left"/>
    </xf>
    <xf numFmtId="0" fontId="27" fillId="0" borderId="0" xfId="0" applyFont="1" applyFill="1"/>
    <xf numFmtId="0" fontId="12" fillId="0" borderId="6" xfId="0" applyFont="1" applyFill="1" applyBorder="1" applyAlignment="1">
      <alignment vertical="center"/>
    </xf>
    <xf numFmtId="0" fontId="12" fillId="0" borderId="4" xfId="0" applyFont="1" applyBorder="1" applyAlignment="1">
      <alignment horizontal="center" vertical="center"/>
    </xf>
    <xf numFmtId="0" fontId="13" fillId="0" borderId="1" xfId="0" applyFont="1" applyBorder="1" applyAlignment="1">
      <alignment horizontal="center" vertical="center"/>
    </xf>
    <xf numFmtId="0" fontId="13" fillId="0" borderId="5" xfId="0" applyFont="1" applyBorder="1" applyAlignment="1">
      <alignment horizontal="center" vertical="center"/>
    </xf>
    <xf numFmtId="0" fontId="11" fillId="2" borderId="5"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0" fillId="0" borderId="0" xfId="0" applyFont="1" applyAlignment="1">
      <alignment horizontal="left"/>
    </xf>
    <xf numFmtId="0" fontId="0" fillId="0" borderId="0" xfId="0" applyAlignment="1">
      <alignment horizontal="left"/>
    </xf>
    <xf numFmtId="0" fontId="13" fillId="0" borderId="4" xfId="0" applyFont="1" applyBorder="1" applyAlignment="1">
      <alignment horizontal="center" vertical="center"/>
    </xf>
    <xf numFmtId="0" fontId="13" fillId="0" borderId="1" xfId="0" applyFont="1" applyBorder="1" applyAlignment="1">
      <alignment horizontal="center" vertical="center" wrapText="1"/>
    </xf>
    <xf numFmtId="0" fontId="13" fillId="0" borderId="5" xfId="0" applyFont="1" applyBorder="1" applyAlignment="1">
      <alignment horizontal="center" vertical="center" wrapText="1"/>
    </xf>
    <xf numFmtId="0" fontId="13" fillId="3" borderId="1"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2" fillId="0" borderId="8" xfId="0" applyFont="1" applyBorder="1" applyAlignment="1">
      <alignment horizontal="center" vertical="center" wrapText="1"/>
    </xf>
    <xf numFmtId="0" fontId="13" fillId="0" borderId="4" xfId="0" applyFont="1" applyBorder="1" applyAlignment="1">
      <alignment horizontal="center" vertical="center" wrapText="1"/>
    </xf>
    <xf numFmtId="0" fontId="13" fillId="3" borderId="4" xfId="0" applyFont="1" applyFill="1" applyBorder="1" applyAlignment="1">
      <alignment horizontal="center" vertical="center"/>
    </xf>
    <xf numFmtId="0" fontId="13" fillId="3" borderId="4" xfId="0" applyFont="1" applyFill="1" applyBorder="1" applyAlignment="1">
      <alignment horizontal="center" vertical="center" wrapText="1"/>
    </xf>
    <xf numFmtId="4" fontId="13" fillId="0" borderId="4" xfId="0" applyNumberFormat="1" applyFont="1" applyBorder="1" applyAlignment="1">
      <alignment horizontal="center" vertical="center"/>
    </xf>
    <xf numFmtId="0" fontId="12" fillId="0" borderId="4" xfId="0" applyFont="1" applyFill="1" applyBorder="1" applyAlignment="1">
      <alignment horizontal="center" vertical="center" wrapText="1"/>
    </xf>
    <xf numFmtId="0" fontId="12" fillId="0" borderId="4" xfId="0" applyNumberFormat="1" applyFont="1" applyBorder="1" applyAlignment="1">
      <alignment horizontal="center" vertical="center" wrapText="1"/>
    </xf>
    <xf numFmtId="0" fontId="12" fillId="4" borderId="4" xfId="0" applyFont="1" applyFill="1" applyBorder="1" applyAlignment="1">
      <alignment horizontal="center" vertical="center" wrapText="1"/>
    </xf>
    <xf numFmtId="0" fontId="22" fillId="0" borderId="4" xfId="0" applyFont="1" applyBorder="1" applyAlignment="1">
      <alignment horizontal="center" vertical="center" wrapText="1"/>
    </xf>
    <xf numFmtId="0" fontId="0" fillId="3" borderId="5" xfId="0" applyFill="1" applyBorder="1" applyAlignment="1">
      <alignment horizontal="center" vertical="center" wrapText="1"/>
    </xf>
    <xf numFmtId="0" fontId="22" fillId="4" borderId="5" xfId="0" applyFont="1" applyFill="1" applyBorder="1" applyAlignment="1">
      <alignment horizontal="center" vertical="center" wrapText="1"/>
    </xf>
    <xf numFmtId="0" fontId="22" fillId="0" borderId="5" xfId="0" applyNumberFormat="1" applyFont="1" applyFill="1" applyBorder="1" applyAlignment="1">
      <alignment horizontal="center" vertical="center" wrapText="1"/>
    </xf>
    <xf numFmtId="0" fontId="22" fillId="4" borderId="4" xfId="0" applyNumberFormat="1" applyFont="1" applyFill="1" applyBorder="1" applyAlignment="1">
      <alignment horizontal="center" vertical="center" wrapText="1"/>
    </xf>
    <xf numFmtId="0" fontId="12" fillId="4" borderId="8" xfId="0" applyNumberFormat="1" applyFont="1" applyFill="1" applyBorder="1" applyAlignment="1">
      <alignment horizontal="center" vertical="center" wrapText="1"/>
    </xf>
    <xf numFmtId="0" fontId="12" fillId="4" borderId="2" xfId="0" applyNumberFormat="1"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0" borderId="2" xfId="0" applyNumberFormat="1" applyFont="1" applyFill="1" applyBorder="1" applyAlignment="1">
      <alignment horizontal="center" vertical="center" wrapText="1"/>
    </xf>
    <xf numFmtId="0" fontId="22" fillId="4" borderId="2" xfId="0" applyNumberFormat="1" applyFont="1" applyFill="1" applyBorder="1" applyAlignment="1">
      <alignment horizontal="center" vertical="center" wrapText="1"/>
    </xf>
    <xf numFmtId="0" fontId="22" fillId="4" borderId="7" xfId="0" applyNumberFormat="1" applyFont="1" applyFill="1" applyBorder="1" applyAlignment="1">
      <alignment horizontal="center" vertical="center" wrapText="1"/>
    </xf>
    <xf numFmtId="4" fontId="12" fillId="0" borderId="7" xfId="0" applyNumberFormat="1" applyFont="1" applyBorder="1" applyAlignment="1">
      <alignment horizontal="center" vertical="center"/>
    </xf>
    <xf numFmtId="0" fontId="22" fillId="4" borderId="7"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13" fillId="0" borderId="0" xfId="0" applyFont="1" applyBorder="1" applyAlignment="1">
      <alignment horizontal="center" vertical="center" wrapText="1"/>
    </xf>
    <xf numFmtId="0" fontId="12" fillId="0" borderId="0" xfId="0" applyFont="1" applyFill="1" applyBorder="1" applyAlignment="1">
      <alignment horizontal="center" vertical="center"/>
    </xf>
    <xf numFmtId="0" fontId="0" fillId="0" borderId="2" xfId="0" applyFill="1" applyBorder="1" applyAlignment="1">
      <alignment horizontal="center" vertical="center" wrapText="1"/>
    </xf>
    <xf numFmtId="0" fontId="26" fillId="0" borderId="0" xfId="0" applyFont="1" applyBorder="1" applyAlignment="1">
      <alignment horizontal="center" vertical="center" wrapText="1"/>
    </xf>
    <xf numFmtId="4" fontId="12" fillId="0" borderId="8" xfId="0" applyNumberFormat="1" applyFont="1" applyBorder="1" applyAlignment="1">
      <alignment horizontal="center" vertical="center"/>
    </xf>
    <xf numFmtId="0" fontId="12" fillId="0" borderId="2" xfId="0" applyFont="1" applyFill="1" applyBorder="1" applyAlignment="1">
      <alignment horizontal="center" vertical="center" wrapText="1"/>
    </xf>
    <xf numFmtId="0" fontId="0" fillId="0" borderId="2" xfId="0" applyBorder="1" applyAlignment="1">
      <alignment horizontal="center" vertical="center" wrapText="1"/>
    </xf>
    <xf numFmtId="0" fontId="22" fillId="0" borderId="2" xfId="0" applyFont="1" applyBorder="1" applyAlignment="1">
      <alignment horizontal="center" vertical="center" wrapText="1"/>
    </xf>
    <xf numFmtId="0" fontId="0" fillId="0" borderId="8" xfId="0" applyBorder="1" applyAlignment="1">
      <alignment horizontal="center" vertical="center" wrapText="1"/>
    </xf>
    <xf numFmtId="0" fontId="11" fillId="2" borderId="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0" borderId="1" xfId="0" applyFont="1" applyBorder="1" applyAlignment="1">
      <alignment horizontal="center" vertical="center" wrapText="1"/>
    </xf>
    <xf numFmtId="0" fontId="11" fillId="2" borderId="1"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4" xfId="0" applyFont="1" applyFill="1" applyBorder="1" applyAlignment="1">
      <alignment horizontal="center" vertical="center" wrapText="1"/>
    </xf>
    <xf numFmtId="0" fontId="12" fillId="0" borderId="4" xfId="0" applyFont="1" applyBorder="1" applyAlignment="1">
      <alignment horizontal="center" vertical="center" wrapText="1"/>
    </xf>
    <xf numFmtId="0" fontId="10" fillId="0" borderId="0" xfId="0" applyFont="1" applyAlignment="1">
      <alignment horizontal="left"/>
    </xf>
    <xf numFmtId="0" fontId="0" fillId="0" borderId="0" xfId="0" applyAlignment="1">
      <alignment horizontal="left"/>
    </xf>
    <xf numFmtId="0" fontId="12" fillId="0" borderId="1" xfId="0" applyFont="1" applyFill="1" applyBorder="1" applyAlignment="1">
      <alignment horizontal="center" vertical="center" wrapText="1"/>
    </xf>
    <xf numFmtId="0" fontId="12" fillId="0" borderId="5" xfId="0" applyFont="1" applyFill="1" applyBorder="1" applyAlignment="1">
      <alignment horizontal="center" vertical="center" wrapText="1"/>
    </xf>
    <xf numFmtId="4" fontId="12" fillId="0" borderId="4" xfId="0" applyNumberFormat="1" applyFont="1" applyBorder="1" applyAlignment="1">
      <alignment horizontal="center" vertical="center" wrapText="1"/>
    </xf>
    <xf numFmtId="0" fontId="12" fillId="3" borderId="4" xfId="0" applyFont="1" applyFill="1" applyBorder="1" applyAlignment="1">
      <alignment horizontal="center" vertical="center" wrapText="1"/>
    </xf>
    <xf numFmtId="0" fontId="0" fillId="0" borderId="1" xfId="0" applyFont="1" applyBorder="1" applyAlignment="1">
      <alignment horizontal="center" vertical="center" wrapText="1"/>
    </xf>
    <xf numFmtId="0" fontId="12" fillId="0" borderId="4" xfId="0" applyFont="1" applyFill="1" applyBorder="1" applyAlignment="1">
      <alignment horizontal="center" vertical="center" wrapText="1"/>
    </xf>
    <xf numFmtId="0" fontId="0" fillId="0" borderId="4" xfId="0" applyBorder="1" applyAlignment="1">
      <alignment horizontal="center" vertical="center" wrapText="1"/>
    </xf>
    <xf numFmtId="0" fontId="12" fillId="4" borderId="4" xfId="0" applyFont="1" applyFill="1" applyBorder="1" applyAlignment="1">
      <alignment horizontal="center" vertical="center" wrapText="1"/>
    </xf>
    <xf numFmtId="0" fontId="0" fillId="0" borderId="0" xfId="0" applyNumberFormat="1" applyAlignment="1">
      <alignment horizontal="left"/>
    </xf>
    <xf numFmtId="0" fontId="11" fillId="2" borderId="5" xfId="0" applyNumberFormat="1" applyFont="1" applyFill="1" applyBorder="1" applyAlignment="1">
      <alignment horizontal="center" vertical="center" wrapText="1"/>
    </xf>
    <xf numFmtId="0" fontId="13" fillId="0" borderId="8" xfId="0" applyFont="1" applyBorder="1" applyAlignment="1">
      <alignment horizontal="center" vertical="center" wrapText="1"/>
    </xf>
    <xf numFmtId="0" fontId="22" fillId="4" borderId="8" xfId="0" applyNumberFormat="1" applyFont="1" applyFill="1" applyBorder="1" applyAlignment="1">
      <alignment horizontal="center" vertical="center" wrapText="1"/>
    </xf>
    <xf numFmtId="4" fontId="13" fillId="0" borderId="8" xfId="0" applyNumberFormat="1" applyFont="1" applyBorder="1" applyAlignment="1">
      <alignment horizontal="center" vertical="center" wrapText="1"/>
    </xf>
    <xf numFmtId="0" fontId="22" fillId="6" borderId="4" xfId="0" applyFont="1" applyFill="1" applyBorder="1" applyAlignment="1">
      <alignment horizontal="center" vertical="center" wrapText="1"/>
    </xf>
    <xf numFmtId="0" fontId="12" fillId="4" borderId="7" xfId="0" applyNumberFormat="1" applyFont="1" applyFill="1" applyBorder="1" applyAlignment="1">
      <alignment horizontal="center" vertical="center" wrapText="1"/>
    </xf>
    <xf numFmtId="4" fontId="13" fillId="0" borderId="7" xfId="0" applyNumberFormat="1" applyFont="1" applyBorder="1" applyAlignment="1">
      <alignment horizontal="center" vertical="center" wrapText="1"/>
    </xf>
    <xf numFmtId="0" fontId="12" fillId="4" borderId="4" xfId="0" applyNumberFormat="1" applyFont="1" applyFill="1" applyBorder="1" applyAlignment="1">
      <alignment horizontal="center" vertical="center"/>
    </xf>
    <xf numFmtId="3" fontId="22" fillId="4" borderId="4" xfId="0" applyNumberFormat="1" applyFont="1" applyFill="1" applyBorder="1" applyAlignment="1">
      <alignment horizontal="center" vertical="center" wrapText="1"/>
    </xf>
    <xf numFmtId="0" fontId="22" fillId="0" borderId="4" xfId="0" applyNumberFormat="1" applyFont="1" applyBorder="1" applyAlignment="1">
      <alignment horizontal="center" vertical="center" wrapText="1"/>
    </xf>
    <xf numFmtId="0" fontId="12" fillId="0" borderId="0" xfId="0" applyNumberFormat="1"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0" applyNumberFormat="1" applyFont="1" applyFill="1" applyBorder="1" applyAlignment="1">
      <alignment horizontal="center" vertical="center" wrapText="1"/>
    </xf>
    <xf numFmtId="0" fontId="0" fillId="0" borderId="0" xfId="0" applyFill="1" applyBorder="1"/>
    <xf numFmtId="0" fontId="0" fillId="0" borderId="0" xfId="0" applyNumberFormat="1" applyFill="1" applyBorder="1"/>
    <xf numFmtId="0" fontId="22" fillId="0" borderId="4" xfId="0" applyNumberFormat="1" applyFont="1" applyFill="1" applyBorder="1" applyAlignment="1">
      <alignment horizontal="center" vertical="center" wrapText="1"/>
    </xf>
    <xf numFmtId="0" fontId="0" fillId="0" borderId="4" xfId="0" applyNumberFormat="1" applyFill="1" applyBorder="1" applyAlignment="1">
      <alignment horizontal="center" vertical="center" wrapText="1"/>
    </xf>
    <xf numFmtId="0" fontId="0" fillId="0" borderId="0" xfId="0" applyNumberFormat="1"/>
    <xf numFmtId="0" fontId="12" fillId="0" borderId="5" xfId="0" applyFont="1" applyBorder="1" applyAlignment="1">
      <alignment horizontal="center" vertical="center" wrapText="1"/>
    </xf>
    <xf numFmtId="0" fontId="12" fillId="0" borderId="4" xfId="0" applyFont="1" applyBorder="1" applyAlignment="1">
      <alignment horizontal="center" vertical="center"/>
    </xf>
    <xf numFmtId="0" fontId="12" fillId="0" borderId="4" xfId="0" applyFont="1" applyBorder="1" applyAlignment="1">
      <alignment horizontal="center" vertical="center" wrapText="1"/>
    </xf>
    <xf numFmtId="0" fontId="11" fillId="2" borderId="5"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0" fillId="0" borderId="0" xfId="0" applyFont="1" applyAlignment="1">
      <alignment horizontal="left"/>
    </xf>
    <xf numFmtId="0" fontId="0" fillId="0" borderId="0" xfId="0" applyAlignment="1">
      <alignment horizontal="left"/>
    </xf>
    <xf numFmtId="0" fontId="12" fillId="3" borderId="5" xfId="0" applyFont="1" applyFill="1" applyBorder="1" applyAlignment="1">
      <alignment horizontal="center" vertical="center" wrapText="1"/>
    </xf>
    <xf numFmtId="0" fontId="12" fillId="0" borderId="8" xfId="0" applyFont="1" applyBorder="1" applyAlignment="1">
      <alignment horizontal="center" vertical="center" wrapText="1"/>
    </xf>
    <xf numFmtId="0" fontId="13" fillId="0" borderId="5" xfId="0" applyFont="1" applyFill="1" applyBorder="1" applyAlignment="1">
      <alignment horizontal="center" vertical="center" wrapText="1"/>
    </xf>
    <xf numFmtId="4" fontId="12" fillId="0" borderId="4" xfId="0" applyNumberFormat="1" applyFont="1" applyBorder="1" applyAlignment="1">
      <alignment horizontal="center" vertical="center" wrapText="1"/>
    </xf>
    <xf numFmtId="0" fontId="12" fillId="3" borderId="4"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0" fillId="0" borderId="4" xfId="0" applyBorder="1" applyAlignment="1">
      <alignment horizontal="center" vertical="center" wrapText="1"/>
    </xf>
    <xf numFmtId="0" fontId="22" fillId="0" borderId="4" xfId="0" applyFont="1" applyBorder="1" applyAlignment="1">
      <alignment horizontal="center" vertical="center" wrapText="1"/>
    </xf>
    <xf numFmtId="0" fontId="12" fillId="0" borderId="30" xfId="0" applyFont="1" applyBorder="1" applyAlignment="1">
      <alignment horizontal="center" vertical="center"/>
    </xf>
    <xf numFmtId="0" fontId="0" fillId="3" borderId="4" xfId="0" applyFont="1" applyFill="1" applyBorder="1" applyAlignment="1">
      <alignment horizontal="center" vertical="center"/>
    </xf>
    <xf numFmtId="0" fontId="12" fillId="0" borderId="5" xfId="0" applyNumberFormat="1" applyFont="1" applyFill="1" applyBorder="1" applyAlignment="1">
      <alignment horizontal="center" vertical="center"/>
    </xf>
    <xf numFmtId="4" fontId="0" fillId="0" borderId="4" xfId="0" applyNumberFormat="1" applyFont="1" applyFill="1" applyBorder="1" applyAlignment="1">
      <alignment horizontal="center" vertical="center" wrapText="1"/>
    </xf>
    <xf numFmtId="0" fontId="0" fillId="0" borderId="21" xfId="0" applyFont="1" applyBorder="1" applyAlignment="1">
      <alignment horizontal="center" vertical="center"/>
    </xf>
    <xf numFmtId="0" fontId="12" fillId="0" borderId="4" xfId="0" applyNumberFormat="1" applyFont="1" applyFill="1" applyBorder="1" applyAlignment="1">
      <alignment horizontal="center" vertical="center"/>
    </xf>
    <xf numFmtId="0" fontId="0"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4" fontId="0" fillId="0" borderId="4" xfId="0" applyNumberFormat="1" applyFont="1" applyBorder="1" applyAlignment="1">
      <alignment horizontal="center" vertical="center" wrapText="1"/>
    </xf>
    <xf numFmtId="0" fontId="0" fillId="0" borderId="21" xfId="0" applyFont="1" applyBorder="1" applyAlignment="1">
      <alignment horizontal="center" vertical="center" wrapText="1"/>
    </xf>
    <xf numFmtId="0" fontId="12" fillId="0" borderId="31" xfId="0" applyFont="1" applyBorder="1" applyAlignment="1">
      <alignment horizontal="center" vertical="center"/>
    </xf>
    <xf numFmtId="0" fontId="0"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0" borderId="1" xfId="0" applyBorder="1" applyAlignment="1">
      <alignment horizontal="center" vertical="center" wrapText="1"/>
    </xf>
    <xf numFmtId="4" fontId="0" fillId="0" borderId="1" xfId="0" applyNumberFormat="1" applyFont="1" applyBorder="1" applyAlignment="1">
      <alignment horizontal="center" vertical="center" wrapText="1"/>
    </xf>
    <xf numFmtId="0" fontId="0" fillId="0" borderId="14" xfId="0" applyFont="1" applyBorder="1" applyAlignment="1">
      <alignment horizontal="center" vertical="center" wrapText="1"/>
    </xf>
    <xf numFmtId="0" fontId="0" fillId="3" borderId="5" xfId="0" applyFill="1" applyBorder="1" applyAlignment="1">
      <alignment horizontal="center" vertical="center" wrapText="1"/>
    </xf>
    <xf numFmtId="0" fontId="0" fillId="0" borderId="4" xfId="0" applyFont="1" applyBorder="1" applyAlignment="1">
      <alignment horizontal="center" vertical="center"/>
    </xf>
    <xf numFmtId="4" fontId="22" fillId="0" borderId="4" xfId="0" applyNumberFormat="1" applyFont="1" applyBorder="1" applyAlignment="1">
      <alignment horizontal="center" vertical="center" wrapText="1"/>
    </xf>
    <xf numFmtId="4" fontId="0" fillId="0" borderId="4" xfId="0" applyNumberFormat="1" applyFont="1" applyBorder="1" applyAlignment="1">
      <alignment horizontal="center" vertical="center"/>
    </xf>
    <xf numFmtId="0" fontId="12" fillId="0" borderId="21" xfId="0" applyFont="1" applyBorder="1" applyAlignment="1">
      <alignment horizontal="center" vertical="center"/>
    </xf>
    <xf numFmtId="4" fontId="22" fillId="0" borderId="4" xfId="0" applyNumberFormat="1" applyFont="1" applyFill="1" applyBorder="1" applyAlignment="1">
      <alignment horizontal="center" vertical="center" wrapText="1"/>
    </xf>
    <xf numFmtId="0" fontId="12" fillId="0" borderId="21" xfId="0" applyFont="1" applyBorder="1" applyAlignment="1">
      <alignment horizontal="center" vertical="center" wrapText="1"/>
    </xf>
    <xf numFmtId="4" fontId="22" fillId="4" borderId="4" xfId="0" applyNumberFormat="1" applyFont="1" applyFill="1" applyBorder="1" applyAlignment="1">
      <alignment horizontal="center" vertical="center" wrapText="1"/>
    </xf>
    <xf numFmtId="4" fontId="0" fillId="0" borderId="1" xfId="0" applyNumberFormat="1" applyBorder="1" applyAlignment="1">
      <alignment horizontal="center" vertical="center"/>
    </xf>
    <xf numFmtId="4" fontId="22"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12" fillId="0" borderId="14" xfId="0" applyFont="1" applyBorder="1" applyAlignment="1">
      <alignment horizontal="center" vertical="center" wrapText="1"/>
    </xf>
    <xf numFmtId="0" fontId="11" fillId="2" borderId="5" xfId="0" applyFont="1" applyFill="1" applyBorder="1" applyAlignment="1">
      <alignment horizontal="center" vertical="center" wrapText="1"/>
    </xf>
    <xf numFmtId="0" fontId="12" fillId="3" borderId="5" xfId="0" applyFont="1" applyFill="1" applyBorder="1" applyAlignment="1">
      <alignment horizontal="center" vertical="center"/>
    </xf>
    <xf numFmtId="0" fontId="11" fillId="2" borderId="4" xfId="0" applyFont="1" applyFill="1" applyBorder="1" applyAlignment="1">
      <alignment horizontal="center" vertical="center" wrapText="1"/>
    </xf>
    <xf numFmtId="0" fontId="12" fillId="0" borderId="4" xfId="0" applyFont="1" applyBorder="1" applyAlignment="1">
      <alignment horizontal="center" vertical="center" wrapText="1"/>
    </xf>
    <xf numFmtId="49" fontId="12" fillId="6" borderId="4" xfId="0" applyNumberFormat="1" applyFont="1" applyFill="1" applyBorder="1" applyAlignment="1">
      <alignment horizontal="center" vertical="center" wrapText="1"/>
    </xf>
    <xf numFmtId="0" fontId="10" fillId="0" borderId="0" xfId="0" applyFont="1" applyAlignment="1">
      <alignment horizontal="left"/>
    </xf>
    <xf numFmtId="0" fontId="0" fillId="0" borderId="0" xfId="0" applyAlignment="1">
      <alignment horizontal="left"/>
    </xf>
    <xf numFmtId="0" fontId="12" fillId="3" borderId="4" xfId="0" applyFont="1" applyFill="1" applyBorder="1" applyAlignment="1">
      <alignment horizontal="center" vertical="center"/>
    </xf>
    <xf numFmtId="0" fontId="12" fillId="0" borderId="4" xfId="0" applyFont="1" applyBorder="1" applyAlignment="1">
      <alignment horizontal="center" vertical="center"/>
    </xf>
    <xf numFmtId="4" fontId="14" fillId="6" borderId="4" xfId="0" applyNumberFormat="1"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0" borderId="4" xfId="0" applyFont="1" applyFill="1" applyBorder="1" applyAlignment="1">
      <alignment horizontal="center" vertical="center"/>
    </xf>
    <xf numFmtId="0" fontId="12" fillId="6" borderId="4"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2" fillId="6" borderId="4" xfId="0" applyFont="1" applyFill="1" applyBorder="1" applyAlignment="1">
      <alignment horizontal="center" vertical="center"/>
    </xf>
    <xf numFmtId="0" fontId="12" fillId="0" borderId="4" xfId="0" applyFont="1" applyFill="1" applyBorder="1" applyAlignment="1">
      <alignment horizontal="center" vertical="center" wrapText="1"/>
    </xf>
    <xf numFmtId="4" fontId="14" fillId="6" borderId="4" xfId="0" applyNumberFormat="1" applyFont="1" applyFill="1" applyBorder="1" applyAlignment="1">
      <alignment horizontal="center" vertical="center"/>
    </xf>
    <xf numFmtId="0" fontId="0" fillId="0" borderId="4" xfId="0" applyBorder="1" applyAlignment="1">
      <alignment horizontal="center" vertical="center" wrapText="1"/>
    </xf>
    <xf numFmtId="0" fontId="22" fillId="0" borderId="4" xfId="0" applyFont="1" applyBorder="1" applyAlignment="1">
      <alignment horizontal="center" vertical="center" wrapText="1"/>
    </xf>
    <xf numFmtId="0" fontId="12" fillId="4" borderId="4" xfId="0" applyFont="1" applyFill="1" applyBorder="1" applyAlignment="1">
      <alignment horizontal="center" vertical="center" wrapText="1"/>
    </xf>
    <xf numFmtId="4" fontId="0" fillId="0" borderId="4" xfId="0" applyNumberFormat="1" applyBorder="1" applyAlignment="1">
      <alignment horizontal="center" vertical="center" wrapText="1"/>
    </xf>
    <xf numFmtId="0" fontId="22" fillId="0" borderId="5" xfId="0" applyFont="1" applyBorder="1" applyAlignment="1">
      <alignment horizontal="center" vertical="center" wrapText="1"/>
    </xf>
    <xf numFmtId="0" fontId="22"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4" xfId="0" applyFont="1" applyBorder="1" applyAlignment="1">
      <alignment horizontal="center" vertical="center"/>
    </xf>
    <xf numFmtId="0" fontId="12" fillId="0" borderId="4" xfId="0" applyFont="1" applyBorder="1" applyAlignment="1">
      <alignment horizontal="center" vertical="center" wrapText="1"/>
    </xf>
    <xf numFmtId="0" fontId="11" fillId="2" borderId="5"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0" fillId="0" borderId="0" xfId="0" applyFont="1" applyAlignment="1">
      <alignment horizontal="left"/>
    </xf>
    <xf numFmtId="0" fontId="0" fillId="0" borderId="0" xfId="0" applyAlignment="1">
      <alignment horizontal="left"/>
    </xf>
    <xf numFmtId="0" fontId="13" fillId="0" borderId="1" xfId="0" applyFont="1" applyBorder="1" applyAlignment="1">
      <alignment horizontal="center" vertical="center" wrapText="1"/>
    </xf>
    <xf numFmtId="0" fontId="13" fillId="3"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4" xfId="0" applyFont="1" applyBorder="1" applyAlignment="1">
      <alignment horizontal="center" vertical="center" wrapText="1"/>
    </xf>
    <xf numFmtId="4" fontId="13" fillId="0" borderId="1" xfId="0" applyNumberFormat="1" applyFont="1" applyBorder="1" applyAlignment="1">
      <alignment horizontal="center" vertical="center" wrapText="1"/>
    </xf>
    <xf numFmtId="0" fontId="14" fillId="6" borderId="4" xfId="0" applyFont="1" applyFill="1" applyBorder="1" applyAlignment="1">
      <alignment horizontal="center" vertical="center" wrapText="1"/>
    </xf>
    <xf numFmtId="0" fontId="13" fillId="3" borderId="4" xfId="0" applyFont="1" applyFill="1" applyBorder="1" applyAlignment="1">
      <alignment horizontal="center" vertical="center" wrapText="1"/>
    </xf>
    <xf numFmtId="4" fontId="13" fillId="0" borderId="4" xfId="0" applyNumberFormat="1" applyFont="1" applyBorder="1" applyAlignment="1">
      <alignment horizontal="center" vertical="center"/>
    </xf>
    <xf numFmtId="0" fontId="0" fillId="0" borderId="4" xfId="0" applyBorder="1" applyAlignment="1">
      <alignment horizontal="center" vertical="center" wrapText="1"/>
    </xf>
    <xf numFmtId="0" fontId="12" fillId="0" borderId="4" xfId="0" applyFont="1" applyFill="1" applyBorder="1" applyAlignment="1">
      <alignment horizontal="center" vertical="center" wrapText="1"/>
    </xf>
    <xf numFmtId="0" fontId="12" fillId="0" borderId="4" xfId="0" applyNumberFormat="1" applyFont="1" applyBorder="1" applyAlignment="1">
      <alignment horizontal="center" vertical="center" wrapText="1"/>
    </xf>
    <xf numFmtId="17" fontId="16" fillId="6" borderId="4" xfId="0" applyNumberFormat="1" applyFont="1" applyFill="1" applyBorder="1" applyAlignment="1">
      <alignment horizontal="center" vertical="center" wrapText="1"/>
    </xf>
    <xf numFmtId="164" fontId="16" fillId="6" borderId="4" xfId="0" applyNumberFormat="1" applyFont="1" applyFill="1" applyBorder="1" applyAlignment="1">
      <alignment horizontal="center" vertical="center" wrapText="1"/>
    </xf>
    <xf numFmtId="0" fontId="12" fillId="6" borderId="1" xfId="0" applyFont="1" applyFill="1" applyBorder="1" applyAlignment="1">
      <alignment vertical="center" wrapText="1"/>
    </xf>
    <xf numFmtId="0" fontId="12" fillId="6" borderId="6" xfId="0" applyFont="1" applyFill="1" applyBorder="1" applyAlignment="1">
      <alignment vertical="center" wrapText="1"/>
    </xf>
    <xf numFmtId="0" fontId="12" fillId="6" borderId="5" xfId="0" applyFont="1" applyFill="1" applyBorder="1" applyAlignment="1">
      <alignment vertical="center" wrapText="1"/>
    </xf>
    <xf numFmtId="0" fontId="35" fillId="1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37" fillId="0" borderId="4" xfId="0" applyFont="1" applyBorder="1" applyAlignment="1">
      <alignment horizontal="center" vertical="center" wrapText="1"/>
    </xf>
    <xf numFmtId="0" fontId="37" fillId="0" borderId="4" xfId="0" applyFont="1" applyBorder="1" applyAlignment="1">
      <alignment horizontal="left" vertical="center" wrapText="1"/>
    </xf>
    <xf numFmtId="0" fontId="12" fillId="5" borderId="4" xfId="0" applyFont="1" applyFill="1" applyBorder="1" applyAlignment="1">
      <alignment horizontal="left" vertical="center" wrapText="1"/>
    </xf>
    <xf numFmtId="0" fontId="12" fillId="5" borderId="5" xfId="0" applyFont="1" applyFill="1" applyBorder="1" applyAlignment="1">
      <alignment horizontal="left" vertical="center"/>
    </xf>
    <xf numFmtId="4" fontId="12" fillId="4" borderId="4" xfId="0" applyNumberFormat="1" applyFont="1" applyFill="1" applyBorder="1" applyAlignment="1">
      <alignment horizontal="left" vertical="center" wrapText="1"/>
    </xf>
    <xf numFmtId="4" fontId="12" fillId="5" borderId="4" xfId="0" applyNumberFormat="1" applyFont="1" applyFill="1" applyBorder="1" applyAlignment="1">
      <alignment horizontal="left" vertical="center" wrapText="1"/>
    </xf>
    <xf numFmtId="4" fontId="12" fillId="0" borderId="4" xfId="0" applyNumberFormat="1" applyFont="1" applyBorder="1" applyAlignment="1">
      <alignment horizontal="left" vertical="center"/>
    </xf>
    <xf numFmtId="4" fontId="12" fillId="4" borderId="1" xfId="0" applyNumberFormat="1" applyFont="1" applyFill="1" applyBorder="1" applyAlignment="1">
      <alignment horizontal="left" vertical="center" wrapText="1"/>
    </xf>
    <xf numFmtId="0" fontId="0" fillId="0" borderId="4" xfId="0" applyBorder="1" applyAlignment="1">
      <alignment wrapText="1"/>
    </xf>
    <xf numFmtId="17" fontId="22" fillId="0" borderId="4" xfId="0" applyNumberFormat="1" applyFont="1" applyBorder="1" applyAlignment="1">
      <alignment horizontal="center" vertical="center" wrapText="1"/>
    </xf>
    <xf numFmtId="0" fontId="0" fillId="0" borderId="4" xfId="0" applyFill="1" applyBorder="1" applyAlignment="1">
      <alignment horizontal="center" vertical="center"/>
    </xf>
    <xf numFmtId="0" fontId="22" fillId="0" borderId="4" xfId="0" applyFont="1" applyBorder="1" applyAlignment="1">
      <alignment horizontal="center" wrapText="1"/>
    </xf>
    <xf numFmtId="0" fontId="22" fillId="0" borderId="4" xfId="0" applyFont="1" applyFill="1" applyBorder="1" applyAlignment="1">
      <alignment horizontal="center" wrapText="1"/>
    </xf>
    <xf numFmtId="0" fontId="12" fillId="0" borderId="0" xfId="0" applyFont="1" applyFill="1" applyBorder="1" applyAlignment="1">
      <alignment horizontal="center" vertical="center" wrapText="1"/>
    </xf>
    <xf numFmtId="3" fontId="14" fillId="6" borderId="4" xfId="0" applyNumberFormat="1" applyFont="1" applyFill="1" applyBorder="1" applyAlignment="1">
      <alignment horizontal="center" vertical="center"/>
    </xf>
    <xf numFmtId="0" fontId="31" fillId="0" borderId="0" xfId="0" applyFont="1" applyAlignment="1">
      <alignment horizontal="center" vertical="center"/>
    </xf>
    <xf numFmtId="0" fontId="31" fillId="8" borderId="4" xfId="0" applyFont="1" applyFill="1" applyBorder="1" applyAlignment="1">
      <alignment horizontal="center" vertical="center"/>
    </xf>
    <xf numFmtId="17" fontId="24" fillId="8" borderId="4" xfId="0" applyNumberFormat="1" applyFont="1" applyFill="1" applyBorder="1" applyAlignment="1">
      <alignment horizontal="center" vertical="center" wrapText="1"/>
    </xf>
    <xf numFmtId="4" fontId="14" fillId="8" borderId="4" xfId="0" applyNumberFormat="1" applyFont="1" applyFill="1" applyBorder="1" applyAlignment="1">
      <alignment horizontal="center" vertical="center" wrapText="1"/>
    </xf>
    <xf numFmtId="17" fontId="22" fillId="6" borderId="4" xfId="0" applyNumberFormat="1" applyFont="1" applyFill="1" applyBorder="1" applyAlignment="1">
      <alignment horizontal="center" vertical="center" wrapText="1"/>
    </xf>
    <xf numFmtId="4" fontId="16" fillId="6" borderId="4" xfId="0" applyNumberFormat="1" applyFont="1" applyFill="1" applyBorder="1" applyAlignment="1">
      <alignment horizontal="center" vertical="center" wrapText="1"/>
    </xf>
    <xf numFmtId="0" fontId="31" fillId="6" borderId="4" xfId="0" applyFont="1" applyFill="1" applyBorder="1" applyAlignment="1">
      <alignment horizontal="center" vertical="center"/>
    </xf>
    <xf numFmtId="0" fontId="24" fillId="6" borderId="4" xfId="0" applyFont="1" applyFill="1" applyBorder="1" applyAlignment="1">
      <alignment horizontal="center" vertical="center" wrapText="1"/>
    </xf>
    <xf numFmtId="0" fontId="16" fillId="6" borderId="4" xfId="0" applyNumberFormat="1" applyFont="1" applyFill="1" applyBorder="1" applyAlignment="1">
      <alignment horizontal="center" vertical="center" wrapText="1"/>
    </xf>
    <xf numFmtId="165" fontId="16" fillId="6" borderId="4" xfId="2" applyNumberFormat="1" applyFont="1" applyFill="1" applyBorder="1" applyAlignment="1">
      <alignment horizontal="center" vertical="center" wrapText="1"/>
    </xf>
    <xf numFmtId="0" fontId="38" fillId="0" borderId="4" xfId="3" applyBorder="1" applyAlignment="1">
      <alignment wrapText="1"/>
    </xf>
    <xf numFmtId="0" fontId="9" fillId="0" borderId="4" xfId="3" applyFont="1" applyBorder="1" applyAlignment="1">
      <alignment horizontal="left" vertical="center" wrapText="1"/>
    </xf>
    <xf numFmtId="0" fontId="39" fillId="0" borderId="4" xfId="3" applyFont="1" applyBorder="1" applyAlignment="1">
      <alignment horizontal="left" vertical="center" wrapText="1"/>
    </xf>
    <xf numFmtId="0" fontId="16" fillId="6" borderId="4" xfId="0" applyFont="1" applyFill="1" applyBorder="1" applyAlignment="1">
      <alignment horizontal="center" vertical="center" wrapText="1"/>
    </xf>
    <xf numFmtId="0" fontId="12" fillId="0" borderId="5" xfId="3" applyFont="1" applyBorder="1" applyAlignment="1">
      <alignment horizontal="center" vertical="center" wrapText="1"/>
    </xf>
    <xf numFmtId="0" fontId="12" fillId="0" borderId="5" xfId="3" applyFont="1" applyBorder="1" applyAlignment="1">
      <alignment horizontal="left" vertical="top" wrapText="1"/>
    </xf>
    <xf numFmtId="0" fontId="12" fillId="0" borderId="5" xfId="3" applyFont="1" applyFill="1" applyBorder="1" applyAlignment="1">
      <alignment horizontal="left" vertical="top" wrapText="1"/>
    </xf>
    <xf numFmtId="0" fontId="13" fillId="0" borderId="5" xfId="3" applyFont="1" applyFill="1" applyBorder="1" applyAlignment="1">
      <alignment horizontal="left" vertical="top" wrapText="1"/>
    </xf>
    <xf numFmtId="0" fontId="13" fillId="0" borderId="4" xfId="3" applyFont="1" applyFill="1" applyBorder="1" applyAlignment="1">
      <alignment horizontal="left" vertical="top" wrapText="1"/>
    </xf>
    <xf numFmtId="0" fontId="38" fillId="0" borderId="4" xfId="3" applyFill="1" applyBorder="1" applyAlignment="1">
      <alignment horizontal="center" vertical="center" wrapText="1"/>
    </xf>
    <xf numFmtId="0" fontId="12" fillId="0" borderId="5" xfId="0" applyFont="1" applyBorder="1" applyAlignment="1">
      <alignment horizontal="center" vertical="center"/>
    </xf>
    <xf numFmtId="0" fontId="11" fillId="2" borderId="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3" borderId="5" xfId="0" applyFont="1" applyFill="1" applyBorder="1" applyAlignment="1">
      <alignment horizontal="center" vertical="center"/>
    </xf>
    <xf numFmtId="0" fontId="12" fillId="0" borderId="5" xfId="0" applyFont="1" applyBorder="1" applyAlignment="1">
      <alignment horizontal="center" vertical="center" wrapText="1"/>
    </xf>
    <xf numFmtId="0" fontId="11" fillId="2" borderId="1"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4"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6"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4" fillId="6" borderId="5" xfId="0" applyFont="1" applyFill="1" applyBorder="1" applyAlignment="1">
      <alignment horizontal="center" vertical="center"/>
    </xf>
    <xf numFmtId="0" fontId="12" fillId="0" borderId="8" xfId="0" applyFont="1" applyBorder="1" applyAlignment="1">
      <alignment horizontal="center" vertical="center" wrapText="1"/>
    </xf>
    <xf numFmtId="0" fontId="12" fillId="6" borderId="8"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0" fillId="0" borderId="0" xfId="0" applyFont="1" applyAlignment="1">
      <alignment horizontal="left"/>
    </xf>
    <xf numFmtId="0" fontId="0" fillId="0" borderId="0" xfId="0" applyAlignment="1">
      <alignment horizontal="left"/>
    </xf>
    <xf numFmtId="0" fontId="12" fillId="3" borderId="4"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4" borderId="4" xfId="0" applyFont="1" applyFill="1" applyBorder="1" applyAlignment="1">
      <alignment horizontal="center" vertical="center"/>
    </xf>
    <xf numFmtId="0" fontId="12" fillId="0" borderId="4" xfId="0" applyFont="1" applyBorder="1" applyAlignment="1">
      <alignment horizontal="center" vertical="center"/>
    </xf>
    <xf numFmtId="0" fontId="12" fillId="4"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4" fontId="12" fillId="0" borderId="4" xfId="0" applyNumberFormat="1" applyFont="1" applyFill="1" applyBorder="1" applyAlignment="1">
      <alignment horizontal="center" vertical="center" wrapText="1"/>
    </xf>
    <xf numFmtId="4" fontId="12" fillId="0" borderId="1" xfId="0" applyNumberFormat="1" applyFont="1" applyFill="1" applyBorder="1" applyAlignment="1">
      <alignment horizontal="center" vertical="center" wrapText="1"/>
    </xf>
    <xf numFmtId="0" fontId="12" fillId="8" borderId="5" xfId="0" applyFont="1" applyFill="1" applyBorder="1" applyAlignment="1">
      <alignment horizontal="center" vertical="center" wrapText="1"/>
    </xf>
    <xf numFmtId="0" fontId="12" fillId="0" borderId="5" xfId="0" applyFont="1" applyFill="1" applyBorder="1" applyAlignment="1">
      <alignment horizontal="center" vertical="center"/>
    </xf>
    <xf numFmtId="0" fontId="14" fillId="6" borderId="5" xfId="0" applyFont="1" applyFill="1" applyBorder="1" applyAlignment="1">
      <alignment horizontal="center" vertical="center" wrapText="1"/>
    </xf>
    <xf numFmtId="4" fontId="12" fillId="0" borderId="4" xfId="0" applyNumberFormat="1" applyFont="1" applyBorder="1" applyAlignment="1">
      <alignment horizontal="center" vertical="center" wrapText="1"/>
    </xf>
    <xf numFmtId="0" fontId="12" fillId="0" borderId="4" xfId="0" applyFont="1" applyFill="1" applyBorder="1" applyAlignment="1">
      <alignment horizontal="center" vertical="center"/>
    </xf>
    <xf numFmtId="0" fontId="12" fillId="6" borderId="4"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2" fillId="6" borderId="4" xfId="0" applyFont="1" applyFill="1" applyBorder="1" applyAlignment="1">
      <alignment horizontal="center" vertical="center"/>
    </xf>
    <xf numFmtId="0" fontId="12" fillId="7" borderId="4" xfId="0" applyFont="1" applyFill="1" applyBorder="1" applyAlignment="1">
      <alignment horizontal="center" vertical="center"/>
    </xf>
    <xf numFmtId="4" fontId="12" fillId="0" borderId="4" xfId="0" applyNumberFormat="1" applyFont="1" applyFill="1" applyBorder="1" applyAlignment="1">
      <alignment horizontal="center" vertical="center"/>
    </xf>
    <xf numFmtId="0" fontId="22" fillId="0" borderId="4" xfId="0" applyFont="1" applyBorder="1" applyAlignment="1">
      <alignment horizontal="center" vertical="center" wrapText="1"/>
    </xf>
    <xf numFmtId="3" fontId="14" fillId="6" borderId="2" xfId="0" applyNumberFormat="1" applyFont="1" applyFill="1" applyBorder="1" applyAlignment="1">
      <alignment horizontal="center" vertical="center" wrapText="1"/>
    </xf>
    <xf numFmtId="3" fontId="14" fillId="6" borderId="4" xfId="0" applyNumberFormat="1" applyFont="1" applyFill="1" applyBorder="1" applyAlignment="1">
      <alignment horizontal="center" vertical="center" wrapText="1"/>
    </xf>
    <xf numFmtId="0" fontId="40" fillId="0" borderId="4" xfId="0" applyFont="1" applyBorder="1" applyAlignment="1">
      <alignment horizontal="left" vertical="top" wrapText="1"/>
    </xf>
    <xf numFmtId="4" fontId="40" fillId="0" borderId="4" xfId="0" applyNumberFormat="1" applyFont="1" applyBorder="1" applyAlignment="1">
      <alignment horizontal="left" vertical="top" wrapText="1"/>
    </xf>
    <xf numFmtId="0" fontId="40" fillId="0" borderId="4" xfId="0" applyFont="1" applyBorder="1" applyAlignment="1">
      <alignment horizontal="left" vertical="top"/>
    </xf>
    <xf numFmtId="0" fontId="14" fillId="6" borderId="4" xfId="0" applyFont="1" applyFill="1" applyBorder="1" applyAlignment="1">
      <alignment horizontal="center" vertical="center"/>
    </xf>
    <xf numFmtId="0" fontId="38" fillId="0" borderId="4" xfId="3" applyBorder="1" applyAlignment="1">
      <alignment horizontal="center" vertical="center" wrapText="1"/>
    </xf>
    <xf numFmtId="0" fontId="38" fillId="0" borderId="4" xfId="3" applyFill="1" applyBorder="1" applyAlignment="1">
      <alignment horizontal="left" vertical="center" wrapText="1"/>
    </xf>
    <xf numFmtId="0" fontId="38" fillId="0" borderId="4" xfId="3" applyBorder="1" applyAlignment="1">
      <alignment horizontal="left" vertical="center" wrapText="1"/>
    </xf>
    <xf numFmtId="0" fontId="42" fillId="0" borderId="4" xfId="3" applyFont="1" applyBorder="1" applyAlignment="1">
      <alignment horizontal="left" vertical="center" wrapText="1"/>
    </xf>
    <xf numFmtId="44" fontId="0" fillId="0" borderId="4" xfId="0" applyNumberFormat="1" applyFill="1" applyBorder="1" applyAlignment="1">
      <alignment horizontal="center" vertical="center" wrapText="1"/>
    </xf>
    <xf numFmtId="0" fontId="8" fillId="0" borderId="4" xfId="3" applyFont="1" applyBorder="1" applyAlignment="1">
      <alignment horizontal="left" vertical="top" wrapText="1"/>
    </xf>
    <xf numFmtId="0" fontId="43" fillId="0" borderId="4" xfId="3" applyFont="1" applyBorder="1" applyAlignment="1">
      <alignment horizontal="left" vertical="top" wrapText="1"/>
    </xf>
    <xf numFmtId="0" fontId="20" fillId="0" borderId="4" xfId="0" applyFont="1" applyFill="1" applyBorder="1" applyAlignment="1">
      <alignment horizontal="center" vertical="center" wrapText="1"/>
    </xf>
    <xf numFmtId="0" fontId="10" fillId="0" borderId="0" xfId="0" applyFont="1" applyAlignment="1">
      <alignment horizontal="right"/>
    </xf>
    <xf numFmtId="0" fontId="10" fillId="0" borderId="0" xfId="0" applyFont="1" applyFill="1" applyAlignment="1">
      <alignment horizontal="right"/>
    </xf>
    <xf numFmtId="0" fontId="11" fillId="2" borderId="34" xfId="0" applyFont="1" applyFill="1" applyBorder="1" applyAlignment="1">
      <alignment horizontal="center" vertical="center" wrapText="1"/>
    </xf>
    <xf numFmtId="0" fontId="12" fillId="0" borderId="34" xfId="0" applyFont="1" applyBorder="1" applyAlignment="1">
      <alignment horizontal="center" vertical="center" wrapText="1"/>
    </xf>
    <xf numFmtId="0" fontId="12" fillId="3" borderId="34" xfId="0" applyFont="1" applyFill="1" applyBorder="1" applyAlignment="1">
      <alignment horizontal="center" vertical="center" wrapText="1"/>
    </xf>
    <xf numFmtId="0" fontId="12" fillId="4" borderId="34"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0" borderId="34" xfId="0" applyFont="1" applyBorder="1" applyAlignment="1">
      <alignment horizontal="left" vertical="center" wrapText="1"/>
    </xf>
    <xf numFmtId="0" fontId="0" fillId="0" borderId="34" xfId="0" applyFont="1" applyBorder="1" applyAlignment="1">
      <alignment horizontal="center" vertical="center" wrapText="1"/>
    </xf>
    <xf numFmtId="4" fontId="12" fillId="0" borderId="34" xfId="0" applyNumberFormat="1" applyFont="1" applyBorder="1" applyAlignment="1">
      <alignment horizontal="center" vertical="center" wrapText="1"/>
    </xf>
    <xf numFmtId="0" fontId="13" fillId="4"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2" fillId="0" borderId="0" xfId="0" applyFont="1" applyAlignment="1">
      <alignment wrapText="1"/>
    </xf>
    <xf numFmtId="0" fontId="12" fillId="4" borderId="34" xfId="0" quotePrefix="1" applyFont="1" applyFill="1" applyBorder="1" applyAlignment="1">
      <alignment horizontal="center" vertical="center" wrapText="1"/>
    </xf>
    <xf numFmtId="0" fontId="13" fillId="3" borderId="34" xfId="0" applyFont="1" applyFill="1" applyBorder="1" applyAlignment="1">
      <alignment horizontal="center" vertical="center" wrapText="1"/>
    </xf>
    <xf numFmtId="0" fontId="13" fillId="0" borderId="34" xfId="0" applyFont="1" applyBorder="1" applyAlignment="1">
      <alignment horizontal="center" vertical="center" wrapText="1"/>
    </xf>
    <xf numFmtId="0" fontId="13" fillId="4" borderId="34" xfId="0" applyFont="1" applyFill="1" applyBorder="1" applyAlignment="1">
      <alignment horizontal="center" vertical="center" wrapText="1"/>
    </xf>
    <xf numFmtId="4" fontId="13" fillId="0" borderId="34" xfId="0" applyNumberFormat="1" applyFont="1" applyBorder="1" applyAlignment="1">
      <alignment horizontal="center" vertical="center" wrapText="1"/>
    </xf>
    <xf numFmtId="0" fontId="12" fillId="0" borderId="34" xfId="0" applyFont="1" applyFill="1" applyBorder="1" applyAlignment="1">
      <alignment horizontal="center" vertical="center" wrapText="1"/>
    </xf>
    <xf numFmtId="0" fontId="0" fillId="0" borderId="0" xfId="0" applyFill="1" applyBorder="1" applyAlignment="1">
      <alignment horizontal="center" vertical="center"/>
    </xf>
    <xf numFmtId="0" fontId="13" fillId="0" borderId="7" xfId="0" applyFont="1" applyBorder="1" applyAlignment="1">
      <alignment horizontal="center" vertical="center" wrapText="1"/>
    </xf>
    <xf numFmtId="0" fontId="12" fillId="0" borderId="0" xfId="0" applyFont="1" applyBorder="1" applyAlignment="1">
      <alignment wrapText="1"/>
    </xf>
    <xf numFmtId="2" fontId="13" fillId="0" borderId="4" xfId="0" applyNumberFormat="1" applyFont="1" applyBorder="1" applyAlignment="1">
      <alignment horizontal="center" vertical="center" wrapText="1"/>
    </xf>
    <xf numFmtId="2" fontId="13" fillId="0" borderId="0" xfId="0" applyNumberFormat="1" applyFont="1" applyBorder="1" applyAlignment="1">
      <alignment horizontal="center" vertical="center" wrapText="1"/>
    </xf>
    <xf numFmtId="2" fontId="13" fillId="0" borderId="0" xfId="0" applyNumberFormat="1" applyFont="1" applyFill="1" applyBorder="1" applyAlignment="1">
      <alignment horizontal="center" vertical="center" wrapText="1"/>
    </xf>
    <xf numFmtId="0" fontId="13" fillId="0" borderId="4" xfId="0" applyFont="1" applyBorder="1" applyAlignment="1">
      <alignment horizontal="left" vertical="center" wrapText="1"/>
    </xf>
    <xf numFmtId="4" fontId="13" fillId="4" borderId="4" xfId="0" applyNumberFormat="1" applyFont="1" applyFill="1" applyBorder="1" applyAlignment="1">
      <alignment horizontal="center" vertical="center" wrapText="1"/>
    </xf>
    <xf numFmtId="0" fontId="13" fillId="4" borderId="2" xfId="0" applyFont="1" applyFill="1" applyBorder="1" applyAlignment="1">
      <alignment horizontal="center" vertical="center" wrapText="1"/>
    </xf>
    <xf numFmtId="0" fontId="12" fillId="4" borderId="0" xfId="0" applyFont="1" applyFill="1" applyAlignment="1">
      <alignment wrapText="1"/>
    </xf>
    <xf numFmtId="0" fontId="0" fillId="0" borderId="4" xfId="0" applyBorder="1"/>
    <xf numFmtId="0" fontId="14" fillId="6" borderId="34" xfId="0" applyFont="1" applyFill="1" applyBorder="1" applyAlignment="1">
      <alignment horizontal="center" vertical="center" wrapText="1"/>
    </xf>
    <xf numFmtId="0" fontId="16" fillId="6" borderId="34" xfId="0" applyFont="1" applyFill="1" applyBorder="1" applyAlignment="1">
      <alignment horizontal="center" vertical="center" wrapText="1"/>
    </xf>
    <xf numFmtId="4" fontId="16" fillId="6" borderId="34" xfId="0" applyNumberFormat="1" applyFont="1" applyFill="1" applyBorder="1" applyAlignment="1">
      <alignment horizontal="center" vertical="center" wrapText="1"/>
    </xf>
    <xf numFmtId="0" fontId="12" fillId="5" borderId="34" xfId="0" applyFont="1" applyFill="1" applyBorder="1" applyAlignment="1">
      <alignment horizontal="center" vertical="center" wrapText="1"/>
    </xf>
    <xf numFmtId="4" fontId="12" fillId="5" borderId="34" xfId="0" applyNumberFormat="1" applyFont="1" applyFill="1" applyBorder="1" applyAlignment="1">
      <alignment horizontal="center" vertical="center" wrapText="1"/>
    </xf>
    <xf numFmtId="4" fontId="12" fillId="0" borderId="34" xfId="0" applyNumberFormat="1" applyFont="1" applyFill="1" applyBorder="1" applyAlignment="1">
      <alignment horizontal="center" vertical="center" wrapText="1"/>
    </xf>
    <xf numFmtId="0" fontId="12" fillId="6" borderId="34" xfId="0" applyFont="1" applyFill="1" applyBorder="1" applyAlignment="1">
      <alignment horizontal="left" vertical="center" wrapText="1"/>
    </xf>
    <xf numFmtId="0" fontId="0" fillId="6" borderId="34" xfId="0" applyFont="1" applyFill="1" applyBorder="1" applyAlignment="1">
      <alignment horizontal="center" vertical="center" wrapText="1"/>
    </xf>
    <xf numFmtId="0" fontId="12" fillId="6" borderId="34" xfId="0" quotePrefix="1" applyFont="1" applyFill="1" applyBorder="1" applyAlignment="1">
      <alignment horizontal="center" vertical="center" wrapText="1"/>
    </xf>
    <xf numFmtId="0" fontId="14" fillId="6" borderId="38" xfId="0" applyFont="1" applyFill="1" applyBorder="1" applyAlignment="1">
      <alignment horizontal="center" vertical="center" wrapText="1"/>
    </xf>
    <xf numFmtId="0" fontId="42" fillId="0" borderId="4" xfId="0" applyFont="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horizontal="left" vertical="center" wrapText="1"/>
    </xf>
    <xf numFmtId="0" fontId="45" fillId="0" borderId="4" xfId="0" applyFont="1" applyBorder="1" applyAlignment="1">
      <alignment horizontal="center" vertical="center" wrapText="1"/>
    </xf>
    <xf numFmtId="0" fontId="47" fillId="0" borderId="4"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45" fillId="0" borderId="4" xfId="0" applyFont="1" applyFill="1" applyBorder="1" applyAlignment="1">
      <alignment horizontal="center" wrapText="1"/>
    </xf>
    <xf numFmtId="164" fontId="12" fillId="0" borderId="4" xfId="4" applyNumberFormat="1" applyFont="1" applyBorder="1" applyAlignment="1">
      <alignment horizontal="center" vertical="center"/>
    </xf>
    <xf numFmtId="17" fontId="12" fillId="0" borderId="4" xfId="4" applyNumberFormat="1" applyFont="1" applyBorder="1" applyAlignment="1">
      <alignment horizontal="center" vertical="center" wrapText="1"/>
    </xf>
    <xf numFmtId="0" fontId="12" fillId="0" borderId="4" xfId="4"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4" xfId="0" applyFont="1" applyFill="1" applyBorder="1" applyAlignment="1">
      <alignment horizontal="center" vertical="center"/>
    </xf>
    <xf numFmtId="0" fontId="0" fillId="0" borderId="4" xfId="0" applyBorder="1" applyAlignment="1">
      <alignment horizontal="center" vertical="center"/>
    </xf>
    <xf numFmtId="0" fontId="13" fillId="6" borderId="5"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3" borderId="1" xfId="0" applyFont="1" applyFill="1" applyBorder="1" applyAlignment="1">
      <alignment horizontal="center" vertical="center"/>
    </xf>
    <xf numFmtId="0" fontId="12" fillId="0" borderId="1" xfId="0" applyFont="1" applyBorder="1" applyAlignment="1">
      <alignment horizontal="center" vertical="center" wrapText="1"/>
    </xf>
    <xf numFmtId="0" fontId="11" fillId="2" borderId="4"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6" borderId="1" xfId="0" applyFont="1" applyFill="1" applyBorder="1" applyAlignment="1">
      <alignment horizontal="center" vertical="center"/>
    </xf>
    <xf numFmtId="0" fontId="12" fillId="6" borderId="1" xfId="0" applyFont="1" applyFill="1" applyBorder="1" applyAlignment="1">
      <alignment horizontal="center" vertical="center" wrapText="1"/>
    </xf>
    <xf numFmtId="0" fontId="10" fillId="0" borderId="0" xfId="0" applyFont="1" applyAlignment="1">
      <alignment horizontal="left"/>
    </xf>
    <xf numFmtId="0" fontId="0" fillId="0" borderId="0" xfId="0" applyAlignment="1">
      <alignment horizontal="left"/>
    </xf>
    <xf numFmtId="0" fontId="12" fillId="0" borderId="1"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4" fontId="12" fillId="0" borderId="1" xfId="0" applyNumberFormat="1" applyFont="1" applyBorder="1" applyAlignment="1">
      <alignment horizontal="center" vertical="center" wrapText="1"/>
    </xf>
    <xf numFmtId="4" fontId="12" fillId="6" borderId="1" xfId="0" applyNumberFormat="1" applyFont="1" applyFill="1" applyBorder="1" applyAlignment="1">
      <alignment horizontal="center" vertical="center" wrapText="1"/>
    </xf>
    <xf numFmtId="0" fontId="12" fillId="6" borderId="1" xfId="0" applyNumberFormat="1" applyFont="1" applyFill="1" applyBorder="1" applyAlignment="1">
      <alignment horizontal="center" vertical="center" wrapText="1"/>
    </xf>
    <xf numFmtId="0" fontId="12" fillId="6" borderId="4" xfId="0" applyFont="1" applyFill="1" applyBorder="1" applyAlignment="1">
      <alignment horizontal="center" vertical="center" wrapText="1"/>
    </xf>
    <xf numFmtId="2" fontId="12" fillId="6" borderId="1" xfId="0" applyNumberFormat="1" applyFont="1" applyFill="1" applyBorder="1" applyAlignment="1">
      <alignment horizontal="center" vertical="center" wrapText="1"/>
    </xf>
    <xf numFmtId="0" fontId="12" fillId="0" borderId="1" xfId="0" applyNumberFormat="1" applyFont="1" applyBorder="1" applyAlignment="1">
      <alignment horizontal="center" vertical="center" wrapText="1"/>
    </xf>
    <xf numFmtId="0" fontId="12" fillId="0" borderId="4" xfId="0" applyNumberFormat="1" applyFont="1" applyBorder="1" applyAlignment="1">
      <alignment horizontal="center" vertical="center" wrapText="1"/>
    </xf>
    <xf numFmtId="0" fontId="22" fillId="0" borderId="4" xfId="0" applyFont="1" applyBorder="1" applyAlignment="1">
      <alignment horizontal="center" vertical="center" wrapText="1"/>
    </xf>
    <xf numFmtId="2" fontId="12" fillId="0" borderId="1" xfId="0" applyNumberFormat="1" applyFont="1" applyBorder="1" applyAlignment="1">
      <alignment horizontal="center" vertical="center" wrapText="1"/>
    </xf>
    <xf numFmtId="2" fontId="46" fillId="0" borderId="4" xfId="0" applyNumberFormat="1" applyFont="1" applyFill="1" applyBorder="1" applyAlignment="1">
      <alignment horizontal="center" vertical="center" wrapText="1"/>
    </xf>
    <xf numFmtId="0" fontId="13" fillId="6" borderId="2" xfId="0" applyFont="1" applyFill="1" applyBorder="1" applyAlignment="1">
      <alignment horizontal="center" vertical="center" wrapText="1"/>
    </xf>
    <xf numFmtId="4" fontId="13" fillId="6" borderId="2" xfId="0" applyNumberFormat="1" applyFont="1" applyFill="1" applyBorder="1" applyAlignment="1">
      <alignment horizontal="center" vertical="center" wrapText="1"/>
    </xf>
    <xf numFmtId="0" fontId="0" fillId="0" borderId="3" xfId="0" applyBorder="1" applyAlignment="1">
      <alignment vertical="center" wrapText="1"/>
    </xf>
    <xf numFmtId="2" fontId="46" fillId="0" borderId="1" xfId="0" applyNumberFormat="1" applyFont="1" applyFill="1" applyBorder="1" applyAlignment="1">
      <alignment horizontal="center" vertical="center" wrapText="1"/>
    </xf>
    <xf numFmtId="2" fontId="46" fillId="0" borderId="4" xfId="0" applyNumberFormat="1" applyFont="1" applyFill="1" applyBorder="1" applyAlignment="1">
      <alignment horizontal="center" vertical="top" wrapText="1"/>
    </xf>
    <xf numFmtId="0" fontId="12" fillId="6" borderId="8" xfId="0" applyFont="1" applyFill="1" applyBorder="1" applyAlignment="1">
      <alignment horizontal="center" vertical="center" wrapText="1"/>
    </xf>
    <xf numFmtId="0" fontId="22" fillId="0" borderId="5" xfId="0" applyFont="1" applyBorder="1" applyAlignment="1">
      <alignment horizontal="center" vertical="center" wrapText="1"/>
    </xf>
    <xf numFmtId="0" fontId="16" fillId="6" borderId="5" xfId="0" applyFont="1" applyFill="1" applyBorder="1" applyAlignment="1">
      <alignment horizontal="center" vertical="center" wrapText="1"/>
    </xf>
    <xf numFmtId="4" fontId="16" fillId="6" borderId="4" xfId="0" applyNumberFormat="1" applyFont="1" applyFill="1" applyBorder="1" applyAlignment="1">
      <alignment horizontal="center" vertical="center" wrapText="1"/>
    </xf>
    <xf numFmtId="0" fontId="12" fillId="6" borderId="4"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4" xfId="0" applyFont="1" applyFill="1" applyBorder="1" applyAlignment="1">
      <alignment horizontal="center" vertical="center"/>
    </xf>
    <xf numFmtId="0" fontId="13" fillId="6" borderId="4" xfId="0" applyFont="1" applyFill="1" applyBorder="1" applyAlignment="1">
      <alignment horizontal="center" vertical="center" wrapText="1"/>
    </xf>
    <xf numFmtId="49" fontId="12" fillId="6" borderId="4" xfId="0" applyNumberFormat="1" applyFont="1" applyFill="1" applyBorder="1" applyAlignment="1">
      <alignment horizontal="center" vertical="center" wrapText="1"/>
    </xf>
    <xf numFmtId="0" fontId="0" fillId="0" borderId="4" xfId="0" applyFill="1" applyBorder="1" applyAlignment="1">
      <alignment horizontal="center" vertical="center" wrapText="1"/>
    </xf>
    <xf numFmtId="0" fontId="14" fillId="6" borderId="4" xfId="0" applyFont="1" applyFill="1" applyBorder="1" applyAlignment="1">
      <alignment horizontal="center" vertical="center" wrapText="1"/>
    </xf>
    <xf numFmtId="0" fontId="0" fillId="6" borderId="4" xfId="0" applyFill="1" applyBorder="1" applyAlignment="1">
      <alignment horizontal="center" vertical="center" wrapText="1"/>
    </xf>
    <xf numFmtId="0" fontId="51" fillId="6" borderId="4" xfId="0" applyFont="1" applyFill="1" applyBorder="1" applyAlignment="1">
      <alignment horizontal="center" vertical="center" wrapText="1"/>
    </xf>
    <xf numFmtId="0" fontId="22" fillId="6" borderId="5"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45" fillId="0" borderId="4" xfId="0" applyFont="1" applyBorder="1" applyAlignment="1">
      <alignment horizontal="left" vertical="center" wrapText="1"/>
    </xf>
    <xf numFmtId="0" fontId="45" fillId="5" borderId="4" xfId="0" applyFont="1" applyFill="1" applyBorder="1" applyAlignment="1">
      <alignment horizontal="left" vertical="center" wrapText="1"/>
    </xf>
    <xf numFmtId="0" fontId="46" fillId="0" borderId="4" xfId="0" applyFont="1" applyBorder="1" applyAlignment="1">
      <alignment horizontal="left" vertical="center" wrapText="1"/>
    </xf>
    <xf numFmtId="0" fontId="46" fillId="5" borderId="4" xfId="0" applyFont="1" applyFill="1" applyBorder="1" applyAlignment="1">
      <alignment horizontal="left" vertical="center" wrapText="1"/>
    </xf>
    <xf numFmtId="0" fontId="45" fillId="5" borderId="4" xfId="0" applyFont="1" applyFill="1" applyBorder="1" applyAlignment="1">
      <alignment horizontal="center" vertical="center" wrapText="1"/>
    </xf>
    <xf numFmtId="0" fontId="45" fillId="0" borderId="1" xfId="0" applyFont="1" applyBorder="1" applyAlignment="1">
      <alignment horizontal="left" vertical="center" wrapText="1"/>
    </xf>
    <xf numFmtId="0" fontId="46" fillId="5" borderId="1" xfId="0" applyFont="1" applyFill="1" applyBorder="1" applyAlignment="1">
      <alignment horizontal="left" vertical="center" wrapText="1"/>
    </xf>
    <xf numFmtId="0" fontId="45" fillId="0" borderId="2" xfId="0" applyFont="1" applyBorder="1" applyAlignment="1">
      <alignment horizontal="left" vertical="center" wrapText="1"/>
    </xf>
    <xf numFmtId="4" fontId="0" fillId="13" borderId="4" xfId="0" applyNumberFormat="1" applyFill="1" applyBorder="1"/>
    <xf numFmtId="0" fontId="0" fillId="0" borderId="0" xfId="0" applyAlignment="1">
      <alignment wrapText="1"/>
    </xf>
    <xf numFmtId="0" fontId="12" fillId="0" borderId="5" xfId="0" applyFont="1" applyBorder="1" applyAlignment="1">
      <alignment horizontal="center" vertical="center"/>
    </xf>
    <xf numFmtId="0" fontId="11" fillId="2" borderId="5" xfId="0" applyFont="1" applyFill="1" applyBorder="1" applyAlignment="1">
      <alignment horizontal="center" vertical="center" wrapText="1"/>
    </xf>
    <xf numFmtId="0" fontId="12" fillId="3" borderId="5" xfId="0" applyFont="1" applyFill="1" applyBorder="1" applyAlignment="1">
      <alignment horizontal="center" vertical="center"/>
    </xf>
    <xf numFmtId="0" fontId="12" fillId="0" borderId="5" xfId="0" applyFont="1" applyBorder="1" applyAlignment="1">
      <alignment horizontal="center" vertical="center" wrapText="1"/>
    </xf>
    <xf numFmtId="0" fontId="11" fillId="2" borderId="4" xfId="0" applyFont="1" applyFill="1" applyBorder="1" applyAlignment="1">
      <alignment horizontal="center" vertical="center" wrapText="1"/>
    </xf>
    <xf numFmtId="0" fontId="12" fillId="0" borderId="6" xfId="0" applyFont="1" applyBorder="1" applyAlignment="1">
      <alignment horizontal="center" vertical="center"/>
    </xf>
    <xf numFmtId="0" fontId="12" fillId="4" borderId="5"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6"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8" xfId="0" applyFont="1" applyBorder="1" applyAlignment="1">
      <alignment horizontal="center" vertical="center" wrapText="1"/>
    </xf>
    <xf numFmtId="0" fontId="12" fillId="6" borderId="8"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4" xfId="0" applyFont="1" applyBorder="1" applyAlignment="1">
      <alignment horizontal="center" vertical="center"/>
    </xf>
    <xf numFmtId="0" fontId="12" fillId="4"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22" fillId="0" borderId="5" xfId="0" applyFont="1" applyBorder="1" applyAlignment="1">
      <alignment horizontal="center" vertical="center" wrapText="1"/>
    </xf>
    <xf numFmtId="0" fontId="12" fillId="0" borderId="5" xfId="0" applyFont="1" applyFill="1" applyBorder="1" applyAlignment="1">
      <alignment horizontal="center" vertical="center"/>
    </xf>
    <xf numFmtId="0" fontId="12" fillId="6" borderId="4" xfId="0" applyFont="1" applyFill="1" applyBorder="1" applyAlignment="1">
      <alignment horizontal="center" vertical="center" wrapText="1"/>
    </xf>
    <xf numFmtId="0" fontId="12" fillId="6" borderId="4" xfId="0" applyFont="1" applyFill="1" applyBorder="1" applyAlignment="1">
      <alignment horizontal="center" vertical="center"/>
    </xf>
    <xf numFmtId="0" fontId="14" fillId="6" borderId="4" xfId="0" applyFont="1" applyFill="1" applyBorder="1" applyAlignment="1">
      <alignment horizontal="center" vertical="center"/>
    </xf>
    <xf numFmtId="0" fontId="12" fillId="7" borderId="4" xfId="0" applyFont="1" applyFill="1" applyBorder="1" applyAlignment="1">
      <alignment horizontal="center" vertical="center"/>
    </xf>
    <xf numFmtId="0" fontId="12" fillId="7" borderId="4" xfId="0" applyFont="1" applyFill="1" applyBorder="1" applyAlignment="1">
      <alignment horizontal="center" vertical="center" wrapText="1"/>
    </xf>
    <xf numFmtId="0" fontId="22" fillId="0" borderId="4" xfId="0" applyFont="1" applyBorder="1" applyAlignment="1">
      <alignment horizontal="center" vertical="center" wrapText="1"/>
    </xf>
    <xf numFmtId="0" fontId="43" fillId="0" borderId="4" xfId="3" applyFont="1" applyFill="1" applyBorder="1" applyAlignment="1">
      <alignment horizontal="left" vertical="top" wrapText="1"/>
    </xf>
    <xf numFmtId="0" fontId="12" fillId="3" borderId="5" xfId="0" applyFont="1" applyFill="1" applyBorder="1" applyAlignment="1">
      <alignment horizontal="center" vertical="center"/>
    </xf>
    <xf numFmtId="0" fontId="54" fillId="0" borderId="4" xfId="0" applyFont="1" applyBorder="1" applyAlignment="1">
      <alignment horizontal="center" vertical="center" wrapText="1"/>
    </xf>
    <xf numFmtId="3" fontId="22" fillId="0" borderId="4" xfId="0" applyNumberFormat="1" applyFont="1" applyBorder="1" applyAlignment="1">
      <alignment horizontal="center" vertical="center" wrapText="1"/>
    </xf>
    <xf numFmtId="0" fontId="12" fillId="7" borderId="1" xfId="0" applyFont="1" applyFill="1" applyBorder="1" applyAlignment="1">
      <alignment horizontal="center" vertical="center"/>
    </xf>
    <xf numFmtId="0" fontId="12" fillId="7" borderId="1" xfId="0" applyFont="1" applyFill="1" applyBorder="1" applyAlignment="1">
      <alignment horizontal="center" vertical="center" wrapText="1"/>
    </xf>
    <xf numFmtId="164" fontId="12" fillId="7" borderId="1" xfId="0" applyNumberFormat="1" applyFont="1" applyFill="1" applyBorder="1" applyAlignment="1">
      <alignment horizontal="center" vertical="center" wrapText="1"/>
    </xf>
    <xf numFmtId="0" fontId="22" fillId="7" borderId="4" xfId="0" applyFont="1" applyFill="1" applyBorder="1" applyAlignment="1">
      <alignment horizontal="center" vertical="center" wrapText="1"/>
    </xf>
    <xf numFmtId="0" fontId="12" fillId="7" borderId="6" xfId="0" applyFont="1" applyFill="1" applyBorder="1" applyAlignment="1">
      <alignment horizontal="center" vertical="center"/>
    </xf>
    <xf numFmtId="0" fontId="12" fillId="7" borderId="6" xfId="0" applyFont="1" applyFill="1" applyBorder="1" applyAlignment="1">
      <alignment horizontal="center" vertical="center" wrapText="1"/>
    </xf>
    <xf numFmtId="0" fontId="12" fillId="7" borderId="5" xfId="0" applyFont="1" applyFill="1" applyBorder="1" applyAlignment="1">
      <alignment horizontal="center" vertical="center"/>
    </xf>
    <xf numFmtId="164" fontId="12" fillId="7" borderId="5" xfId="0" applyNumberFormat="1" applyFont="1" applyFill="1" applyBorder="1" applyAlignment="1">
      <alignment horizontal="center" vertical="center" wrapText="1"/>
    </xf>
    <xf numFmtId="164" fontId="12" fillId="4" borderId="5" xfId="0" applyNumberFormat="1" applyFont="1" applyFill="1" applyBorder="1" applyAlignment="1">
      <alignment horizontal="center" vertical="center" wrapText="1"/>
    </xf>
    <xf numFmtId="164" fontId="12" fillId="7" borderId="4" xfId="0" applyNumberFormat="1"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0" fillId="0" borderId="1" xfId="0" applyBorder="1" applyAlignment="1">
      <alignment vertical="center" textRotation="90" wrapText="1"/>
    </xf>
    <xf numFmtId="0" fontId="0" fillId="0" borderId="6" xfId="0" applyBorder="1" applyAlignment="1">
      <alignment vertical="center" textRotation="90" wrapText="1"/>
    </xf>
    <xf numFmtId="0" fontId="0" fillId="0" borderId="5" xfId="0" applyBorder="1" applyAlignment="1">
      <alignment vertical="center" textRotation="90" wrapText="1"/>
    </xf>
    <xf numFmtId="0" fontId="0" fillId="0" borderId="5" xfId="0" applyBorder="1" applyAlignment="1">
      <alignment vertical="center" wrapText="1"/>
    </xf>
    <xf numFmtId="0" fontId="0" fillId="0" borderId="1" xfId="0" applyNumberFormat="1" applyBorder="1" applyAlignment="1">
      <alignment vertical="center" wrapText="1"/>
    </xf>
    <xf numFmtId="0" fontId="55" fillId="0" borderId="4" xfId="0" applyFont="1" applyBorder="1" applyAlignment="1">
      <alignment horizontal="left" vertical="center" wrapText="1"/>
    </xf>
    <xf numFmtId="0" fontId="12" fillId="0" borderId="4" xfId="0" applyFont="1" applyFill="1" applyBorder="1" applyAlignment="1">
      <alignment horizontal="left" vertical="center" wrapText="1"/>
    </xf>
    <xf numFmtId="164" fontId="12" fillId="0" borderId="4" xfId="0" applyNumberFormat="1"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4" xfId="0" applyFont="1" applyFill="1" applyBorder="1" applyAlignment="1">
      <alignment horizontal="center" vertical="center" wrapText="1"/>
    </xf>
    <xf numFmtId="0" fontId="0" fillId="7" borderId="4" xfId="0" applyFill="1" applyBorder="1" applyAlignment="1">
      <alignment horizontal="center" vertical="center"/>
    </xf>
    <xf numFmtId="4" fontId="12" fillId="7" borderId="4" xfId="0" applyNumberFormat="1" applyFont="1" applyFill="1" applyBorder="1" applyAlignment="1">
      <alignment horizontal="center" vertical="center" wrapText="1"/>
    </xf>
    <xf numFmtId="0" fontId="14" fillId="6" borderId="4" xfId="0" applyFont="1" applyFill="1" applyBorder="1" applyAlignment="1">
      <alignment horizontal="left" vertical="center" wrapText="1"/>
    </xf>
    <xf numFmtId="0" fontId="14" fillId="6" borderId="4" xfId="0" applyFont="1" applyFill="1" applyBorder="1" applyAlignment="1">
      <alignment horizontal="left" vertical="center"/>
    </xf>
    <xf numFmtId="0" fontId="48" fillId="6" borderId="4" xfId="0" applyFont="1" applyFill="1" applyBorder="1" applyAlignment="1">
      <alignment horizontal="center" vertical="center"/>
    </xf>
    <xf numFmtId="0" fontId="31" fillId="8" borderId="4" xfId="0" applyFont="1" applyFill="1" applyBorder="1" applyAlignment="1">
      <alignment horizontal="center" vertical="center" wrapText="1"/>
    </xf>
    <xf numFmtId="0" fontId="13" fillId="0" borderId="4" xfId="0" applyFont="1" applyBorder="1" applyAlignment="1">
      <alignment horizontal="center" vertical="center"/>
    </xf>
    <xf numFmtId="0" fontId="22" fillId="7" borderId="1" xfId="0" applyFont="1" applyFill="1" applyBorder="1" applyAlignment="1">
      <alignment horizontal="center" vertical="center" wrapText="1"/>
    </xf>
    <xf numFmtId="0" fontId="12" fillId="7" borderId="13" xfId="0" applyFont="1" applyFill="1" applyBorder="1" applyAlignment="1">
      <alignment horizontal="center" vertical="center" wrapText="1"/>
    </xf>
    <xf numFmtId="0" fontId="12" fillId="7" borderId="12" xfId="0" applyFont="1" applyFill="1" applyBorder="1" applyAlignment="1">
      <alignment horizontal="center" vertical="center" wrapText="1"/>
    </xf>
    <xf numFmtId="3" fontId="0" fillId="7" borderId="2" xfId="0" applyNumberFormat="1" applyFill="1" applyBorder="1" applyAlignment="1">
      <alignment horizontal="center" vertical="center" wrapText="1"/>
    </xf>
    <xf numFmtId="0" fontId="0" fillId="7" borderId="4" xfId="0" applyFill="1" applyBorder="1" applyAlignment="1">
      <alignment horizontal="center" vertical="center" wrapText="1"/>
    </xf>
    <xf numFmtId="0" fontId="13" fillId="7" borderId="6" xfId="0" applyFont="1" applyFill="1" applyBorder="1" applyAlignment="1">
      <alignment horizontal="center" vertical="center"/>
    </xf>
    <xf numFmtId="3" fontId="0" fillId="7" borderId="4" xfId="0" applyNumberFormat="1" applyFill="1" applyBorder="1" applyAlignment="1">
      <alignment horizontal="center" vertical="center" wrapText="1"/>
    </xf>
    <xf numFmtId="3" fontId="0" fillId="7" borderId="7" xfId="0" applyNumberFormat="1" applyFill="1" applyBorder="1" applyAlignment="1">
      <alignment horizontal="center" vertical="center" wrapText="1"/>
    </xf>
    <xf numFmtId="0" fontId="40" fillId="0" borderId="4" xfId="0" applyFont="1" applyFill="1" applyBorder="1" applyAlignment="1">
      <alignment horizontal="left" vertical="top" wrapText="1"/>
    </xf>
    <xf numFmtId="0" fontId="40" fillId="0" borderId="4" xfId="0" applyFont="1" applyFill="1" applyBorder="1" applyAlignment="1">
      <alignment horizontal="left" vertical="top"/>
    </xf>
    <xf numFmtId="0" fontId="13" fillId="0" borderId="4" xfId="0" applyFont="1" applyBorder="1" applyAlignment="1">
      <alignment horizontal="center" vertical="center" wrapText="1"/>
    </xf>
    <xf numFmtId="0" fontId="10" fillId="0" borderId="0" xfId="0" applyFont="1" applyAlignment="1">
      <alignment horizontal="left"/>
    </xf>
    <xf numFmtId="0" fontId="0" fillId="0" borderId="0" xfId="0" applyAlignment="1">
      <alignment horizontal="left"/>
    </xf>
    <xf numFmtId="0" fontId="57" fillId="0" borderId="4" xfId="3" applyFont="1" applyBorder="1" applyAlignment="1">
      <alignment horizontal="left" vertical="center" wrapText="1"/>
    </xf>
    <xf numFmtId="0" fontId="12" fillId="0" borderId="0" xfId="0" applyNumberFormat="1" applyFont="1" applyFill="1" applyBorder="1" applyAlignment="1">
      <alignment horizontal="left" vertical="center"/>
    </xf>
    <xf numFmtId="17" fontId="12" fillId="4" borderId="0" xfId="0" applyNumberFormat="1" applyFont="1" applyFill="1" applyBorder="1" applyAlignment="1">
      <alignment horizontal="center" vertical="center" wrapText="1"/>
    </xf>
    <xf numFmtId="49" fontId="12" fillId="4" borderId="0" xfId="0" applyNumberFormat="1" applyFont="1" applyFill="1" applyBorder="1" applyAlignment="1">
      <alignment horizontal="center" vertical="center"/>
    </xf>
    <xf numFmtId="164" fontId="12" fillId="4" borderId="0" xfId="0" applyNumberFormat="1" applyFont="1" applyFill="1" applyBorder="1" applyAlignment="1">
      <alignment horizontal="center" vertical="center"/>
    </xf>
    <xf numFmtId="0" fontId="12" fillId="4" borderId="0" xfId="0" applyFont="1" applyFill="1" applyBorder="1" applyAlignment="1">
      <alignment horizontal="center" vertical="center"/>
    </xf>
    <xf numFmtId="164" fontId="20" fillId="5" borderId="4" xfId="0" applyNumberFormat="1" applyFont="1" applyFill="1" applyBorder="1" applyAlignment="1">
      <alignment horizontal="center" vertical="center"/>
    </xf>
    <xf numFmtId="164" fontId="20" fillId="6" borderId="4" xfId="0" applyNumberFormat="1" applyFont="1" applyFill="1" applyBorder="1" applyAlignment="1">
      <alignment horizontal="center" vertical="center"/>
    </xf>
    <xf numFmtId="164" fontId="0" fillId="5" borderId="10" xfId="0" applyNumberFormat="1" applyFont="1" applyFill="1" applyBorder="1" applyAlignment="1">
      <alignment horizontal="center" vertical="center"/>
    </xf>
    <xf numFmtId="0" fontId="5" fillId="0" borderId="0" xfId="0" applyFont="1"/>
    <xf numFmtId="0" fontId="5" fillId="0" borderId="0" xfId="0" applyFont="1" applyAlignment="1">
      <alignment horizontal="center"/>
    </xf>
    <xf numFmtId="0" fontId="5" fillId="0" borderId="0" xfId="0" applyFont="1" applyAlignment="1">
      <alignment horizontal="center" vertical="center"/>
    </xf>
    <xf numFmtId="0" fontId="5" fillId="0" borderId="0" xfId="0" applyFont="1" applyAlignment="1">
      <alignment vertical="center"/>
    </xf>
    <xf numFmtId="164" fontId="5" fillId="5" borderId="4" xfId="0" applyNumberFormat="1" applyFont="1" applyFill="1" applyBorder="1" applyAlignment="1">
      <alignment horizontal="center" vertical="center"/>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164" fontId="5" fillId="6" borderId="4" xfId="0" applyNumberFormat="1" applyFont="1" applyFill="1" applyBorder="1" applyAlignment="1">
      <alignment horizontal="center" vertical="center"/>
    </xf>
    <xf numFmtId="0" fontId="20" fillId="0" borderId="0" xfId="0" applyFont="1" applyFill="1" applyBorder="1" applyAlignment="1">
      <alignment horizontal="center" vertical="center" wrapText="1"/>
    </xf>
    <xf numFmtId="0" fontId="20" fillId="5" borderId="4" xfId="0" applyFont="1" applyFill="1" applyBorder="1" applyAlignment="1">
      <alignment horizontal="center" vertical="center"/>
    </xf>
    <xf numFmtId="0" fontId="20" fillId="6" borderId="4" xfId="0" applyFont="1" applyFill="1" applyBorder="1" applyAlignment="1">
      <alignment horizontal="center" vertical="center"/>
    </xf>
    <xf numFmtId="0" fontId="5" fillId="0" borderId="0" xfId="0" applyFont="1" applyBorder="1"/>
    <xf numFmtId="164" fontId="5" fillId="5" borderId="1" xfId="0" applyNumberFormat="1" applyFont="1" applyFill="1" applyBorder="1" applyAlignment="1">
      <alignment horizontal="center" vertical="center"/>
    </xf>
    <xf numFmtId="0" fontId="5" fillId="0" borderId="0" xfId="0" applyFont="1" applyBorder="1" applyAlignment="1">
      <alignment horizontal="center" vertical="center"/>
    </xf>
    <xf numFmtId="0" fontId="12" fillId="6" borderId="1" xfId="0" applyFont="1" applyFill="1" applyBorder="1" applyAlignment="1">
      <alignment horizontal="center" vertical="center"/>
    </xf>
    <xf numFmtId="0" fontId="12" fillId="6" borderId="1"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4" xfId="0" applyNumberFormat="1" applyFont="1" applyFill="1" applyBorder="1" applyAlignment="1">
      <alignment horizontal="center" vertical="center" wrapText="1"/>
    </xf>
    <xf numFmtId="0" fontId="12" fillId="6" borderId="4" xfId="0" applyFont="1" applyFill="1" applyBorder="1" applyAlignment="1">
      <alignment horizontal="center" vertical="center"/>
    </xf>
    <xf numFmtId="0" fontId="4" fillId="0" borderId="0" xfId="0" applyFont="1"/>
    <xf numFmtId="0" fontId="4"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vertical="center"/>
    </xf>
    <xf numFmtId="164" fontId="4" fillId="5" borderId="4" xfId="0" applyNumberFormat="1" applyFont="1" applyFill="1" applyBorder="1" applyAlignment="1">
      <alignment horizontal="center" vertical="center"/>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20" fillId="4" borderId="0" xfId="0" applyFont="1" applyFill="1" applyBorder="1" applyAlignment="1">
      <alignment horizontal="center" vertical="center" wrapText="1"/>
    </xf>
    <xf numFmtId="0" fontId="20" fillId="0" borderId="0" xfId="0" applyNumberFormat="1" applyFont="1" applyFill="1" applyBorder="1" applyAlignment="1">
      <alignment horizontal="left" vertical="center"/>
    </xf>
    <xf numFmtId="0" fontId="14" fillId="8" borderId="5" xfId="0" applyFont="1" applyFill="1" applyBorder="1" applyAlignment="1">
      <alignment horizontal="center" vertical="center" wrapText="1"/>
    </xf>
    <xf numFmtId="0" fontId="14" fillId="8" borderId="5" xfId="0" applyFont="1" applyFill="1" applyBorder="1" applyAlignment="1">
      <alignment horizontal="center" vertical="center"/>
    </xf>
    <xf numFmtId="0" fontId="14" fillId="6" borderId="1"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3" fillId="0" borderId="0" xfId="0" applyFont="1"/>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vertical="center"/>
    </xf>
    <xf numFmtId="164" fontId="3" fillId="5" borderId="4" xfId="0" applyNumberFormat="1" applyFont="1" applyFill="1" applyBorder="1" applyAlignment="1">
      <alignment horizontal="center" vertical="center"/>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3" fillId="0" borderId="0" xfId="0" applyFont="1" applyAlignment="1">
      <alignment horizontal="center" wrapText="1"/>
    </xf>
    <xf numFmtId="0" fontId="43" fillId="0" borderId="0" xfId="0" applyFont="1" applyBorder="1" applyAlignment="1">
      <alignment horizontal="center" vertical="center" wrapText="1"/>
    </xf>
    <xf numFmtId="0" fontId="2" fillId="0" borderId="0" xfId="0" applyFont="1"/>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vertical="center"/>
    </xf>
    <xf numFmtId="164" fontId="2" fillId="5" borderId="4" xfId="0" applyNumberFormat="1" applyFont="1" applyFill="1" applyBorder="1" applyAlignment="1">
      <alignment horizontal="center" vertical="center"/>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 fillId="0" borderId="0" xfId="0" applyFont="1" applyBorder="1"/>
    <xf numFmtId="0" fontId="20" fillId="4"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0" xfId="0" applyNumberFormat="1" applyFont="1" applyFill="1" applyBorder="1" applyAlignment="1">
      <alignment horizontal="center" vertical="center"/>
    </xf>
    <xf numFmtId="0" fontId="20" fillId="0" borderId="0" xfId="0" applyFont="1" applyBorder="1" applyAlignment="1">
      <alignment horizontal="center" vertical="center" wrapText="1"/>
    </xf>
    <xf numFmtId="4" fontId="20" fillId="0" borderId="0" xfId="0" applyNumberFormat="1" applyFont="1" applyBorder="1" applyAlignment="1">
      <alignment horizontal="center" vertical="center"/>
    </xf>
    <xf numFmtId="0" fontId="14" fillId="6" borderId="4" xfId="0" applyFont="1" applyFill="1" applyBorder="1" applyAlignment="1">
      <alignment horizontal="center" wrapText="1"/>
    </xf>
    <xf numFmtId="165" fontId="14" fillId="8" borderId="4" xfId="2" applyNumberFormat="1" applyFont="1" applyFill="1" applyBorder="1" applyAlignment="1">
      <alignment horizontal="center" vertical="center" wrapText="1"/>
    </xf>
    <xf numFmtId="0" fontId="14" fillId="8" borderId="4" xfId="1" applyNumberFormat="1" applyFont="1" applyFill="1" applyBorder="1" applyAlignment="1">
      <alignment horizontal="center" vertical="center" wrapText="1"/>
    </xf>
    <xf numFmtId="0" fontId="46" fillId="0" borderId="4" xfId="0" applyFont="1" applyBorder="1" applyAlignment="1">
      <alignment horizontal="center" vertical="center" wrapText="1"/>
    </xf>
    <xf numFmtId="0" fontId="46" fillId="0" borderId="4"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2" fillId="6" borderId="4" xfId="5" applyFont="1" applyFill="1" applyBorder="1" applyAlignment="1">
      <alignment horizontal="center" vertical="center" wrapText="1"/>
    </xf>
    <xf numFmtId="0" fontId="12" fillId="6" borderId="4" xfId="5" applyFont="1" applyFill="1" applyBorder="1" applyAlignment="1">
      <alignment horizontal="center" vertical="center"/>
    </xf>
    <xf numFmtId="0" fontId="14" fillId="6" borderId="4" xfId="5" applyFont="1" applyFill="1" applyBorder="1" applyAlignment="1">
      <alignment horizontal="center" vertical="center"/>
    </xf>
    <xf numFmtId="0" fontId="12" fillId="6" borderId="4" xfId="5" applyFont="1" applyFill="1" applyBorder="1" applyAlignment="1">
      <alignment horizontal="center" vertical="center"/>
    </xf>
    <xf numFmtId="0" fontId="46" fillId="5" borderId="5" xfId="0" applyFont="1" applyFill="1" applyBorder="1" applyAlignment="1">
      <alignment horizontal="left" vertical="center" wrapText="1"/>
    </xf>
    <xf numFmtId="4" fontId="0" fillId="0" borderId="4" xfId="0" applyNumberFormat="1" applyFill="1" applyBorder="1" applyAlignment="1">
      <alignment horizontal="center" vertical="center" wrapText="1"/>
    </xf>
    <xf numFmtId="4" fontId="16" fillId="6" borderId="1" xfId="0" applyNumberFormat="1"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6" borderId="5" xfId="0" applyFont="1" applyFill="1" applyBorder="1" applyAlignment="1">
      <alignment horizontal="center" vertical="center" wrapText="1"/>
    </xf>
    <xf numFmtId="4" fontId="16" fillId="6" borderId="4" xfId="0" applyNumberFormat="1" applyFont="1" applyFill="1" applyBorder="1" applyAlignment="1">
      <alignment horizontal="center" vertical="center" wrapText="1"/>
    </xf>
    <xf numFmtId="0" fontId="12" fillId="6" borderId="1" xfId="0" applyNumberFormat="1" applyFont="1" applyFill="1" applyBorder="1" applyAlignment="1">
      <alignment horizontal="center" vertical="center" wrapText="1"/>
    </xf>
    <xf numFmtId="0" fontId="12" fillId="0" borderId="4" xfId="0" applyFont="1" applyFill="1" applyBorder="1" applyAlignment="1">
      <alignment horizontal="center" vertical="center"/>
    </xf>
    <xf numFmtId="0" fontId="12" fillId="6" borderId="4" xfId="0" applyFont="1" applyFill="1" applyBorder="1" applyAlignment="1">
      <alignment horizontal="center" vertical="center"/>
    </xf>
    <xf numFmtId="4" fontId="16" fillId="6" borderId="34" xfId="0" applyNumberFormat="1" applyFont="1" applyFill="1" applyBorder="1" applyAlignment="1">
      <alignment horizontal="center" vertical="center" wrapText="1"/>
    </xf>
    <xf numFmtId="0" fontId="16" fillId="6" borderId="4" xfId="0" applyFont="1" applyFill="1" applyBorder="1" applyAlignment="1">
      <alignment horizontal="center" vertical="center" wrapText="1"/>
    </xf>
    <xf numFmtId="0" fontId="16" fillId="6" borderId="1" xfId="0" applyNumberFormat="1" applyFont="1" applyFill="1" applyBorder="1" applyAlignment="1">
      <alignment horizontal="center" vertical="center" wrapText="1"/>
    </xf>
    <xf numFmtId="164" fontId="16" fillId="6" borderId="4" xfId="0" applyNumberFormat="1" applyFont="1" applyFill="1" applyBorder="1" applyAlignment="1">
      <alignment horizontal="center" vertical="center"/>
    </xf>
    <xf numFmtId="0" fontId="16" fillId="6" borderId="4" xfId="0" applyFont="1" applyFill="1" applyBorder="1" applyAlignment="1">
      <alignment horizontal="center" vertical="center"/>
    </xf>
    <xf numFmtId="0" fontId="58" fillId="5" borderId="4" xfId="0" applyFont="1" applyFill="1" applyBorder="1" applyAlignment="1">
      <alignment horizontal="center" vertical="center"/>
    </xf>
    <xf numFmtId="164" fontId="59" fillId="5" borderId="4" xfId="0" applyNumberFormat="1" applyFont="1" applyFill="1" applyBorder="1" applyAlignment="1">
      <alignment horizontal="center" vertical="center"/>
    </xf>
    <xf numFmtId="164" fontId="58" fillId="6" borderId="4" xfId="0" applyNumberFormat="1" applyFont="1" applyFill="1" applyBorder="1" applyAlignment="1">
      <alignment horizontal="center" vertical="center"/>
    </xf>
    <xf numFmtId="164" fontId="58" fillId="5" borderId="4" xfId="0" applyNumberFormat="1" applyFont="1" applyFill="1" applyBorder="1" applyAlignment="1">
      <alignment horizontal="center" vertical="center"/>
    </xf>
    <xf numFmtId="0" fontId="59" fillId="0" borderId="0" xfId="0" applyFont="1"/>
    <xf numFmtId="0" fontId="59" fillId="0" borderId="0" xfId="0" applyFont="1" applyAlignment="1">
      <alignment vertical="center"/>
    </xf>
    <xf numFmtId="0" fontId="58" fillId="0" borderId="0" xfId="0" applyFont="1" applyFill="1" applyBorder="1" applyAlignment="1">
      <alignment horizontal="center" vertical="center" wrapText="1"/>
    </xf>
    <xf numFmtId="0" fontId="59" fillId="0" borderId="4" xfId="0" applyFont="1" applyBorder="1" applyAlignment="1">
      <alignment horizontal="center" vertical="center" wrapText="1"/>
    </xf>
    <xf numFmtId="0" fontId="59" fillId="0" borderId="4" xfId="0" applyFont="1" applyBorder="1" applyAlignment="1">
      <alignment horizontal="center" vertical="center"/>
    </xf>
    <xf numFmtId="0" fontId="58" fillId="6" borderId="4" xfId="0" applyFont="1" applyFill="1" applyBorder="1" applyAlignment="1">
      <alignment horizontal="center" vertical="center"/>
    </xf>
    <xf numFmtId="0" fontId="59" fillId="0" borderId="0" xfId="0" applyFont="1" applyAlignment="1">
      <alignment horizontal="center"/>
    </xf>
    <xf numFmtId="0" fontId="59" fillId="0" borderId="0" xfId="0" applyFont="1" applyAlignment="1">
      <alignment horizontal="center" vertical="center"/>
    </xf>
    <xf numFmtId="0" fontId="31" fillId="0" borderId="0" xfId="0" applyFont="1" applyFill="1" applyAlignment="1">
      <alignment horizontal="left" vertical="top" wrapText="1"/>
    </xf>
    <xf numFmtId="4" fontId="16" fillId="6" borderId="2" xfId="0" applyNumberFormat="1" applyFont="1" applyFill="1" applyBorder="1" applyAlignment="1">
      <alignment horizontal="center" vertical="center" wrapText="1"/>
    </xf>
    <xf numFmtId="49" fontId="16" fillId="6" borderId="4" xfId="0" applyNumberFormat="1" applyFont="1" applyFill="1" applyBorder="1" applyAlignment="1">
      <alignment horizontal="center" vertical="center" wrapText="1"/>
    </xf>
    <xf numFmtId="1" fontId="16" fillId="6" borderId="4" xfId="0" applyNumberFormat="1" applyFont="1" applyFill="1" applyBorder="1" applyAlignment="1">
      <alignment horizontal="center" vertical="center" wrapText="1"/>
    </xf>
    <xf numFmtId="0" fontId="16" fillId="6" borderId="4" xfId="5" applyFont="1" applyFill="1" applyBorder="1" applyAlignment="1">
      <alignment horizontal="center" vertical="center"/>
    </xf>
    <xf numFmtId="0" fontId="16" fillId="6" borderId="4" xfId="5" applyFont="1" applyFill="1" applyBorder="1" applyAlignment="1">
      <alignment horizontal="center" vertical="center" wrapText="1"/>
    </xf>
    <xf numFmtId="17" fontId="16" fillId="6" borderId="4" xfId="5" applyNumberFormat="1" applyFont="1" applyFill="1" applyBorder="1" applyAlignment="1">
      <alignment horizontal="center" vertical="center" wrapText="1"/>
    </xf>
    <xf numFmtId="0" fontId="16" fillId="6" borderId="4" xfId="5" applyNumberFormat="1" applyFont="1" applyFill="1" applyBorder="1" applyAlignment="1">
      <alignment horizontal="center" vertical="center" wrapText="1"/>
    </xf>
    <xf numFmtId="4" fontId="16" fillId="6" borderId="4" xfId="5" applyNumberFormat="1" applyFont="1" applyFill="1" applyBorder="1" applyAlignment="1">
      <alignment horizontal="center" vertical="center"/>
    </xf>
    <xf numFmtId="17" fontId="12" fillId="6" borderId="4" xfId="5" applyNumberFormat="1" applyFont="1" applyFill="1" applyBorder="1" applyAlignment="1">
      <alignment horizontal="center" vertical="center" wrapText="1"/>
    </xf>
    <xf numFmtId="0" fontId="16" fillId="6" borderId="2" xfId="0" applyNumberFormat="1" applyFont="1" applyFill="1" applyBorder="1" applyAlignment="1">
      <alignment horizontal="center" vertical="center" wrapText="1"/>
    </xf>
    <xf numFmtId="2" fontId="50" fillId="6"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12" fillId="0" borderId="5" xfId="0" applyFont="1" applyBorder="1" applyAlignment="1">
      <alignment horizontal="center" vertical="center"/>
    </xf>
    <xf numFmtId="0" fontId="13" fillId="0" borderId="1" xfId="0" applyFont="1" applyBorder="1" applyAlignment="1">
      <alignment horizontal="center" vertical="center"/>
    </xf>
    <xf numFmtId="0" fontId="13" fillId="0" borderId="5" xfId="0" applyFont="1" applyBorder="1" applyAlignment="1">
      <alignment horizontal="center" vertical="center"/>
    </xf>
    <xf numFmtId="0" fontId="12" fillId="0" borderId="6" xfId="0" applyFont="1" applyBorder="1" applyAlignment="1">
      <alignment horizontal="center" vertical="center"/>
    </xf>
    <xf numFmtId="0" fontId="13" fillId="0" borderId="6" xfId="0" applyFont="1" applyBorder="1" applyAlignment="1">
      <alignment horizontal="center" vertical="center"/>
    </xf>
    <xf numFmtId="0" fontId="12" fillId="6"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4" fillId="6" borderId="5" xfId="0" applyFont="1" applyFill="1" applyBorder="1" applyAlignment="1">
      <alignment horizontal="center" vertical="center"/>
    </xf>
    <xf numFmtId="0" fontId="13" fillId="0" borderId="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12"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6" xfId="0" applyFill="1" applyBorder="1" applyAlignment="1">
      <alignment horizontal="center" vertical="center" wrapText="1"/>
    </xf>
    <xf numFmtId="0" fontId="0" fillId="6" borderId="5" xfId="0" applyFill="1" applyBorder="1" applyAlignment="1">
      <alignment horizontal="center" vertical="center"/>
    </xf>
    <xf numFmtId="0" fontId="0" fillId="0" borderId="5" xfId="0" applyFill="1" applyBorder="1" applyAlignment="1">
      <alignment horizontal="center" vertical="center"/>
    </xf>
    <xf numFmtId="0" fontId="14" fillId="8" borderId="5" xfId="0" applyFont="1" applyFill="1" applyBorder="1" applyAlignment="1">
      <alignment horizontal="center" vertical="center" wrapText="1"/>
    </xf>
    <xf numFmtId="0" fontId="14" fillId="8" borderId="1" xfId="0" applyFont="1" applyFill="1" applyBorder="1" applyAlignment="1">
      <alignment horizontal="center" vertical="center"/>
    </xf>
    <xf numFmtId="0" fontId="14" fillId="8" borderId="5"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5" xfId="0" applyFont="1" applyFill="1" applyBorder="1" applyAlignment="1">
      <alignment horizontal="center" vertical="center"/>
    </xf>
    <xf numFmtId="0" fontId="14" fillId="6" borderId="1"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2" fillId="0" borderId="6"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6" fillId="6" borderId="4"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5" xfId="0" applyFont="1" applyFill="1" applyBorder="1" applyAlignment="1">
      <alignment horizontal="center" vertical="center"/>
    </xf>
    <xf numFmtId="0" fontId="14" fillId="6" borderId="4" xfId="0" applyFont="1" applyFill="1" applyBorder="1" applyAlignment="1">
      <alignment horizontal="center" vertical="center" wrapText="1"/>
    </xf>
    <xf numFmtId="0" fontId="14" fillId="6" borderId="4" xfId="0" applyFont="1" applyFill="1" applyBorder="1" applyAlignment="1">
      <alignment horizontal="center" vertical="center"/>
    </xf>
    <xf numFmtId="0" fontId="31" fillId="6"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xf>
    <xf numFmtId="0" fontId="13" fillId="0" borderId="6" xfId="0" applyNumberFormat="1" applyFont="1" applyFill="1" applyBorder="1" applyAlignment="1">
      <alignment horizontal="center" vertical="center"/>
    </xf>
    <xf numFmtId="0" fontId="13" fillId="0" borderId="5" xfId="0" applyNumberFormat="1" applyFont="1" applyFill="1" applyBorder="1" applyAlignment="1">
      <alignment horizontal="center" vertical="center"/>
    </xf>
    <xf numFmtId="44" fontId="0" fillId="0" borderId="4" xfId="0" applyNumberFormat="1" applyFill="1" applyBorder="1" applyAlignment="1">
      <alignment horizontal="center" vertical="center" wrapText="1"/>
    </xf>
    <xf numFmtId="0" fontId="13" fillId="6" borderId="5" xfId="0" applyFont="1" applyFill="1" applyBorder="1" applyAlignment="1">
      <alignment horizontal="center" vertical="center" wrapText="1"/>
    </xf>
    <xf numFmtId="0" fontId="12" fillId="8" borderId="4" xfId="0" applyFont="1" applyFill="1" applyBorder="1" applyAlignment="1">
      <alignment horizontal="center" vertical="center" wrapText="1"/>
    </xf>
    <xf numFmtId="4" fontId="0" fillId="13" borderId="4" xfId="0" applyNumberFormat="1" applyFill="1" applyBorder="1" applyAlignment="1">
      <alignment horizontal="right"/>
    </xf>
    <xf numFmtId="0" fontId="37" fillId="0"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2" fillId="8" borderId="5" xfId="0" applyFont="1" applyFill="1" applyBorder="1" applyAlignment="1">
      <alignment horizontal="center" vertical="center"/>
    </xf>
    <xf numFmtId="0" fontId="13" fillId="6" borderId="5" xfId="0" applyFont="1" applyFill="1" applyBorder="1" applyAlignment="1">
      <alignment horizontal="center" vertical="center"/>
    </xf>
    <xf numFmtId="0" fontId="14" fillId="6" borderId="12" xfId="0" applyFont="1" applyFill="1" applyBorder="1" applyAlignment="1">
      <alignment horizontal="center" vertical="center"/>
    </xf>
    <xf numFmtId="165" fontId="14" fillId="6" borderId="4" xfId="2" applyNumberFormat="1" applyFont="1" applyFill="1" applyBorder="1" applyAlignment="1">
      <alignment horizontal="center" vertical="center" wrapText="1"/>
    </xf>
    <xf numFmtId="0" fontId="14" fillId="6" borderId="4" xfId="1" applyNumberFormat="1" applyFont="1" applyFill="1" applyBorder="1" applyAlignment="1">
      <alignment horizontal="center" vertical="center" wrapText="1"/>
    </xf>
    <xf numFmtId="0" fontId="6" fillId="0" borderId="4" xfId="3" applyFont="1" applyFill="1" applyBorder="1" applyAlignment="1">
      <alignment horizontal="center" vertical="center" wrapText="1"/>
    </xf>
    <xf numFmtId="0" fontId="7" fillId="0" borderId="4" xfId="3" applyFont="1" applyFill="1" applyBorder="1" applyAlignment="1">
      <alignment horizontal="center" vertical="center" wrapText="1"/>
    </xf>
    <xf numFmtId="0" fontId="0" fillId="0" borderId="20" xfId="0" applyBorder="1" applyAlignment="1">
      <alignment vertical="center"/>
    </xf>
    <xf numFmtId="0" fontId="0" fillId="0" borderId="5" xfId="0" applyBorder="1" applyAlignment="1">
      <alignment vertical="center"/>
    </xf>
    <xf numFmtId="0" fontId="31" fillId="6" borderId="5" xfId="0" applyFont="1" applyFill="1" applyBorder="1" applyAlignment="1">
      <alignment horizontal="center" vertical="center"/>
    </xf>
    <xf numFmtId="0" fontId="13" fillId="8" borderId="20" xfId="0" applyFont="1" applyFill="1" applyBorder="1" applyAlignment="1">
      <alignment horizontal="center" vertical="center"/>
    </xf>
    <xf numFmtId="0" fontId="13" fillId="8" borderId="6" xfId="0" applyFont="1" applyFill="1" applyBorder="1" applyAlignment="1">
      <alignment horizontal="center" vertical="center"/>
    </xf>
    <xf numFmtId="0" fontId="6" fillId="0" borderId="4" xfId="3" applyFont="1" applyFill="1" applyBorder="1" applyAlignment="1">
      <alignment horizontal="left" vertical="center" wrapText="1"/>
    </xf>
    <xf numFmtId="0" fontId="44" fillId="0" borderId="13" xfId="3" applyFont="1" applyFill="1" applyBorder="1" applyAlignment="1">
      <alignment horizontal="left" vertical="center" wrapText="1"/>
    </xf>
    <xf numFmtId="0" fontId="42" fillId="0" borderId="4" xfId="3" applyFont="1" applyFill="1" applyBorder="1" applyAlignment="1">
      <alignment horizontal="left" vertical="center" wrapText="1"/>
    </xf>
    <xf numFmtId="0" fontId="8" fillId="0" borderId="4" xfId="3" applyFont="1" applyFill="1" applyBorder="1" applyAlignment="1">
      <alignment horizontal="left" vertical="top" wrapText="1"/>
    </xf>
    <xf numFmtId="0" fontId="20" fillId="0" borderId="4" xfId="0" applyFont="1" applyFill="1" applyBorder="1" applyAlignment="1">
      <alignment horizontal="left" vertical="top" wrapText="1"/>
    </xf>
    <xf numFmtId="0" fontId="43" fillId="0" borderId="4" xfId="0" applyFont="1" applyFill="1" applyBorder="1" applyAlignment="1">
      <alignment horizontal="left" vertical="top" wrapText="1"/>
    </xf>
    <xf numFmtId="0" fontId="20" fillId="0" borderId="4" xfId="3" applyFont="1" applyFill="1" applyBorder="1" applyAlignment="1">
      <alignment horizontal="left" vertical="top" wrapText="1"/>
    </xf>
    <xf numFmtId="0" fontId="1" fillId="0" borderId="4" xfId="0" applyFont="1" applyFill="1" applyBorder="1" applyAlignment="1">
      <alignment horizontal="left" vertical="top" wrapText="1"/>
    </xf>
    <xf numFmtId="0" fontId="12" fillId="0" borderId="38"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0" xfId="0" applyFont="1" applyBorder="1" applyAlignment="1">
      <alignment horizontal="center" vertical="center" wrapText="1"/>
    </xf>
    <xf numFmtId="0" fontId="13" fillId="6" borderId="40" xfId="0" applyFont="1" applyFill="1" applyBorder="1" applyAlignment="1">
      <alignment horizontal="center" vertical="center" wrapText="1"/>
    </xf>
    <xf numFmtId="0" fontId="0" fillId="0" borderId="5" xfId="0" applyFill="1" applyBorder="1" applyAlignment="1">
      <alignment vertical="center" wrapText="1"/>
    </xf>
    <xf numFmtId="0" fontId="0" fillId="6" borderId="5" xfId="0" applyFill="1" applyBorder="1" applyAlignment="1">
      <alignment vertical="center" wrapText="1"/>
    </xf>
    <xf numFmtId="0" fontId="24" fillId="8" borderId="4" xfId="0" applyFont="1" applyFill="1" applyBorder="1" applyAlignment="1">
      <alignment horizontal="center" vertical="center" wrapText="1"/>
    </xf>
    <xf numFmtId="0" fontId="0" fillId="8" borderId="8" xfId="0" applyFill="1" applyBorder="1" applyAlignment="1">
      <alignment vertical="center" wrapText="1"/>
    </xf>
    <xf numFmtId="0" fontId="0" fillId="0" borderId="12" xfId="0" applyFill="1" applyBorder="1" applyAlignment="1">
      <alignment vertical="center" wrapText="1"/>
    </xf>
    <xf numFmtId="0" fontId="20" fillId="6" borderId="5" xfId="0" applyFont="1" applyFill="1" applyBorder="1" applyAlignment="1">
      <alignment vertical="center" wrapText="1"/>
    </xf>
    <xf numFmtId="0" fontId="12" fillId="8" borderId="4" xfId="0" applyFont="1" applyFill="1" applyBorder="1" applyAlignment="1">
      <alignment horizontal="center" vertical="center"/>
    </xf>
    <xf numFmtId="0" fontId="46" fillId="0" borderId="4" xfId="0" applyNumberFormat="1" applyFont="1" applyFill="1" applyBorder="1" applyAlignment="1">
      <alignment horizontal="left" vertical="center" wrapText="1"/>
    </xf>
    <xf numFmtId="0" fontId="0" fillId="0" borderId="4" xfId="0" applyFill="1" applyBorder="1" applyAlignment="1">
      <alignment horizontal="left" vertical="center" wrapText="1"/>
    </xf>
    <xf numFmtId="4" fontId="14" fillId="0" borderId="13" xfId="0" applyNumberFormat="1" applyFont="1" applyFill="1" applyBorder="1" applyAlignment="1">
      <alignment horizontal="center" vertical="center"/>
    </xf>
    <xf numFmtId="4" fontId="15" fillId="0" borderId="13" xfId="0" applyNumberFormat="1" applyFont="1" applyFill="1" applyBorder="1" applyAlignment="1">
      <alignment horizontal="center" vertical="center"/>
    </xf>
    <xf numFmtId="0" fontId="49" fillId="6" borderId="5" xfId="0" applyFont="1" applyFill="1" applyBorder="1" applyAlignment="1">
      <alignment horizontal="center" vertical="center"/>
    </xf>
    <xf numFmtId="0" fontId="0" fillId="0" borderId="4" xfId="0" applyFill="1" applyBorder="1" applyAlignment="1">
      <alignment horizontal="center" vertical="center" wrapText="1"/>
    </xf>
    <xf numFmtId="0" fontId="12" fillId="7" borderId="5" xfId="0" applyFont="1" applyFill="1" applyBorder="1" applyAlignment="1">
      <alignment horizontal="center" vertical="center" wrapText="1"/>
    </xf>
    <xf numFmtId="0" fontId="0" fillId="0" borderId="4" xfId="0" applyFill="1" applyBorder="1" applyAlignment="1">
      <alignment horizontal="center" vertical="center"/>
    </xf>
    <xf numFmtId="0" fontId="12" fillId="0" borderId="6" xfId="0" applyFont="1" applyFill="1" applyBorder="1" applyAlignment="1">
      <alignment horizontal="center" vertical="center"/>
    </xf>
    <xf numFmtId="0" fontId="12" fillId="0" borderId="5" xfId="0" applyFont="1" applyFill="1" applyBorder="1" applyAlignment="1">
      <alignment horizontal="center" vertical="center"/>
    </xf>
    <xf numFmtId="0" fontId="0" fillId="0" borderId="4" xfId="0" applyBorder="1" applyAlignment="1">
      <alignment horizontal="center" vertical="center" wrapText="1"/>
    </xf>
    <xf numFmtId="0" fontId="31" fillId="0" borderId="0" xfId="0" applyFont="1" applyFill="1" applyAlignment="1">
      <alignment vertical="top"/>
    </xf>
    <xf numFmtId="0" fontId="42" fillId="0" borderId="4" xfId="0" applyFont="1" applyFill="1" applyBorder="1" applyAlignment="1">
      <alignment horizontal="center" vertical="center" wrapText="1"/>
    </xf>
    <xf numFmtId="0" fontId="42" fillId="0" borderId="4" xfId="0" applyNumberFormat="1" applyFont="1" applyFill="1" applyBorder="1" applyAlignment="1">
      <alignment horizontal="center" vertical="center" wrapText="1"/>
    </xf>
    <xf numFmtId="0" fontId="41" fillId="0" borderId="4" xfId="8" applyFont="1" applyFill="1" applyBorder="1" applyAlignment="1">
      <alignment horizontal="center" vertical="center" wrapText="1"/>
    </xf>
    <xf numFmtId="4" fontId="0" fillId="13" borderId="43" xfId="0" applyNumberFormat="1" applyFill="1" applyBorder="1" applyAlignment="1">
      <alignment horizontal="right"/>
    </xf>
    <xf numFmtId="4" fontId="0" fillId="13" borderId="43" xfId="0" applyNumberFormat="1" applyFill="1" applyBorder="1"/>
    <xf numFmtId="4" fontId="0" fillId="13" borderId="5" xfId="0" applyNumberFormat="1" applyFill="1" applyBorder="1"/>
    <xf numFmtId="4" fontId="0" fillId="0" borderId="16" xfId="0" applyNumberFormat="1" applyBorder="1"/>
    <xf numFmtId="0" fontId="0" fillId="10" borderId="45" xfId="0" applyFill="1" applyBorder="1" applyAlignment="1">
      <alignment horizontal="center" vertical="center" wrapText="1"/>
    </xf>
    <xf numFmtId="0" fontId="0" fillId="11" borderId="41" xfId="0" applyFill="1" applyBorder="1" applyAlignment="1">
      <alignment horizontal="center" vertical="center"/>
    </xf>
    <xf numFmtId="0" fontId="0" fillId="12" borderId="49" xfId="0" applyFill="1" applyBorder="1" applyAlignment="1">
      <alignment horizontal="right" vertical="center"/>
    </xf>
    <xf numFmtId="0" fontId="0" fillId="12" borderId="50" xfId="0" applyFill="1" applyBorder="1" applyAlignment="1">
      <alignment horizontal="right" vertical="center"/>
    </xf>
    <xf numFmtId="0" fontId="0" fillId="12" borderId="51" xfId="0" applyFill="1" applyBorder="1" applyAlignment="1">
      <alignment horizontal="right" vertical="center"/>
    </xf>
    <xf numFmtId="0" fontId="0" fillId="10" borderId="52" xfId="0" applyFill="1" applyBorder="1" applyAlignment="1">
      <alignment horizontal="center" vertical="center" wrapText="1"/>
    </xf>
    <xf numFmtId="0" fontId="0" fillId="7" borderId="46" xfId="0" applyFill="1" applyBorder="1" applyAlignment="1">
      <alignment horizontal="center" vertical="center" wrapText="1"/>
    </xf>
    <xf numFmtId="4" fontId="0" fillId="13" borderId="23" xfId="0" applyNumberFormat="1" applyFill="1" applyBorder="1"/>
    <xf numFmtId="4" fontId="0" fillId="5" borderId="16" xfId="0" applyNumberFormat="1" applyFill="1" applyBorder="1" applyAlignment="1">
      <alignment horizontal="right" vertical="center"/>
    </xf>
    <xf numFmtId="4" fontId="0" fillId="13" borderId="27" xfId="0" applyNumberFormat="1" applyFill="1" applyBorder="1"/>
    <xf numFmtId="4" fontId="0" fillId="5" borderId="21" xfId="0" applyNumberFormat="1" applyFill="1" applyBorder="1" applyAlignment="1">
      <alignment horizontal="right" vertical="center"/>
    </xf>
    <xf numFmtId="4" fontId="0" fillId="13" borderId="27" xfId="0" applyNumberFormat="1" applyFill="1" applyBorder="1" applyAlignment="1">
      <alignment horizontal="right"/>
    </xf>
    <xf numFmtId="4" fontId="0" fillId="13" borderId="42" xfId="0" applyNumberFormat="1" applyFill="1" applyBorder="1" applyAlignment="1">
      <alignment horizontal="right"/>
    </xf>
    <xf numFmtId="4" fontId="0" fillId="5" borderId="44" xfId="0" applyNumberFormat="1" applyFill="1" applyBorder="1" applyAlignment="1">
      <alignment horizontal="right" vertical="center"/>
    </xf>
    <xf numFmtId="4" fontId="0" fillId="13" borderId="42" xfId="0" applyNumberFormat="1" applyFill="1" applyBorder="1"/>
    <xf numFmtId="4" fontId="0" fillId="14" borderId="16" xfId="0" applyNumberFormat="1" applyFill="1" applyBorder="1" applyAlignment="1">
      <alignment horizontal="right" vertical="center"/>
    </xf>
    <xf numFmtId="4" fontId="0" fillId="14" borderId="16" xfId="0" applyNumberFormat="1" applyFill="1" applyBorder="1"/>
    <xf numFmtId="4" fontId="0" fillId="5" borderId="53" xfId="0" applyNumberFormat="1" applyFill="1" applyBorder="1" applyAlignment="1">
      <alignment horizontal="right" vertical="center"/>
    </xf>
    <xf numFmtId="4" fontId="0" fillId="0" borderId="53" xfId="0" applyNumberFormat="1" applyBorder="1"/>
    <xf numFmtId="4" fontId="0" fillId="15" borderId="12" xfId="0" applyNumberFormat="1" applyFill="1" applyBorder="1"/>
    <xf numFmtId="4" fontId="0" fillId="15" borderId="5" xfId="0" applyNumberFormat="1" applyFill="1" applyBorder="1"/>
    <xf numFmtId="4" fontId="0" fillId="15" borderId="3" xfId="0" applyNumberFormat="1" applyFill="1" applyBorder="1"/>
    <xf numFmtId="4" fontId="0" fillId="15" borderId="4" xfId="0" applyNumberFormat="1" applyFill="1" applyBorder="1"/>
    <xf numFmtId="4" fontId="0" fillId="15" borderId="48" xfId="0" applyNumberFormat="1" applyFill="1" applyBorder="1"/>
    <xf numFmtId="4" fontId="0" fillId="15" borderId="43" xfId="0" applyNumberFormat="1" applyFill="1" applyBorder="1"/>
    <xf numFmtId="0" fontId="0" fillId="16" borderId="47" xfId="0" applyFill="1" applyBorder="1" applyAlignment="1">
      <alignment horizontal="center" vertical="center" wrapText="1"/>
    </xf>
    <xf numFmtId="0" fontId="0" fillId="16" borderId="45" xfId="0" applyFill="1" applyBorder="1" applyAlignment="1">
      <alignment horizontal="center" vertical="center" wrapText="1"/>
    </xf>
    <xf numFmtId="0" fontId="0" fillId="17" borderId="46" xfId="0" applyFill="1" applyBorder="1" applyAlignment="1">
      <alignment horizontal="center" vertical="center" wrapText="1"/>
    </xf>
    <xf numFmtId="17" fontId="12" fillId="0" borderId="1" xfId="0" applyNumberFormat="1" applyFont="1" applyBorder="1" applyAlignment="1">
      <alignment horizontal="center" vertical="center" wrapText="1"/>
    </xf>
    <xf numFmtId="17" fontId="12" fillId="0" borderId="5" xfId="0" applyNumberFormat="1" applyFont="1" applyBorder="1" applyAlignment="1">
      <alignment horizontal="center" vertical="center" wrapText="1"/>
    </xf>
    <xf numFmtId="164" fontId="12" fillId="4" borderId="1" xfId="0" applyNumberFormat="1" applyFont="1" applyFill="1" applyBorder="1" applyAlignment="1">
      <alignment horizontal="center" vertical="center"/>
    </xf>
    <xf numFmtId="164" fontId="12" fillId="4" borderId="5" xfId="0" applyNumberFormat="1" applyFont="1" applyFill="1" applyBorder="1" applyAlignment="1">
      <alignment horizontal="center" vertical="center"/>
    </xf>
    <xf numFmtId="0" fontId="12" fillId="0" borderId="1" xfId="0" applyFont="1" applyBorder="1" applyAlignment="1">
      <alignment horizontal="center" vertical="center"/>
    </xf>
    <xf numFmtId="0" fontId="12" fillId="0" borderId="5" xfId="0" applyFont="1" applyBorder="1" applyAlignment="1">
      <alignment horizontal="center" vertical="center"/>
    </xf>
    <xf numFmtId="0" fontId="11" fillId="2" borderId="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3" fillId="0" borderId="1" xfId="0" applyFont="1" applyBorder="1" applyAlignment="1">
      <alignment horizontal="center" vertical="center"/>
    </xf>
    <xf numFmtId="0" fontId="13" fillId="0" borderId="5" xfId="0" applyFont="1" applyBorder="1" applyAlignment="1">
      <alignment horizontal="center" vertical="center"/>
    </xf>
    <xf numFmtId="0" fontId="13" fillId="3" borderId="1"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2" fillId="3" borderId="1" xfId="0" applyFont="1" applyFill="1" applyBorder="1" applyAlignment="1">
      <alignment horizontal="center" vertical="center"/>
    </xf>
    <xf numFmtId="0" fontId="12" fillId="3" borderId="5" xfId="0" applyFont="1" applyFill="1" applyBorder="1" applyAlignment="1">
      <alignment horizontal="center" vertical="center"/>
    </xf>
    <xf numFmtId="0" fontId="12"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3" fillId="4" borderId="1"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2" xfId="0" applyFont="1" applyFill="1" applyBorder="1" applyAlignment="1">
      <alignment horizontal="center" vertical="center" wrapText="1"/>
    </xf>
    <xf numFmtId="0" fontId="0" fillId="0" borderId="3" xfId="0" applyBorder="1" applyAlignment="1">
      <alignment horizontal="center"/>
    </xf>
    <xf numFmtId="0" fontId="11" fillId="2" borderId="4" xfId="0" applyFont="1" applyFill="1" applyBorder="1" applyAlignment="1">
      <alignment horizontal="center" vertical="center" wrapText="1"/>
    </xf>
    <xf numFmtId="164" fontId="12" fillId="0" borderId="1" xfId="0" applyNumberFormat="1" applyFont="1" applyBorder="1" applyAlignment="1">
      <alignment horizontal="center" vertical="center"/>
    </xf>
    <xf numFmtId="164" fontId="12" fillId="0" borderId="5" xfId="0" applyNumberFormat="1" applyFont="1" applyBorder="1" applyAlignment="1">
      <alignment horizontal="center" vertical="center"/>
    </xf>
    <xf numFmtId="0" fontId="12" fillId="0" borderId="6" xfId="0" applyFont="1" applyBorder="1" applyAlignment="1">
      <alignment horizontal="center" vertical="center" wrapText="1"/>
    </xf>
    <xf numFmtId="17" fontId="12" fillId="0" borderId="6" xfId="0" applyNumberFormat="1" applyFont="1" applyBorder="1" applyAlignment="1">
      <alignment horizontal="center" vertical="center" wrapText="1"/>
    </xf>
    <xf numFmtId="164" fontId="12" fillId="0" borderId="1" xfId="0" applyNumberFormat="1" applyFont="1" applyBorder="1" applyAlignment="1">
      <alignment horizontal="center" vertical="center" wrapText="1"/>
    </xf>
    <xf numFmtId="164" fontId="12" fillId="0" borderId="6" xfId="0" applyNumberFormat="1" applyFont="1" applyBorder="1" applyAlignment="1">
      <alignment horizontal="center" vertical="center" wrapText="1"/>
    </xf>
    <xf numFmtId="164" fontId="12" fillId="0" borderId="5" xfId="0" applyNumberFormat="1" applyFont="1" applyBorder="1" applyAlignment="1">
      <alignment horizontal="center" vertical="center" wrapText="1"/>
    </xf>
    <xf numFmtId="0" fontId="12" fillId="0" borderId="6" xfId="0" applyFont="1" applyBorder="1" applyAlignment="1">
      <alignment horizontal="center" vertical="center"/>
    </xf>
    <xf numFmtId="0" fontId="13" fillId="0" borderId="6" xfId="0" applyFont="1" applyBorder="1" applyAlignment="1">
      <alignment horizontal="center" vertical="center"/>
    </xf>
    <xf numFmtId="0" fontId="13" fillId="3" borderId="6" xfId="0" applyFont="1" applyFill="1" applyBorder="1" applyAlignment="1">
      <alignment horizontal="center" vertical="center" wrapText="1"/>
    </xf>
    <xf numFmtId="0" fontId="12" fillId="3" borderId="6" xfId="0" applyFont="1" applyFill="1" applyBorder="1" applyAlignment="1">
      <alignment horizontal="center" vertical="center"/>
    </xf>
    <xf numFmtId="0" fontId="12" fillId="4" borderId="1"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6" borderId="1" xfId="0" applyFont="1" applyFill="1" applyBorder="1" applyAlignment="1">
      <alignment horizontal="center" vertical="center"/>
    </xf>
    <xf numFmtId="0" fontId="12" fillId="6" borderId="6" xfId="0" applyFont="1" applyFill="1" applyBorder="1" applyAlignment="1">
      <alignment horizontal="center" vertical="center"/>
    </xf>
    <xf numFmtId="0" fontId="12" fillId="6" borderId="5"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5" xfId="0" applyFont="1" applyFill="1" applyBorder="1" applyAlignment="1">
      <alignment horizontal="center" vertical="center"/>
    </xf>
    <xf numFmtId="0" fontId="0" fillId="5" borderId="1"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5" xfId="0" applyFont="1" applyFill="1" applyBorder="1" applyAlignment="1">
      <alignment horizontal="center" vertical="center" wrapText="1"/>
    </xf>
    <xf numFmtId="164" fontId="0" fillId="5" borderId="1" xfId="0" applyNumberFormat="1" applyFont="1" applyFill="1" applyBorder="1" applyAlignment="1">
      <alignment horizontal="center" vertical="center"/>
    </xf>
    <xf numFmtId="164" fontId="0" fillId="5" borderId="6" xfId="0" applyNumberFormat="1" applyFont="1" applyFill="1" applyBorder="1" applyAlignment="1">
      <alignment horizontal="center" vertical="center"/>
    </xf>
    <xf numFmtId="164" fontId="0" fillId="5" borderId="5" xfId="0" applyNumberFormat="1" applyFont="1" applyFill="1" applyBorder="1" applyAlignment="1">
      <alignment horizontal="center" vertical="center"/>
    </xf>
    <xf numFmtId="0" fontId="12" fillId="6" borderId="1"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0" fillId="7" borderId="1" xfId="0" applyFont="1" applyFill="1" applyBorder="1" applyAlignment="1">
      <alignment horizontal="center" vertical="center"/>
    </xf>
    <xf numFmtId="0" fontId="0" fillId="7" borderId="6" xfId="0" applyFont="1" applyFill="1" applyBorder="1" applyAlignment="1">
      <alignment horizontal="center" vertical="center"/>
    </xf>
    <xf numFmtId="0" fontId="0" fillId="7" borderId="5" xfId="0" applyFont="1" applyFill="1" applyBorder="1" applyAlignment="1">
      <alignment horizontal="center" vertical="center"/>
    </xf>
    <xf numFmtId="0" fontId="16" fillId="6" borderId="1" xfId="0" applyFont="1" applyFill="1" applyBorder="1" applyAlignment="1">
      <alignment horizontal="center" vertical="center"/>
    </xf>
    <xf numFmtId="0" fontId="16" fillId="6" borderId="6" xfId="0" applyFont="1" applyFill="1" applyBorder="1" applyAlignment="1">
      <alignment horizontal="center" vertical="center"/>
    </xf>
    <xf numFmtId="0" fontId="16" fillId="6" borderId="5" xfId="0" applyFont="1" applyFill="1" applyBorder="1" applyAlignment="1">
      <alignment horizontal="center" vertical="center"/>
    </xf>
    <xf numFmtId="0" fontId="14" fillId="6" borderId="1" xfId="0" applyFont="1" applyFill="1" applyBorder="1" applyAlignment="1">
      <alignment horizontal="center" vertical="center"/>
    </xf>
    <xf numFmtId="0" fontId="14" fillId="6" borderId="6" xfId="0" applyFont="1" applyFill="1" applyBorder="1" applyAlignment="1">
      <alignment horizontal="center" vertical="center"/>
    </xf>
    <xf numFmtId="0" fontId="14" fillId="6" borderId="5" xfId="0" applyFont="1" applyFill="1" applyBorder="1" applyAlignment="1">
      <alignment horizontal="center" vertical="center"/>
    </xf>
    <xf numFmtId="164" fontId="12" fillId="6" borderId="1" xfId="0" applyNumberFormat="1" applyFont="1" applyFill="1" applyBorder="1" applyAlignment="1">
      <alignment horizontal="center" vertical="center"/>
    </xf>
    <xf numFmtId="164" fontId="12" fillId="6" borderId="6" xfId="0" applyNumberFormat="1" applyFont="1" applyFill="1" applyBorder="1" applyAlignment="1">
      <alignment horizontal="center" vertical="center"/>
    </xf>
    <xf numFmtId="164" fontId="12" fillId="6" borderId="5" xfId="0" applyNumberFormat="1" applyFont="1" applyFill="1" applyBorder="1" applyAlignment="1">
      <alignment horizontal="center" vertical="center"/>
    </xf>
    <xf numFmtId="17" fontId="12" fillId="4" borderId="1" xfId="0" applyNumberFormat="1" applyFont="1" applyFill="1" applyBorder="1" applyAlignment="1">
      <alignment horizontal="center" vertical="center" wrapText="1"/>
    </xf>
    <xf numFmtId="17" fontId="12" fillId="4" borderId="6" xfId="0" applyNumberFormat="1" applyFont="1" applyFill="1" applyBorder="1" applyAlignment="1">
      <alignment horizontal="center" vertical="center" wrapText="1"/>
    </xf>
    <xf numFmtId="17" fontId="12" fillId="4" borderId="5" xfId="0" applyNumberFormat="1" applyFont="1" applyFill="1" applyBorder="1" applyAlignment="1">
      <alignment horizontal="center" vertical="center" wrapText="1"/>
    </xf>
    <xf numFmtId="0" fontId="12" fillId="4" borderId="1"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5" xfId="0" applyFont="1" applyFill="1" applyBorder="1" applyAlignment="1">
      <alignment horizontal="center" vertical="center"/>
    </xf>
    <xf numFmtId="164" fontId="12" fillId="4" borderId="6" xfId="0" applyNumberFormat="1" applyFont="1" applyFill="1" applyBorder="1" applyAlignment="1">
      <alignment horizontal="center" vertical="center"/>
    </xf>
    <xf numFmtId="0" fontId="13" fillId="0" borderId="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13" fillId="4" borderId="6" xfId="0" applyFont="1" applyFill="1" applyBorder="1" applyAlignment="1">
      <alignment horizontal="center" vertical="center" wrapText="1"/>
    </xf>
    <xf numFmtId="17" fontId="0" fillId="5" borderId="1" xfId="0" applyNumberFormat="1" applyFont="1" applyFill="1" applyBorder="1" applyAlignment="1">
      <alignment horizontal="center" vertical="center" wrapText="1"/>
    </xf>
    <xf numFmtId="17" fontId="0" fillId="5" borderId="6" xfId="0" applyNumberFormat="1" applyFont="1" applyFill="1" applyBorder="1" applyAlignment="1">
      <alignment horizontal="center" vertical="center" wrapText="1"/>
    </xf>
    <xf numFmtId="17" fontId="0" fillId="5" borderId="5" xfId="0" applyNumberFormat="1" applyFont="1" applyFill="1" applyBorder="1" applyAlignment="1">
      <alignment horizontal="center" vertical="center" wrapText="1"/>
    </xf>
    <xf numFmtId="17" fontId="16" fillId="6" borderId="1" xfId="0" applyNumberFormat="1" applyFont="1" applyFill="1" applyBorder="1" applyAlignment="1">
      <alignment horizontal="center" vertical="center" wrapText="1"/>
    </xf>
    <xf numFmtId="17" fontId="16" fillId="6" borderId="6" xfId="0" applyNumberFormat="1" applyFont="1" applyFill="1" applyBorder="1" applyAlignment="1">
      <alignment horizontal="center" vertical="center" wrapText="1"/>
    </xf>
    <xf numFmtId="17" fontId="16" fillId="6" borderId="5" xfId="0" applyNumberFormat="1" applyFont="1" applyFill="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49" fontId="12" fillId="4" borderId="4" xfId="0" applyNumberFormat="1"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8" xfId="0" applyFont="1" applyFill="1" applyBorder="1" applyAlignment="1">
      <alignment horizontal="center" vertical="center" wrapText="1"/>
    </xf>
    <xf numFmtId="49" fontId="12" fillId="6" borderId="4"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0" fillId="0" borderId="0" xfId="0" applyFont="1" applyAlignment="1">
      <alignment horizontal="left"/>
    </xf>
    <xf numFmtId="0" fontId="0" fillId="0" borderId="0" xfId="0" applyAlignment="1">
      <alignment horizontal="left"/>
    </xf>
    <xf numFmtId="0" fontId="13" fillId="0" borderId="4" xfId="0" applyFont="1" applyBorder="1" applyAlignment="1">
      <alignment horizontal="center" vertical="center"/>
    </xf>
    <xf numFmtId="0" fontId="12" fillId="3" borderId="4" xfId="0" applyFont="1" applyFill="1" applyBorder="1" applyAlignment="1">
      <alignment horizontal="center" vertical="center"/>
    </xf>
    <xf numFmtId="49" fontId="12" fillId="4" borderId="1" xfId="0" applyNumberFormat="1" applyFont="1" applyFill="1" applyBorder="1" applyAlignment="1">
      <alignment horizontal="center" vertical="center"/>
    </xf>
    <xf numFmtId="49" fontId="12" fillId="4" borderId="5"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6" borderId="2" xfId="0" applyFont="1" applyFill="1" applyBorder="1" applyAlignment="1">
      <alignment horizontal="left" vertical="center"/>
    </xf>
    <xf numFmtId="0" fontId="12" fillId="6" borderId="9" xfId="0" applyFont="1" applyFill="1" applyBorder="1" applyAlignment="1">
      <alignment horizontal="left" vertical="center"/>
    </xf>
    <xf numFmtId="0" fontId="12" fillId="6" borderId="3" xfId="0" applyFont="1" applyFill="1" applyBorder="1" applyAlignment="1">
      <alignment horizontal="left" vertical="center"/>
    </xf>
    <xf numFmtId="0" fontId="12" fillId="6" borderId="7" xfId="0" applyFont="1" applyFill="1" applyBorder="1" applyAlignment="1">
      <alignment horizontal="left" vertical="center"/>
    </xf>
    <xf numFmtId="0" fontId="12" fillId="6" borderId="10" xfId="0" applyFont="1" applyFill="1" applyBorder="1" applyAlignment="1">
      <alignment horizontal="left" vertical="center"/>
    </xf>
    <xf numFmtId="0" fontId="12" fillId="6" borderId="11" xfId="0" applyFont="1" applyFill="1" applyBorder="1" applyAlignment="1">
      <alignment horizontal="left" vertical="center"/>
    </xf>
    <xf numFmtId="0" fontId="0" fillId="6" borderId="2" xfId="0" applyFill="1" applyBorder="1" applyAlignment="1">
      <alignment horizontal="left" vertical="center" wrapText="1"/>
    </xf>
    <xf numFmtId="0" fontId="0" fillId="6" borderId="9" xfId="0" applyFill="1" applyBorder="1" applyAlignment="1">
      <alignment horizontal="left" vertical="center" wrapText="1"/>
    </xf>
    <xf numFmtId="0" fontId="0" fillId="6" borderId="3" xfId="0" applyFill="1" applyBorder="1" applyAlignment="1">
      <alignment horizontal="left" vertical="center" wrapText="1"/>
    </xf>
    <xf numFmtId="0" fontId="12" fillId="6" borderId="2" xfId="0" applyFont="1" applyFill="1" applyBorder="1" applyAlignment="1">
      <alignment horizontal="left" vertical="center" wrapText="1"/>
    </xf>
    <xf numFmtId="0" fontId="12" fillId="6" borderId="9"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14" fillId="6" borderId="9" xfId="0" applyFont="1" applyFill="1" applyBorder="1" applyAlignment="1">
      <alignment horizontal="left" vertical="center"/>
    </xf>
    <xf numFmtId="0" fontId="14" fillId="6" borderId="3" xfId="0" applyFont="1" applyFill="1" applyBorder="1" applyAlignment="1">
      <alignment horizontal="left"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12" fillId="4" borderId="4" xfId="0" applyFont="1" applyFill="1" applyBorder="1" applyAlignment="1">
      <alignment horizontal="center" vertical="center"/>
    </xf>
    <xf numFmtId="164" fontId="12" fillId="0" borderId="4" xfId="0" applyNumberFormat="1" applyFont="1" applyBorder="1" applyAlignment="1">
      <alignment horizontal="center" vertical="center"/>
    </xf>
    <xf numFmtId="0" fontId="12" fillId="0" borderId="4" xfId="0" applyFont="1" applyBorder="1" applyAlignment="1">
      <alignment horizontal="center" vertical="center"/>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4" xfId="0" applyFill="1" applyBorder="1" applyAlignment="1">
      <alignment horizontal="center" vertical="center" wrapText="1"/>
    </xf>
    <xf numFmtId="0" fontId="12" fillId="4" borderId="4"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36" fillId="0" borderId="4" xfId="0" applyFont="1" applyBorder="1" applyAlignment="1">
      <alignment horizontal="center" vertical="center" wrapText="1"/>
    </xf>
    <xf numFmtId="0" fontId="12" fillId="3" borderId="2" xfId="0" applyFont="1" applyFill="1" applyBorder="1" applyAlignment="1">
      <alignment horizontal="left" vertical="center" wrapText="1"/>
    </xf>
    <xf numFmtId="0" fontId="12" fillId="3" borderId="9"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29" xfId="0" applyFont="1" applyFill="1" applyBorder="1" applyAlignment="1">
      <alignment horizontal="left" vertical="center" wrapText="1"/>
    </xf>
    <xf numFmtId="0" fontId="12" fillId="0" borderId="4" xfId="0" applyFont="1" applyFill="1" applyBorder="1" applyAlignment="1">
      <alignment horizontal="center" vertical="center" wrapText="1"/>
    </xf>
    <xf numFmtId="164" fontId="12" fillId="4" borderId="4" xfId="0" applyNumberFormat="1" applyFont="1" applyFill="1" applyBorder="1" applyAlignment="1">
      <alignment horizontal="center" vertical="center" wrapText="1"/>
    </xf>
    <xf numFmtId="0" fontId="12" fillId="0" borderId="13" xfId="0" applyFont="1" applyBorder="1" applyAlignment="1">
      <alignment horizontal="center" vertical="center" wrapText="1"/>
    </xf>
    <xf numFmtId="164" fontId="12" fillId="4" borderId="1" xfId="0" applyNumberFormat="1" applyFont="1" applyFill="1" applyBorder="1" applyAlignment="1">
      <alignment horizontal="center" vertical="center" wrapText="1"/>
    </xf>
    <xf numFmtId="164" fontId="12" fillId="4" borderId="6" xfId="0" applyNumberFormat="1" applyFont="1" applyFill="1" applyBorder="1" applyAlignment="1">
      <alignment horizontal="center" vertical="center" wrapText="1"/>
    </xf>
    <xf numFmtId="164" fontId="12" fillId="4" borderId="5" xfId="0" applyNumberFormat="1" applyFont="1" applyFill="1" applyBorder="1" applyAlignment="1">
      <alignment horizontal="center" vertical="center" wrapText="1"/>
    </xf>
    <xf numFmtId="0" fontId="28" fillId="0" borderId="1" xfId="0" applyFont="1" applyBorder="1" applyAlignment="1">
      <alignment horizontal="center" vertical="center"/>
    </xf>
    <xf numFmtId="0" fontId="28" fillId="0" borderId="6" xfId="0" applyFont="1" applyBorder="1" applyAlignment="1">
      <alignment horizontal="center" vertical="center"/>
    </xf>
    <xf numFmtId="0" fontId="28" fillId="0" borderId="5" xfId="0" applyFont="1" applyBorder="1" applyAlignment="1">
      <alignment horizontal="center" vertical="center"/>
    </xf>
    <xf numFmtId="0" fontId="28" fillId="3" borderId="1"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8" fillId="3" borderId="5"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7" borderId="1" xfId="0" applyFont="1" applyFill="1" applyBorder="1" applyAlignment="1">
      <alignment horizontal="center" vertical="center"/>
    </xf>
    <xf numFmtId="0" fontId="12" fillId="7" borderId="6" xfId="0" applyFont="1" applyFill="1" applyBorder="1" applyAlignment="1">
      <alignment horizontal="center" vertical="center"/>
    </xf>
    <xf numFmtId="0" fontId="12" fillId="7" borderId="5" xfId="0" applyFont="1" applyFill="1" applyBorder="1" applyAlignment="1">
      <alignment horizontal="center" vertical="center"/>
    </xf>
    <xf numFmtId="164" fontId="12" fillId="7" borderId="1" xfId="0" applyNumberFormat="1" applyFont="1" applyFill="1" applyBorder="1" applyAlignment="1">
      <alignment horizontal="center" vertical="center" wrapText="1"/>
    </xf>
    <xf numFmtId="164" fontId="12" fillId="7" borderId="6" xfId="0" applyNumberFormat="1" applyFont="1" applyFill="1" applyBorder="1" applyAlignment="1">
      <alignment horizontal="center" vertical="center" wrapText="1"/>
    </xf>
    <xf numFmtId="164" fontId="12" fillId="7" borderId="5" xfId="0" applyNumberFormat="1" applyFont="1" applyFill="1" applyBorder="1" applyAlignment="1">
      <alignment horizontal="center" vertical="center" wrapText="1"/>
    </xf>
    <xf numFmtId="164" fontId="28" fillId="4" borderId="1" xfId="0" applyNumberFormat="1" applyFont="1" applyFill="1" applyBorder="1" applyAlignment="1">
      <alignment horizontal="center" vertical="center" wrapText="1"/>
    </xf>
    <xf numFmtId="164" fontId="28" fillId="4" borderId="6" xfId="0" applyNumberFormat="1" applyFont="1" applyFill="1" applyBorder="1" applyAlignment="1">
      <alignment horizontal="center" vertical="center" wrapText="1"/>
    </xf>
    <xf numFmtId="164" fontId="28" fillId="4" borderId="5" xfId="0" applyNumberFormat="1" applyFont="1" applyFill="1" applyBorder="1" applyAlignment="1">
      <alignment horizontal="center" vertical="center" wrapText="1"/>
    </xf>
    <xf numFmtId="0" fontId="28" fillId="0" borderId="1"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5" xfId="0" applyFont="1" applyBorder="1" applyAlignment="1">
      <alignment horizontal="center" vertical="center" wrapText="1"/>
    </xf>
    <xf numFmtId="0" fontId="11" fillId="2" borderId="3" xfId="0" applyFont="1" applyFill="1" applyBorder="1" applyAlignment="1">
      <alignment horizontal="center" vertical="center" wrapText="1"/>
    </xf>
    <xf numFmtId="0" fontId="30" fillId="0" borderId="13" xfId="0" applyFont="1" applyBorder="1" applyAlignment="1">
      <alignment horizontal="center" vertical="center" wrapText="1"/>
    </xf>
    <xf numFmtId="0" fontId="12" fillId="0" borderId="0" xfId="0" applyFont="1" applyAlignment="1">
      <alignment horizontal="center" vertical="center" wrapText="1"/>
    </xf>
    <xf numFmtId="0" fontId="12" fillId="7" borderId="2" xfId="0" applyFont="1" applyFill="1" applyBorder="1" applyAlignment="1">
      <alignment horizontal="left" vertical="center"/>
    </xf>
    <xf numFmtId="0" fontId="12" fillId="7" borderId="9" xfId="0" applyFont="1" applyFill="1" applyBorder="1" applyAlignment="1">
      <alignment horizontal="left" vertical="center"/>
    </xf>
    <xf numFmtId="0" fontId="12" fillId="7" borderId="3" xfId="0" applyFont="1" applyFill="1" applyBorder="1" applyAlignment="1">
      <alignment horizontal="left" vertical="center"/>
    </xf>
    <xf numFmtId="0" fontId="12" fillId="6" borderId="4" xfId="0" applyFont="1" applyFill="1" applyBorder="1" applyAlignment="1">
      <alignment horizontal="left" vertical="center"/>
    </xf>
    <xf numFmtId="0" fontId="0" fillId="6" borderId="1" xfId="0" applyFill="1" applyBorder="1" applyAlignment="1">
      <alignment horizontal="center" vertical="center"/>
    </xf>
    <xf numFmtId="0" fontId="0" fillId="6" borderId="6" xfId="0" applyFill="1" applyBorder="1" applyAlignment="1">
      <alignment horizontal="center" vertical="center"/>
    </xf>
    <xf numFmtId="0" fontId="0" fillId="6" borderId="5" xfId="0" applyFill="1" applyBorder="1" applyAlignment="1">
      <alignment horizontal="center" vertical="center"/>
    </xf>
    <xf numFmtId="4" fontId="16" fillId="6" borderId="1" xfId="0" applyNumberFormat="1" applyFont="1" applyFill="1" applyBorder="1" applyAlignment="1">
      <alignment horizontal="center" vertical="center" wrapText="1"/>
    </xf>
    <xf numFmtId="4" fontId="16" fillId="6" borderId="6" xfId="0" applyNumberFormat="1" applyFont="1" applyFill="1" applyBorder="1" applyAlignment="1">
      <alignment horizontal="center" vertical="center" wrapText="1"/>
    </xf>
    <xf numFmtId="4" fontId="16" fillId="6" borderId="5" xfId="0" applyNumberFormat="1" applyFont="1" applyFill="1" applyBorder="1" applyAlignment="1">
      <alignment horizontal="center" vertical="center" wrapText="1"/>
    </xf>
    <xf numFmtId="0" fontId="0" fillId="0" borderId="4" xfId="0" applyFill="1" applyBorder="1" applyAlignment="1">
      <alignment horizontal="center" vertical="center"/>
    </xf>
    <xf numFmtId="4" fontId="12" fillId="0" borderId="4" xfId="0" applyNumberFormat="1" applyFont="1" applyFill="1" applyBorder="1" applyAlignment="1">
      <alignment horizontal="center" vertical="center" wrapText="1"/>
    </xf>
    <xf numFmtId="4" fontId="12" fillId="0" borderId="1" xfId="0" applyNumberFormat="1" applyFont="1" applyFill="1" applyBorder="1" applyAlignment="1">
      <alignment horizontal="center" vertical="center" wrapText="1"/>
    </xf>
    <xf numFmtId="4" fontId="12" fillId="0" borderId="6" xfId="0" applyNumberFormat="1" applyFont="1" applyFill="1" applyBorder="1" applyAlignment="1">
      <alignment horizontal="center" vertical="center" wrapText="1"/>
    </xf>
    <xf numFmtId="4" fontId="12" fillId="0" borderId="5"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4" fontId="12" fillId="6" borderId="2" xfId="0" applyNumberFormat="1" applyFont="1" applyFill="1" applyBorder="1" applyAlignment="1">
      <alignment horizontal="left" vertical="center" wrapText="1"/>
    </xf>
    <xf numFmtId="0" fontId="12" fillId="8" borderId="2" xfId="0" applyFont="1" applyFill="1" applyBorder="1" applyAlignment="1">
      <alignment horizontal="left" vertical="center" wrapText="1"/>
    </xf>
    <xf numFmtId="0" fontId="12" fillId="8" borderId="9" xfId="0" applyFont="1" applyFill="1" applyBorder="1" applyAlignment="1">
      <alignment horizontal="left" vertical="center" wrapText="1"/>
    </xf>
    <xf numFmtId="0" fontId="12" fillId="8" borderId="3" xfId="0" applyFont="1" applyFill="1" applyBorder="1" applyAlignment="1">
      <alignment horizontal="left" vertical="center" wrapText="1"/>
    </xf>
    <xf numFmtId="0" fontId="12" fillId="8" borderId="2" xfId="0" applyFont="1" applyFill="1" applyBorder="1" applyAlignment="1">
      <alignment horizontal="left" vertical="center"/>
    </xf>
    <xf numFmtId="0" fontId="12" fillId="8" borderId="9" xfId="0" applyFont="1" applyFill="1" applyBorder="1" applyAlignment="1">
      <alignment horizontal="left" vertical="center"/>
    </xf>
    <xf numFmtId="0" fontId="12" fillId="8" borderId="3" xfId="0" applyFont="1" applyFill="1" applyBorder="1" applyAlignment="1">
      <alignment horizontal="left" vertical="center"/>
    </xf>
    <xf numFmtId="0" fontId="0" fillId="0" borderId="1" xfId="0" applyBorder="1" applyAlignment="1">
      <alignment horizontal="center" vertical="center"/>
    </xf>
    <xf numFmtId="0" fontId="0" fillId="0" borderId="5" xfId="0" applyBorder="1" applyAlignment="1">
      <alignment horizontal="center" vertical="center"/>
    </xf>
    <xf numFmtId="0" fontId="22" fillId="0" borderId="1" xfId="0" applyFont="1" applyBorder="1" applyAlignment="1">
      <alignment horizontal="center" vertical="center" wrapText="1"/>
    </xf>
    <xf numFmtId="0" fontId="22" fillId="0" borderId="5" xfId="0" applyFont="1" applyBorder="1" applyAlignment="1">
      <alignment horizontal="center" vertical="center" wrapText="1"/>
    </xf>
    <xf numFmtId="0" fontId="0" fillId="0" borderId="6" xfId="0" applyBorder="1" applyAlignment="1">
      <alignment horizontal="center" vertical="center"/>
    </xf>
    <xf numFmtId="0" fontId="22" fillId="0" borderId="6" xfId="0" applyFont="1" applyBorder="1" applyAlignment="1">
      <alignment horizontal="center" vertical="center" wrapText="1"/>
    </xf>
    <xf numFmtId="3" fontId="12" fillId="0" borderId="1" xfId="0" applyNumberFormat="1" applyFont="1" applyBorder="1" applyAlignment="1">
      <alignment horizontal="center" vertical="center"/>
    </xf>
    <xf numFmtId="3" fontId="12" fillId="0" borderId="6" xfId="0" applyNumberFormat="1" applyFont="1" applyBorder="1" applyAlignment="1">
      <alignment horizontal="center" vertical="center"/>
    </xf>
    <xf numFmtId="3" fontId="12" fillId="0" borderId="5" xfId="0" applyNumberFormat="1" applyFont="1" applyBorder="1" applyAlignment="1">
      <alignment horizontal="center" vertical="center"/>
    </xf>
    <xf numFmtId="0" fontId="14" fillId="8" borderId="1" xfId="0" applyFont="1" applyFill="1" applyBorder="1" applyAlignment="1">
      <alignment horizontal="center" vertical="center" wrapText="1"/>
    </xf>
    <xf numFmtId="0" fontId="14" fillId="8" borderId="5" xfId="0" applyFont="1" applyFill="1" applyBorder="1" applyAlignment="1">
      <alignment horizontal="center" vertical="center" wrapText="1"/>
    </xf>
    <xf numFmtId="0" fontId="14" fillId="8" borderId="1" xfId="0" applyFont="1" applyFill="1" applyBorder="1" applyAlignment="1">
      <alignment horizontal="center" vertical="center"/>
    </xf>
    <xf numFmtId="0" fontId="14" fillId="8" borderId="5" xfId="0" applyFont="1" applyFill="1" applyBorder="1" applyAlignment="1">
      <alignment horizontal="center" vertical="center"/>
    </xf>
    <xf numFmtId="0" fontId="31" fillId="8" borderId="1" xfId="0" applyFont="1" applyFill="1" applyBorder="1" applyAlignment="1">
      <alignment horizontal="center" vertical="center"/>
    </xf>
    <xf numFmtId="0" fontId="31" fillId="8" borderId="5" xfId="0" applyFont="1" applyFill="1" applyBorder="1" applyAlignment="1">
      <alignment horizontal="center" vertical="center"/>
    </xf>
    <xf numFmtId="3" fontId="14" fillId="8" borderId="1" xfId="0" applyNumberFormat="1" applyFont="1" applyFill="1" applyBorder="1" applyAlignment="1">
      <alignment horizontal="center" vertical="center"/>
    </xf>
    <xf numFmtId="3" fontId="14" fillId="8" borderId="5" xfId="0" applyNumberFormat="1" applyFont="1" applyFill="1" applyBorder="1" applyAlignment="1">
      <alignment horizontal="center" vertical="center"/>
    </xf>
    <xf numFmtId="0" fontId="14" fillId="8" borderId="6" xfId="0" applyFont="1" applyFill="1" applyBorder="1" applyAlignment="1">
      <alignment horizontal="center" vertical="center"/>
    </xf>
    <xf numFmtId="0" fontId="24" fillId="8" borderId="1" xfId="0" applyFont="1" applyFill="1" applyBorder="1" applyAlignment="1">
      <alignment horizontal="center" vertical="center" wrapText="1"/>
    </xf>
    <xf numFmtId="0" fontId="24" fillId="8" borderId="5" xfId="0" applyFont="1" applyFill="1" applyBorder="1" applyAlignment="1">
      <alignment horizontal="center" vertical="center" wrapText="1"/>
    </xf>
    <xf numFmtId="0" fontId="12" fillId="0" borderId="6" xfId="0" applyFont="1" applyFill="1" applyBorder="1" applyAlignment="1">
      <alignment horizontal="center" vertical="center"/>
    </xf>
    <xf numFmtId="4" fontId="12" fillId="6" borderId="1" xfId="0" applyNumberFormat="1" applyFont="1" applyFill="1" applyBorder="1" applyAlignment="1">
      <alignment horizontal="center" vertical="center"/>
    </xf>
    <xf numFmtId="4" fontId="12" fillId="6" borderId="5" xfId="0" applyNumberFormat="1" applyFont="1" applyFill="1" applyBorder="1" applyAlignment="1">
      <alignment horizontal="center" vertical="center"/>
    </xf>
    <xf numFmtId="0" fontId="16" fillId="6" borderId="1" xfId="0" applyFont="1" applyFill="1" applyBorder="1" applyAlignment="1">
      <alignment horizontal="center" vertical="center" wrapText="1"/>
    </xf>
    <xf numFmtId="0" fontId="16" fillId="6" borderId="5"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5" xfId="0" applyFont="1" applyFill="1" applyBorder="1" applyAlignment="1">
      <alignment horizontal="center" vertical="center" wrapText="1"/>
    </xf>
    <xf numFmtId="4" fontId="13" fillId="0" borderId="1" xfId="0" applyNumberFormat="1" applyFont="1" applyBorder="1" applyAlignment="1">
      <alignment horizontal="center" vertical="center"/>
    </xf>
    <xf numFmtId="4" fontId="13" fillId="0" borderId="5" xfId="0" applyNumberFormat="1" applyFont="1" applyBorder="1" applyAlignment="1">
      <alignment horizontal="center" vertical="center"/>
    </xf>
    <xf numFmtId="0" fontId="12" fillId="0" borderId="1" xfId="0" applyFont="1" applyFill="1" applyBorder="1" applyAlignment="1">
      <alignment horizontal="center" vertical="center"/>
    </xf>
    <xf numFmtId="4" fontId="16" fillId="6" borderId="1" xfId="0" applyNumberFormat="1" applyFont="1" applyFill="1" applyBorder="1" applyAlignment="1">
      <alignment horizontal="center" vertical="center"/>
    </xf>
    <xf numFmtId="4" fontId="16" fillId="6" borderId="5" xfId="0" applyNumberFormat="1" applyFont="1" applyFill="1" applyBorder="1" applyAlignment="1">
      <alignment horizontal="center" vertical="center"/>
    </xf>
    <xf numFmtId="0" fontId="14" fillId="0" borderId="6" xfId="0" applyFont="1" applyFill="1" applyBorder="1" applyAlignment="1">
      <alignment horizontal="center" vertical="center"/>
    </xf>
    <xf numFmtId="0" fontId="13" fillId="0" borderId="6" xfId="0"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4" fontId="13" fillId="0" borderId="5" xfId="0" applyNumberFormat="1" applyFont="1" applyFill="1" applyBorder="1" applyAlignment="1">
      <alignment horizontal="center" vertical="center" wrapText="1"/>
    </xf>
    <xf numFmtId="0" fontId="12" fillId="0" borderId="5" xfId="0" applyFont="1" applyFill="1" applyBorder="1" applyAlignment="1">
      <alignment horizontal="center" vertical="center"/>
    </xf>
    <xf numFmtId="4" fontId="13" fillId="0" borderId="6" xfId="0" applyNumberFormat="1" applyFont="1" applyFill="1" applyBorder="1" applyAlignment="1">
      <alignment horizontal="center" vertical="center" wrapText="1"/>
    </xf>
    <xf numFmtId="0" fontId="20" fillId="8" borderId="4" xfId="0" applyFont="1" applyFill="1" applyBorder="1" applyAlignment="1">
      <alignment horizontal="left" vertical="center"/>
    </xf>
    <xf numFmtId="0" fontId="10" fillId="0" borderId="0" xfId="0" applyFont="1" applyAlignment="1">
      <alignment horizontal="left" vertical="center"/>
    </xf>
    <xf numFmtId="0" fontId="0" fillId="0" borderId="0" xfId="0" applyAlignment="1">
      <alignment horizontal="left" vertical="center"/>
    </xf>
    <xf numFmtId="165" fontId="14" fillId="8" borderId="1" xfId="2" applyNumberFormat="1" applyFont="1" applyFill="1" applyBorder="1" applyAlignment="1">
      <alignment horizontal="center" vertical="center" wrapText="1"/>
    </xf>
    <xf numFmtId="165" fontId="14" fillId="8" borderId="5" xfId="2" applyNumberFormat="1" applyFont="1" applyFill="1" applyBorder="1" applyAlignment="1">
      <alignment horizontal="center" vertical="center" wrapText="1"/>
    </xf>
    <xf numFmtId="0" fontId="14" fillId="8" borderId="1" xfId="1" applyNumberFormat="1" applyFont="1" applyFill="1" applyBorder="1" applyAlignment="1">
      <alignment horizontal="center" vertical="center" wrapText="1"/>
    </xf>
    <xf numFmtId="0" fontId="14" fillId="8" borderId="5" xfId="1" applyNumberFormat="1" applyFont="1" applyFill="1" applyBorder="1" applyAlignment="1">
      <alignment horizontal="center" vertical="center" wrapText="1"/>
    </xf>
    <xf numFmtId="0" fontId="14" fillId="8" borderId="6" xfId="0" applyFont="1" applyFill="1" applyBorder="1" applyAlignment="1">
      <alignment horizontal="center" vertical="center" wrapText="1"/>
    </xf>
    <xf numFmtId="4" fontId="12" fillId="0" borderId="4" xfId="0" applyNumberFormat="1" applyFont="1" applyBorder="1" applyAlignment="1">
      <alignment horizontal="center" vertical="center" wrapText="1"/>
    </xf>
    <xf numFmtId="4" fontId="12" fillId="0" borderId="1" xfId="0" applyNumberFormat="1" applyFont="1" applyBorder="1" applyAlignment="1">
      <alignment horizontal="center" vertical="center" wrapText="1"/>
    </xf>
    <xf numFmtId="4" fontId="12" fillId="0" borderId="6" xfId="0" applyNumberFormat="1" applyFont="1" applyBorder="1" applyAlignment="1">
      <alignment horizontal="center" vertical="center" wrapText="1"/>
    </xf>
    <xf numFmtId="4" fontId="12" fillId="0" borderId="5" xfId="0" applyNumberFormat="1" applyFont="1" applyBorder="1" applyAlignment="1">
      <alignment horizontal="center" vertical="center" wrapText="1"/>
    </xf>
    <xf numFmtId="0" fontId="12" fillId="3" borderId="4" xfId="0" applyFont="1" applyFill="1" applyBorder="1" applyAlignment="1">
      <alignment horizontal="center" vertical="center" wrapText="1"/>
    </xf>
    <xf numFmtId="4" fontId="16" fillId="6" borderId="4" xfId="0" applyNumberFormat="1" applyFont="1" applyFill="1" applyBorder="1" applyAlignment="1">
      <alignment horizontal="center" vertical="center" wrapText="1"/>
    </xf>
    <xf numFmtId="0" fontId="14" fillId="0" borderId="6" xfId="0" applyFont="1" applyFill="1" applyBorder="1" applyAlignment="1">
      <alignment horizontal="center" vertical="center" wrapText="1"/>
    </xf>
    <xf numFmtId="0" fontId="0" fillId="0" borderId="1" xfId="0" applyFont="1" applyBorder="1" applyAlignment="1">
      <alignment horizontal="center" vertical="center" wrapText="1"/>
    </xf>
    <xf numFmtId="4" fontId="14" fillId="8" borderId="4" xfId="0" applyNumberFormat="1" applyFont="1" applyFill="1" applyBorder="1" applyAlignment="1">
      <alignment horizontal="center" vertical="center"/>
    </xf>
    <xf numFmtId="0" fontId="12" fillId="3" borderId="4" xfId="0" applyFont="1" applyFill="1" applyBorder="1" applyAlignment="1">
      <alignment horizontal="left" vertical="center"/>
    </xf>
    <xf numFmtId="4" fontId="13" fillId="7" borderId="1" xfId="0" applyNumberFormat="1" applyFont="1" applyFill="1" applyBorder="1" applyAlignment="1">
      <alignment horizontal="center" vertical="center"/>
    </xf>
    <xf numFmtId="4" fontId="13" fillId="7" borderId="5" xfId="0" applyNumberFormat="1" applyFont="1" applyFill="1" applyBorder="1" applyAlignment="1">
      <alignment horizontal="center" vertical="center"/>
    </xf>
    <xf numFmtId="0" fontId="13" fillId="7" borderId="1" xfId="0" applyFont="1" applyFill="1" applyBorder="1" applyAlignment="1">
      <alignment horizontal="center" vertical="center"/>
    </xf>
    <xf numFmtId="0" fontId="13" fillId="7" borderId="5" xfId="0" applyFont="1" applyFill="1" applyBorder="1" applyAlignment="1">
      <alignment horizontal="center" vertical="center"/>
    </xf>
    <xf numFmtId="0" fontId="13" fillId="7" borderId="6" xfId="0" applyFont="1" applyFill="1" applyBorder="1" applyAlignment="1">
      <alignment horizontal="center" vertical="center"/>
    </xf>
    <xf numFmtId="0" fontId="13" fillId="7" borderId="1" xfId="0" applyFont="1" applyFill="1" applyBorder="1" applyAlignment="1">
      <alignment horizontal="center" vertical="center" wrapText="1"/>
    </xf>
    <xf numFmtId="0" fontId="13" fillId="7" borderId="6" xfId="0" applyFont="1" applyFill="1" applyBorder="1" applyAlignment="1">
      <alignment horizontal="center" vertical="center" wrapText="1"/>
    </xf>
    <xf numFmtId="4" fontId="13" fillId="7" borderId="6" xfId="0" applyNumberFormat="1" applyFont="1" applyFill="1" applyBorder="1" applyAlignment="1">
      <alignment horizontal="center" vertical="center"/>
    </xf>
    <xf numFmtId="0" fontId="12" fillId="7" borderId="2" xfId="0" applyFont="1" applyFill="1" applyBorder="1" applyAlignment="1">
      <alignment horizontal="left" vertical="center" wrapText="1"/>
    </xf>
    <xf numFmtId="0" fontId="12" fillId="7" borderId="9" xfId="0" applyFont="1" applyFill="1" applyBorder="1" applyAlignment="1">
      <alignment horizontal="left" vertical="center" wrapText="1"/>
    </xf>
    <xf numFmtId="0" fontId="12" fillId="7" borderId="3" xfId="0" applyFont="1" applyFill="1" applyBorder="1" applyAlignment="1">
      <alignment horizontal="left" vertical="center" wrapText="1"/>
    </xf>
    <xf numFmtId="0" fontId="14" fillId="0" borderId="0" xfId="0" applyFont="1" applyAlignment="1"/>
    <xf numFmtId="0" fontId="0" fillId="0" borderId="0" xfId="0" applyAlignment="1"/>
    <xf numFmtId="49" fontId="12" fillId="6" borderId="1" xfId="0" applyNumberFormat="1" applyFont="1" applyFill="1" applyBorder="1" applyAlignment="1">
      <alignment horizontal="center" vertical="center" wrapText="1"/>
    </xf>
    <xf numFmtId="49" fontId="12" fillId="6" borderId="5" xfId="0" applyNumberFormat="1" applyFont="1" applyFill="1" applyBorder="1" applyAlignment="1">
      <alignment horizontal="center" vertical="center" wrapText="1"/>
    </xf>
    <xf numFmtId="0" fontId="0" fillId="3" borderId="1" xfId="0" applyFill="1" applyBorder="1" applyAlignment="1">
      <alignment horizontal="center" vertical="center"/>
    </xf>
    <xf numFmtId="0" fontId="0" fillId="3" borderId="5" xfId="0" applyFill="1" applyBorder="1" applyAlignment="1">
      <alignment horizontal="center" vertical="center"/>
    </xf>
    <xf numFmtId="49" fontId="12" fillId="0" borderId="1" xfId="0" applyNumberFormat="1" applyFont="1" applyBorder="1" applyAlignment="1">
      <alignment horizontal="center" vertical="center" wrapText="1"/>
    </xf>
    <xf numFmtId="49" fontId="12" fillId="0" borderId="5" xfId="0" applyNumberFormat="1" applyFont="1" applyBorder="1" applyAlignment="1">
      <alignment horizontal="center" vertical="center" wrapText="1"/>
    </xf>
    <xf numFmtId="49" fontId="12" fillId="5" borderId="1" xfId="0" applyNumberFormat="1" applyFont="1" applyFill="1" applyBorder="1" applyAlignment="1">
      <alignment horizontal="center" vertical="center" wrapText="1"/>
    </xf>
    <xf numFmtId="49" fontId="12" fillId="5" borderId="6" xfId="0" applyNumberFormat="1" applyFont="1" applyFill="1" applyBorder="1" applyAlignment="1">
      <alignment horizontal="center" vertical="center" wrapText="1"/>
    </xf>
    <xf numFmtId="49" fontId="12" fillId="5" borderId="5" xfId="0"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0" fillId="4" borderId="1" xfId="0" applyFont="1" applyFill="1" applyBorder="1" applyAlignment="1">
      <alignment horizontal="center" vertical="center" wrapText="1"/>
    </xf>
    <xf numFmtId="49" fontId="12" fillId="6" borderId="6" xfId="0" applyNumberFormat="1" applyFont="1" applyFill="1" applyBorder="1" applyAlignment="1">
      <alignment horizontal="center" vertical="center" wrapText="1"/>
    </xf>
    <xf numFmtId="49" fontId="12" fillId="0" borderId="6" xfId="0" applyNumberFormat="1" applyFont="1" applyBorder="1" applyAlignment="1">
      <alignment horizontal="center" vertical="center" wrapText="1"/>
    </xf>
    <xf numFmtId="4" fontId="12" fillId="6" borderId="1" xfId="0" applyNumberFormat="1" applyFont="1" applyFill="1" applyBorder="1" applyAlignment="1">
      <alignment horizontal="center" vertical="center" wrapText="1"/>
    </xf>
    <xf numFmtId="4" fontId="12" fillId="6" borderId="5" xfId="0" applyNumberFormat="1" applyFont="1" applyFill="1" applyBorder="1" applyAlignment="1">
      <alignment horizontal="center" vertical="center" wrapText="1"/>
    </xf>
    <xf numFmtId="4" fontId="12" fillId="4" borderId="1" xfId="0" applyNumberFormat="1" applyFont="1" applyFill="1" applyBorder="1" applyAlignment="1">
      <alignment horizontal="center" vertical="center" wrapText="1"/>
    </xf>
    <xf numFmtId="4" fontId="12" fillId="4" borderId="5" xfId="0" applyNumberFormat="1" applyFont="1" applyFill="1" applyBorder="1" applyAlignment="1">
      <alignment horizontal="center" vertical="center" wrapText="1"/>
    </xf>
    <xf numFmtId="0" fontId="0" fillId="3" borderId="6" xfId="0" applyFill="1" applyBorder="1" applyAlignment="1">
      <alignment horizontal="center" vertical="center"/>
    </xf>
    <xf numFmtId="0" fontId="23" fillId="0" borderId="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12" fillId="6" borderId="1" xfId="0" applyNumberFormat="1" applyFont="1" applyFill="1" applyBorder="1" applyAlignment="1">
      <alignment horizontal="center" vertical="center" wrapText="1"/>
    </xf>
    <xf numFmtId="0" fontId="12" fillId="6" borderId="5" xfId="0" applyNumberFormat="1" applyFont="1" applyFill="1" applyBorder="1" applyAlignment="1">
      <alignment horizontal="center" vertical="center" wrapText="1"/>
    </xf>
    <xf numFmtId="0" fontId="13" fillId="3" borderId="1" xfId="0" applyNumberFormat="1" applyFont="1" applyFill="1" applyBorder="1" applyAlignment="1">
      <alignment horizontal="center" vertical="center" wrapText="1"/>
    </xf>
    <xf numFmtId="0" fontId="13" fillId="3" borderId="6" xfId="0" applyNumberFormat="1" applyFont="1" applyFill="1" applyBorder="1" applyAlignment="1">
      <alignment horizontal="center" vertical="center" wrapText="1"/>
    </xf>
    <xf numFmtId="0" fontId="13" fillId="3" borderId="5" xfId="0" applyNumberFormat="1" applyFont="1" applyFill="1" applyBorder="1" applyAlignment="1">
      <alignment horizontal="center" vertical="center" wrapText="1"/>
    </xf>
    <xf numFmtId="0" fontId="25" fillId="6" borderId="1" xfId="0" applyFont="1" applyFill="1" applyBorder="1" applyAlignment="1">
      <alignment horizontal="center" vertical="center" wrapText="1"/>
    </xf>
    <xf numFmtId="0" fontId="25" fillId="6" borderId="5"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5" xfId="0" applyNumberFormat="1" applyFont="1" applyFill="1" applyBorder="1" applyAlignment="1">
      <alignment horizontal="center" vertical="center" wrapText="1"/>
    </xf>
    <xf numFmtId="0" fontId="12" fillId="6" borderId="2" xfId="0" applyNumberFormat="1" applyFont="1" applyFill="1" applyBorder="1" applyAlignment="1">
      <alignment horizontal="left" vertical="center" wrapText="1"/>
    </xf>
    <xf numFmtId="0" fontId="12" fillId="6" borderId="9" xfId="0" applyNumberFormat="1" applyFont="1" applyFill="1" applyBorder="1" applyAlignment="1">
      <alignment horizontal="left" vertical="center" wrapText="1"/>
    </xf>
    <xf numFmtId="0" fontId="12" fillId="6" borderId="3" xfId="0" applyNumberFormat="1" applyFont="1" applyFill="1" applyBorder="1" applyAlignment="1">
      <alignment horizontal="left" vertical="center" wrapText="1"/>
    </xf>
    <xf numFmtId="0" fontId="16" fillId="6" borderId="6" xfId="0" applyFont="1" applyFill="1" applyBorder="1" applyAlignment="1">
      <alignment horizontal="center" vertical="center" wrapText="1"/>
    </xf>
    <xf numFmtId="4" fontId="12" fillId="6" borderId="6" xfId="0" applyNumberFormat="1" applyFont="1" applyFill="1" applyBorder="1" applyAlignment="1">
      <alignment horizontal="center" vertical="center" wrapText="1"/>
    </xf>
    <xf numFmtId="0" fontId="12" fillId="6" borderId="6" xfId="0" applyNumberFormat="1" applyFont="1" applyFill="1" applyBorder="1" applyAlignment="1">
      <alignment horizontal="center" vertical="center" wrapText="1"/>
    </xf>
    <xf numFmtId="0" fontId="13" fillId="0" borderId="1" xfId="0" applyNumberFormat="1" applyFont="1" applyBorder="1" applyAlignment="1">
      <alignment horizontal="center" vertical="center" wrapText="1"/>
    </xf>
    <xf numFmtId="0" fontId="13" fillId="0" borderId="6" xfId="0" applyNumberFormat="1" applyFont="1" applyBorder="1" applyAlignment="1">
      <alignment horizontal="center" vertical="center" wrapText="1"/>
    </xf>
    <xf numFmtId="0" fontId="13" fillId="0" borderId="5" xfId="0" applyNumberFormat="1" applyFont="1" applyBorder="1" applyAlignment="1">
      <alignment horizontal="center" vertical="center" wrapText="1"/>
    </xf>
    <xf numFmtId="0" fontId="25" fillId="6" borderId="6" xfId="0" applyFont="1" applyFill="1" applyBorder="1" applyAlignment="1">
      <alignment horizontal="center" vertical="center" wrapText="1"/>
    </xf>
    <xf numFmtId="0" fontId="23" fillId="0" borderId="1"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5" xfId="0" applyFont="1" applyBorder="1" applyAlignment="1">
      <alignment horizontal="center" vertical="center" wrapText="1"/>
    </xf>
    <xf numFmtId="4" fontId="13" fillId="0" borderId="1" xfId="0" applyNumberFormat="1" applyFont="1" applyBorder="1" applyAlignment="1">
      <alignment horizontal="center" vertical="center" wrapText="1"/>
    </xf>
    <xf numFmtId="4" fontId="13" fillId="0" borderId="6" xfId="0" applyNumberFormat="1" applyFont="1" applyBorder="1" applyAlignment="1">
      <alignment horizontal="center" vertical="center" wrapText="1"/>
    </xf>
    <xf numFmtId="4" fontId="13" fillId="0" borderId="5" xfId="0" applyNumberFormat="1" applyFont="1" applyBorder="1" applyAlignment="1">
      <alignment horizontal="center" vertical="center" wrapText="1"/>
    </xf>
    <xf numFmtId="0" fontId="13" fillId="5" borderId="1"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5" borderId="5" xfId="0" applyFont="1" applyFill="1" applyBorder="1" applyAlignment="1">
      <alignment horizontal="center" vertical="center" wrapText="1"/>
    </xf>
    <xf numFmtId="4" fontId="14" fillId="6" borderId="1" xfId="0" applyNumberFormat="1" applyFont="1" applyFill="1" applyBorder="1" applyAlignment="1">
      <alignment horizontal="center" vertical="center" wrapText="1"/>
    </xf>
    <xf numFmtId="4" fontId="14" fillId="6" borderId="6" xfId="0" applyNumberFormat="1" applyFont="1" applyFill="1" applyBorder="1" applyAlignment="1">
      <alignment horizontal="center" vertical="center" wrapText="1"/>
    </xf>
    <xf numFmtId="4" fontId="14" fillId="6" borderId="5" xfId="0" applyNumberFormat="1" applyFont="1" applyFill="1" applyBorder="1" applyAlignment="1">
      <alignment horizontal="center" vertical="center" wrapText="1"/>
    </xf>
    <xf numFmtId="0" fontId="13" fillId="0" borderId="6" xfId="0" applyNumberFormat="1" applyFont="1" applyFill="1" applyBorder="1" applyAlignment="1">
      <alignment horizontal="center" vertical="center" wrapText="1"/>
    </xf>
    <xf numFmtId="0" fontId="13" fillId="3" borderId="4" xfId="0" applyNumberFormat="1"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4" xfId="0" applyNumberFormat="1" applyFont="1" applyFill="1" applyBorder="1" applyAlignment="1">
      <alignment horizontal="center" vertical="center" wrapText="1"/>
    </xf>
    <xf numFmtId="0" fontId="16" fillId="6" borderId="4" xfId="0" applyFont="1" applyFill="1" applyBorder="1" applyAlignment="1">
      <alignment horizontal="center" vertical="center" wrapText="1"/>
    </xf>
    <xf numFmtId="0" fontId="12" fillId="6" borderId="4" xfId="0" applyFont="1" applyFill="1" applyBorder="1" applyAlignment="1">
      <alignment horizontal="center" vertical="center"/>
    </xf>
    <xf numFmtId="0" fontId="12" fillId="0" borderId="4" xfId="0" applyFont="1" applyFill="1" applyBorder="1" applyAlignment="1">
      <alignment horizontal="center" vertical="center"/>
    </xf>
    <xf numFmtId="4" fontId="13" fillId="0" borderId="4" xfId="0" applyNumberFormat="1" applyFont="1" applyFill="1" applyBorder="1" applyAlignment="1">
      <alignment horizontal="center" vertical="center" wrapText="1"/>
    </xf>
    <xf numFmtId="0" fontId="13" fillId="0" borderId="4" xfId="0" applyNumberFormat="1" applyFont="1" applyFill="1" applyBorder="1" applyAlignment="1">
      <alignment horizontal="center" vertical="center" wrapText="1"/>
    </xf>
    <xf numFmtId="0" fontId="13" fillId="0" borderId="1" xfId="0" applyNumberFormat="1" applyFont="1" applyBorder="1" applyAlignment="1" applyProtection="1">
      <alignment horizontal="center" vertical="center" wrapText="1"/>
      <protection locked="0"/>
    </xf>
    <xf numFmtId="0" fontId="13" fillId="0" borderId="6" xfId="0" applyNumberFormat="1" applyFont="1" applyBorder="1" applyAlignment="1" applyProtection="1">
      <alignment horizontal="center" vertical="center" wrapText="1"/>
      <protection locked="0"/>
    </xf>
    <xf numFmtId="0" fontId="13" fillId="0" borderId="5" xfId="0" applyNumberFormat="1" applyFont="1" applyBorder="1" applyAlignment="1" applyProtection="1">
      <alignment horizontal="center" vertical="center" wrapText="1"/>
      <protection locked="0"/>
    </xf>
    <xf numFmtId="0" fontId="12" fillId="6" borderId="1" xfId="0" applyNumberFormat="1" applyFont="1" applyFill="1" applyBorder="1" applyAlignment="1" applyProtection="1">
      <alignment horizontal="center" vertical="center" wrapText="1"/>
      <protection locked="0"/>
    </xf>
    <xf numFmtId="0" fontId="12" fillId="6" borderId="6" xfId="0" applyNumberFormat="1" applyFont="1" applyFill="1" applyBorder="1" applyAlignment="1" applyProtection="1">
      <alignment horizontal="center" vertical="center" wrapText="1"/>
      <protection locked="0"/>
    </xf>
    <xf numFmtId="0" fontId="12" fillId="6" borderId="5" xfId="0" applyNumberFormat="1" applyFont="1" applyFill="1" applyBorder="1" applyAlignment="1" applyProtection="1">
      <alignment horizontal="center" vertical="center" wrapText="1"/>
      <protection locked="0"/>
    </xf>
    <xf numFmtId="0" fontId="25" fillId="6" borderId="1" xfId="0" applyFont="1" applyFill="1" applyBorder="1" applyAlignment="1">
      <alignment horizontal="center" vertical="top" wrapText="1"/>
    </xf>
    <xf numFmtId="0" fontId="25" fillId="6" borderId="5" xfId="0" applyFont="1" applyFill="1" applyBorder="1" applyAlignment="1">
      <alignment horizontal="center" vertical="top" wrapText="1"/>
    </xf>
    <xf numFmtId="0" fontId="23" fillId="0" borderId="1" xfId="0" applyFont="1" applyBorder="1" applyAlignment="1">
      <alignment horizontal="center" vertical="top" wrapText="1"/>
    </xf>
    <xf numFmtId="0" fontId="23" fillId="0" borderId="5" xfId="0" applyFont="1" applyBorder="1" applyAlignment="1">
      <alignment horizontal="center" vertical="top" wrapText="1"/>
    </xf>
    <xf numFmtId="4" fontId="14" fillId="6" borderId="1" xfId="0" applyNumberFormat="1" applyFont="1" applyFill="1" applyBorder="1" applyAlignment="1">
      <alignment horizontal="center" vertical="center"/>
    </xf>
    <xf numFmtId="4" fontId="14" fillId="6" borderId="5" xfId="0" applyNumberFormat="1" applyFont="1" applyFill="1" applyBorder="1" applyAlignment="1">
      <alignment horizontal="center" vertical="center"/>
    </xf>
    <xf numFmtId="0" fontId="14" fillId="6" borderId="6" xfId="0" applyFont="1" applyFill="1" applyBorder="1" applyAlignment="1">
      <alignment horizontal="center" vertical="center" wrapText="1"/>
    </xf>
    <xf numFmtId="0" fontId="12" fillId="6" borderId="1" xfId="0" applyFont="1" applyFill="1" applyBorder="1" applyAlignment="1">
      <alignment horizontal="center" vertical="top" wrapText="1"/>
    </xf>
    <xf numFmtId="0" fontId="12" fillId="6" borderId="5" xfId="0" applyFont="1" applyFill="1" applyBorder="1" applyAlignment="1">
      <alignment horizontal="center" vertical="top" wrapText="1"/>
    </xf>
    <xf numFmtId="0" fontId="13" fillId="0" borderId="1" xfId="0" applyFont="1" applyBorder="1" applyAlignment="1">
      <alignment horizontal="center" vertical="top" wrapText="1"/>
    </xf>
    <xf numFmtId="0" fontId="13" fillId="0" borderId="5" xfId="0" applyFont="1" applyBorder="1" applyAlignment="1">
      <alignment horizontal="center" vertical="top" wrapText="1"/>
    </xf>
    <xf numFmtId="0" fontId="13" fillId="3" borderId="1" xfId="0" applyFont="1" applyFill="1" applyBorder="1" applyAlignment="1">
      <alignment horizontal="center" vertical="center"/>
    </xf>
    <xf numFmtId="0" fontId="13" fillId="3" borderId="5" xfId="0" applyFont="1" applyFill="1" applyBorder="1" applyAlignment="1">
      <alignment horizontal="center" vertical="center"/>
    </xf>
    <xf numFmtId="0" fontId="13" fillId="7" borderId="5" xfId="0" applyFont="1" applyFill="1" applyBorder="1" applyAlignment="1">
      <alignment horizontal="center" vertical="center" wrapText="1"/>
    </xf>
    <xf numFmtId="4" fontId="13" fillId="0" borderId="6" xfId="0" applyNumberFormat="1" applyFont="1" applyBorder="1" applyAlignment="1">
      <alignment horizontal="center" vertical="center"/>
    </xf>
    <xf numFmtId="0" fontId="13" fillId="3" borderId="4" xfId="0" applyFont="1" applyFill="1" applyBorder="1" applyAlignment="1">
      <alignment horizontal="center" vertical="center"/>
    </xf>
    <xf numFmtId="0" fontId="13" fillId="3" borderId="6" xfId="0" applyFont="1" applyFill="1" applyBorder="1" applyAlignment="1">
      <alignment horizontal="center" vertical="center"/>
    </xf>
    <xf numFmtId="0" fontId="13" fillId="0" borderId="4" xfId="0" applyFont="1" applyBorder="1" applyAlignment="1">
      <alignment horizontal="center" vertical="center" wrapText="1"/>
    </xf>
    <xf numFmtId="4" fontId="13" fillId="0" borderId="1" xfId="0" applyNumberFormat="1" applyFont="1" applyFill="1" applyBorder="1" applyAlignment="1">
      <alignment horizontal="center" vertical="center"/>
    </xf>
    <xf numFmtId="4" fontId="13" fillId="0" borderId="6" xfId="0" applyNumberFormat="1" applyFont="1" applyFill="1" applyBorder="1" applyAlignment="1">
      <alignment horizontal="center" vertical="center"/>
    </xf>
    <xf numFmtId="4" fontId="13" fillId="0" borderId="5" xfId="0" applyNumberFormat="1" applyFont="1" applyFill="1" applyBorder="1" applyAlignment="1">
      <alignment horizontal="center" vertical="center"/>
    </xf>
    <xf numFmtId="49" fontId="13" fillId="0" borderId="1"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49" fontId="13" fillId="0" borderId="6" xfId="0" applyNumberFormat="1" applyFont="1" applyBorder="1" applyAlignment="1">
      <alignment horizontal="center" vertical="center" wrapText="1"/>
    </xf>
    <xf numFmtId="0" fontId="13" fillId="4" borderId="7"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5" xfId="0" applyFont="1" applyFill="1" applyBorder="1" applyAlignment="1">
      <alignment horizontal="center" vertical="center"/>
    </xf>
    <xf numFmtId="4" fontId="14" fillId="6" borderId="6" xfId="0" applyNumberFormat="1" applyFont="1" applyFill="1" applyBorder="1" applyAlignment="1">
      <alignment horizontal="center" vertical="center"/>
    </xf>
    <xf numFmtId="0" fontId="12" fillId="6" borderId="4" xfId="0" applyNumberFormat="1" applyFont="1" applyFill="1" applyBorder="1" applyAlignment="1">
      <alignment horizontal="left" vertical="center" wrapText="1"/>
    </xf>
    <xf numFmtId="0" fontId="31" fillId="0" borderId="13" xfId="0" applyFont="1" applyFill="1" applyBorder="1" applyAlignment="1">
      <alignment horizontal="left" vertical="top" wrapText="1"/>
    </xf>
    <xf numFmtId="0" fontId="14" fillId="8" borderId="18" xfId="0" applyFont="1" applyFill="1" applyBorder="1" applyAlignment="1">
      <alignment horizontal="center" vertical="center" wrapText="1"/>
    </xf>
    <xf numFmtId="166" fontId="14" fillId="8" borderId="14" xfId="0" applyNumberFormat="1" applyFont="1" applyFill="1" applyBorder="1" applyAlignment="1">
      <alignment horizontal="center" vertical="center" wrapText="1"/>
    </xf>
    <xf numFmtId="166" fontId="14" fillId="8" borderId="15" xfId="0" applyNumberFormat="1" applyFont="1" applyFill="1" applyBorder="1" applyAlignment="1">
      <alignment horizontal="center" vertical="center" wrapText="1"/>
    </xf>
    <xf numFmtId="166" fontId="14" fillId="8" borderId="16" xfId="0" applyNumberFormat="1" applyFont="1" applyFill="1" applyBorder="1" applyAlignment="1">
      <alignment horizontal="center" vertical="center" wrapText="1"/>
    </xf>
    <xf numFmtId="4" fontId="14" fillId="8" borderId="1" xfId="0" applyNumberFormat="1" applyFont="1" applyFill="1" applyBorder="1" applyAlignment="1">
      <alignment horizontal="center" vertical="center" wrapText="1"/>
    </xf>
    <xf numFmtId="4" fontId="14" fillId="8" borderId="6" xfId="0" applyNumberFormat="1" applyFont="1" applyFill="1" applyBorder="1" applyAlignment="1">
      <alignment horizontal="center" vertical="center" wrapText="1"/>
    </xf>
    <xf numFmtId="4" fontId="14" fillId="8" borderId="5" xfId="0" applyNumberFormat="1" applyFont="1" applyFill="1" applyBorder="1" applyAlignment="1">
      <alignment horizontal="center" vertical="center" wrapText="1"/>
    </xf>
    <xf numFmtId="4" fontId="14" fillId="8" borderId="18" xfId="0" applyNumberFormat="1" applyFont="1" applyFill="1" applyBorder="1" applyAlignment="1">
      <alignment horizontal="center" vertical="center" wrapText="1"/>
    </xf>
    <xf numFmtId="166" fontId="14" fillId="8" borderId="19" xfId="0" applyNumberFormat="1" applyFont="1" applyFill="1" applyBorder="1" applyAlignment="1">
      <alignment horizontal="center" vertical="center" wrapText="1"/>
    </xf>
    <xf numFmtId="0" fontId="13" fillId="8" borderId="17" xfId="0" applyFont="1" applyFill="1" applyBorder="1" applyAlignment="1">
      <alignment horizontal="center" vertical="center"/>
    </xf>
    <xf numFmtId="0" fontId="13" fillId="8" borderId="20" xfId="0" applyFont="1" applyFill="1" applyBorder="1" applyAlignment="1">
      <alignment horizontal="center" vertical="center"/>
    </xf>
    <xf numFmtId="0" fontId="13" fillId="8" borderId="12" xfId="0" applyFont="1" applyFill="1" applyBorder="1" applyAlignment="1">
      <alignment horizontal="center" vertical="center"/>
    </xf>
    <xf numFmtId="0" fontId="14" fillId="8" borderId="18" xfId="0" applyFont="1" applyFill="1" applyBorder="1" applyAlignment="1">
      <alignment horizontal="center" vertical="center"/>
    </xf>
    <xf numFmtId="0" fontId="12" fillId="6" borderId="9" xfId="0" applyNumberFormat="1" applyFont="1" applyFill="1" applyBorder="1" applyAlignment="1">
      <alignment horizontal="left" vertical="center"/>
    </xf>
    <xf numFmtId="0" fontId="12" fillId="6" borderId="3" xfId="0" applyNumberFormat="1" applyFont="1" applyFill="1" applyBorder="1" applyAlignment="1">
      <alignment horizontal="left" vertical="center"/>
    </xf>
    <xf numFmtId="0" fontId="12" fillId="6" borderId="2" xfId="0" applyNumberFormat="1" applyFont="1" applyFill="1" applyBorder="1" applyAlignment="1">
      <alignment horizontal="left" vertical="center"/>
    </xf>
    <xf numFmtId="166" fontId="13" fillId="0" borderId="1" xfId="0" applyNumberFormat="1" applyFont="1" applyBorder="1" applyAlignment="1">
      <alignment horizontal="center" vertical="center" wrapText="1"/>
    </xf>
    <xf numFmtId="166" fontId="13" fillId="0" borderId="5" xfId="0" applyNumberFormat="1" applyFont="1" applyBorder="1" applyAlignment="1">
      <alignment horizontal="center" vertical="center" wrapText="1"/>
    </xf>
    <xf numFmtId="166" fontId="13" fillId="0" borderId="14" xfId="0" applyNumberFormat="1" applyFont="1" applyFill="1" applyBorder="1" applyAlignment="1">
      <alignment horizontal="center" vertical="center" wrapText="1"/>
    </xf>
    <xf numFmtId="166" fontId="13" fillId="0" borderId="15" xfId="0" applyNumberFormat="1" applyFont="1" applyFill="1" applyBorder="1" applyAlignment="1">
      <alignment horizontal="center" vertical="center" wrapText="1"/>
    </xf>
    <xf numFmtId="166" fontId="13" fillId="0" borderId="16" xfId="0" applyNumberFormat="1" applyFont="1" applyFill="1" applyBorder="1" applyAlignment="1">
      <alignment horizontal="center" vertical="center" wrapText="1"/>
    </xf>
    <xf numFmtId="0" fontId="12" fillId="6" borderId="4" xfId="0" applyNumberFormat="1" applyFont="1" applyFill="1" applyBorder="1" applyAlignment="1">
      <alignment horizontal="left" vertical="center"/>
    </xf>
    <xf numFmtId="166" fontId="13" fillId="0" borderId="4" xfId="0" applyNumberFormat="1" applyFont="1" applyFill="1" applyBorder="1" applyAlignment="1">
      <alignment horizontal="center" vertical="center" wrapText="1"/>
    </xf>
    <xf numFmtId="0" fontId="13" fillId="0" borderId="22"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25"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12" xfId="0" applyFont="1" applyFill="1" applyBorder="1" applyAlignment="1">
      <alignment horizontal="center" vertical="center"/>
    </xf>
    <xf numFmtId="166" fontId="13" fillId="0" borderId="14" xfId="0" applyNumberFormat="1" applyFont="1" applyBorder="1" applyAlignment="1">
      <alignment horizontal="center" vertical="center" wrapText="1"/>
    </xf>
    <xf numFmtId="166" fontId="13" fillId="0" borderId="16" xfId="0" applyNumberFormat="1" applyFont="1" applyBorder="1" applyAlignment="1">
      <alignment horizontal="center" vertical="center" wrapText="1"/>
    </xf>
    <xf numFmtId="166" fontId="13" fillId="0" borderId="15" xfId="0" applyNumberFormat="1"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5" xfId="0" applyFont="1" applyFill="1" applyBorder="1" applyAlignment="1">
      <alignment horizontal="center" vertical="center"/>
    </xf>
    <xf numFmtId="4" fontId="0" fillId="0" borderId="1" xfId="0" applyNumberFormat="1" applyFont="1" applyFill="1" applyBorder="1" applyAlignment="1">
      <alignment horizontal="center" vertical="center" wrapText="1"/>
    </xf>
    <xf numFmtId="4" fontId="0" fillId="0" borderId="6" xfId="0" applyNumberFormat="1" applyFont="1" applyFill="1" applyBorder="1" applyAlignment="1">
      <alignment horizontal="center" vertical="center" wrapText="1"/>
    </xf>
    <xf numFmtId="4" fontId="0" fillId="0" borderId="5" xfId="0" applyNumberFormat="1" applyFont="1" applyFill="1" applyBorder="1" applyAlignment="1">
      <alignment horizontal="center" vertical="center" wrapText="1"/>
    </xf>
    <xf numFmtId="166" fontId="0" fillId="0" borderId="14" xfId="0" applyNumberFormat="1" applyFont="1" applyFill="1" applyBorder="1" applyAlignment="1">
      <alignment horizontal="center" vertical="center" wrapText="1"/>
    </xf>
    <xf numFmtId="166" fontId="0" fillId="0" borderId="15" xfId="0" applyNumberFormat="1" applyFont="1" applyFill="1" applyBorder="1" applyAlignment="1">
      <alignment horizontal="center" vertical="center" wrapText="1"/>
    </xf>
    <xf numFmtId="166" fontId="0" fillId="0" borderId="16" xfId="0" applyNumberFormat="1"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5" xfId="0" applyFont="1" applyFill="1" applyBorder="1" applyAlignment="1">
      <alignment horizontal="center" vertical="center"/>
    </xf>
    <xf numFmtId="0" fontId="13" fillId="8" borderId="1" xfId="0" applyFont="1" applyFill="1" applyBorder="1" applyAlignment="1">
      <alignment horizontal="center" vertical="center"/>
    </xf>
    <xf numFmtId="0" fontId="13" fillId="8" borderId="6" xfId="0" applyFont="1" applyFill="1" applyBorder="1" applyAlignment="1">
      <alignment horizontal="center" vertical="center"/>
    </xf>
    <xf numFmtId="0" fontId="13" fillId="8" borderId="5" xfId="0" applyFont="1" applyFill="1" applyBorder="1" applyAlignment="1">
      <alignment horizontal="center" vertical="center"/>
    </xf>
    <xf numFmtId="166" fontId="14" fillId="6" borderId="14" xfId="0" applyNumberFormat="1" applyFont="1" applyFill="1" applyBorder="1" applyAlignment="1">
      <alignment horizontal="center" vertical="center" wrapText="1"/>
    </xf>
    <xf numFmtId="166" fontId="14" fillId="6" borderId="15" xfId="0" applyNumberFormat="1" applyFont="1" applyFill="1" applyBorder="1" applyAlignment="1">
      <alignment horizontal="center" vertical="center" wrapText="1"/>
    </xf>
    <xf numFmtId="166" fontId="14" fillId="6" borderId="16" xfId="0" applyNumberFormat="1" applyFont="1" applyFill="1" applyBorder="1" applyAlignment="1">
      <alignment horizontal="center" vertical="center" wrapText="1"/>
    </xf>
    <xf numFmtId="0" fontId="14" fillId="6" borderId="4" xfId="0" applyFont="1" applyFill="1" applyBorder="1" applyAlignment="1">
      <alignment horizontal="center" vertical="center" wrapText="1"/>
    </xf>
    <xf numFmtId="166" fontId="14" fillId="6" borderId="4" xfId="0" applyNumberFormat="1" applyFont="1" applyFill="1" applyBorder="1" applyAlignment="1">
      <alignment horizontal="center" vertical="center" wrapText="1"/>
    </xf>
    <xf numFmtId="0" fontId="14" fillId="6" borderId="4" xfId="0" applyFont="1" applyFill="1" applyBorder="1" applyAlignment="1">
      <alignment horizontal="center" vertical="center"/>
    </xf>
    <xf numFmtId="4" fontId="14" fillId="6" borderId="4" xfId="0" applyNumberFormat="1" applyFont="1" applyFill="1" applyBorder="1" applyAlignment="1">
      <alignment horizontal="center" vertical="center" wrapText="1"/>
    </xf>
    <xf numFmtId="0" fontId="31" fillId="6" borderId="1"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14" fillId="6" borderId="4" xfId="0" applyNumberFormat="1" applyFont="1" applyFill="1" applyBorder="1" applyAlignment="1">
      <alignment horizontal="center" vertical="center"/>
    </xf>
    <xf numFmtId="49" fontId="14" fillId="6" borderId="4" xfId="0" applyNumberFormat="1" applyFont="1" applyFill="1" applyBorder="1" applyAlignment="1">
      <alignment horizontal="center" vertical="center"/>
    </xf>
    <xf numFmtId="166" fontId="12" fillId="6" borderId="1" xfId="0" applyNumberFormat="1" applyFont="1" applyFill="1" applyBorder="1" applyAlignment="1">
      <alignment horizontal="center" vertical="center" wrapText="1"/>
    </xf>
    <xf numFmtId="166" fontId="12" fillId="6" borderId="6" xfId="0" applyNumberFormat="1" applyFont="1" applyFill="1" applyBorder="1" applyAlignment="1">
      <alignment horizontal="center" vertical="center" wrapText="1"/>
    </xf>
    <xf numFmtId="166" fontId="12" fillId="6" borderId="5" xfId="0" applyNumberFormat="1" applyFont="1" applyFill="1" applyBorder="1" applyAlignment="1">
      <alignment horizontal="center" vertical="center" wrapText="1"/>
    </xf>
    <xf numFmtId="166" fontId="13" fillId="0" borderId="6" xfId="0" applyNumberFormat="1" applyFont="1" applyBorder="1" applyAlignment="1">
      <alignment horizontal="center" vertical="center" wrapText="1"/>
    </xf>
    <xf numFmtId="0" fontId="13" fillId="6" borderId="1" xfId="0" applyNumberFormat="1" applyFont="1" applyFill="1" applyBorder="1" applyAlignment="1">
      <alignment horizontal="center" vertical="center"/>
    </xf>
    <xf numFmtId="0" fontId="13" fillId="6" borderId="6" xfId="0" applyNumberFormat="1" applyFont="1" applyFill="1" applyBorder="1" applyAlignment="1">
      <alignment horizontal="center" vertical="center"/>
    </xf>
    <xf numFmtId="0" fontId="13" fillId="6" borderId="5" xfId="0" applyNumberFormat="1" applyFont="1" applyFill="1" applyBorder="1" applyAlignment="1">
      <alignment horizontal="center" vertical="center"/>
    </xf>
    <xf numFmtId="49" fontId="13" fillId="6" borderId="1" xfId="0" applyNumberFormat="1" applyFont="1" applyFill="1" applyBorder="1" applyAlignment="1">
      <alignment horizontal="center" vertical="center"/>
    </xf>
    <xf numFmtId="49" fontId="13" fillId="6" borderId="6" xfId="0" applyNumberFormat="1" applyFont="1" applyFill="1" applyBorder="1" applyAlignment="1">
      <alignment horizontal="center" vertical="center"/>
    </xf>
    <xf numFmtId="49" fontId="13" fillId="6" borderId="5" xfId="0" applyNumberFormat="1" applyFont="1" applyFill="1" applyBorder="1" applyAlignment="1">
      <alignment horizontal="center" vertical="center"/>
    </xf>
    <xf numFmtId="0" fontId="13" fillId="3" borderId="1" xfId="0" applyNumberFormat="1" applyFont="1" applyFill="1" applyBorder="1" applyAlignment="1">
      <alignment horizontal="center" vertical="center"/>
    </xf>
    <xf numFmtId="0" fontId="13" fillId="3" borderId="6" xfId="0" applyNumberFormat="1" applyFont="1" applyFill="1" applyBorder="1" applyAlignment="1">
      <alignment horizontal="center" vertical="center"/>
    </xf>
    <xf numFmtId="0" fontId="13" fillId="3" borderId="5" xfId="0" applyNumberFormat="1" applyFont="1" applyFill="1" applyBorder="1" applyAlignment="1">
      <alignment horizontal="center" vertical="center"/>
    </xf>
    <xf numFmtId="49" fontId="13" fillId="3" borderId="1" xfId="0" applyNumberFormat="1" applyFont="1" applyFill="1" applyBorder="1" applyAlignment="1">
      <alignment horizontal="center" vertical="center"/>
    </xf>
    <xf numFmtId="49" fontId="13" fillId="3" borderId="6" xfId="0" applyNumberFormat="1" applyFont="1" applyFill="1" applyBorder="1" applyAlignment="1">
      <alignment horizontal="center" vertical="center"/>
    </xf>
    <xf numFmtId="49" fontId="13" fillId="3" borderId="5" xfId="0" applyNumberFormat="1" applyFont="1" applyFill="1" applyBorder="1" applyAlignment="1">
      <alignment horizontal="center" vertical="center"/>
    </xf>
    <xf numFmtId="0" fontId="13" fillId="0" borderId="6"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xf>
    <xf numFmtId="0" fontId="12" fillId="6" borderId="1" xfId="0" applyNumberFormat="1" applyFont="1" applyFill="1" applyBorder="1" applyAlignment="1">
      <alignment horizontal="center" vertical="center"/>
    </xf>
    <xf numFmtId="0" fontId="12" fillId="6" borderId="6" xfId="0" applyNumberFormat="1" applyFont="1" applyFill="1" applyBorder="1" applyAlignment="1">
      <alignment horizontal="center" vertical="center"/>
    </xf>
    <xf numFmtId="0" fontId="12" fillId="6" borderId="5" xfId="0" applyNumberFormat="1" applyFont="1" applyFill="1" applyBorder="1" applyAlignment="1">
      <alignment horizontal="center" vertical="center"/>
    </xf>
    <xf numFmtId="49" fontId="12" fillId="6" borderId="1" xfId="0" applyNumberFormat="1" applyFont="1" applyFill="1" applyBorder="1" applyAlignment="1">
      <alignment horizontal="center" vertical="center"/>
    </xf>
    <xf numFmtId="49" fontId="12" fillId="6" borderId="6" xfId="0" applyNumberFormat="1" applyFont="1" applyFill="1" applyBorder="1" applyAlignment="1">
      <alignment horizontal="center" vertical="center"/>
    </xf>
    <xf numFmtId="49" fontId="12" fillId="6" borderId="5" xfId="0" applyNumberFormat="1" applyFont="1" applyFill="1" applyBorder="1" applyAlignment="1">
      <alignment horizontal="center" vertical="center"/>
    </xf>
    <xf numFmtId="166" fontId="13" fillId="6" borderId="1" xfId="0" applyNumberFormat="1" applyFont="1" applyFill="1" applyBorder="1" applyAlignment="1">
      <alignment horizontal="center" vertical="center" wrapText="1"/>
    </xf>
    <xf numFmtId="166" fontId="13" fillId="6" borderId="5" xfId="0" applyNumberFormat="1" applyFont="1" applyFill="1" applyBorder="1" applyAlignment="1">
      <alignment horizontal="center" vertical="center" wrapText="1"/>
    </xf>
    <xf numFmtId="0" fontId="13" fillId="0" borderId="5" xfId="0" applyNumberFormat="1" applyFont="1" applyFill="1" applyBorder="1" applyAlignment="1">
      <alignment horizontal="center" vertical="center"/>
    </xf>
    <xf numFmtId="2" fontId="12" fillId="6" borderId="1" xfId="0" applyNumberFormat="1" applyFont="1" applyFill="1" applyBorder="1" applyAlignment="1">
      <alignment horizontal="center" vertical="center" wrapText="1"/>
    </xf>
    <xf numFmtId="2" fontId="12" fillId="6" borderId="5" xfId="0" applyNumberFormat="1" applyFont="1" applyFill="1" applyBorder="1" applyAlignment="1">
      <alignment horizontal="center" vertical="center" wrapText="1"/>
    </xf>
    <xf numFmtId="49" fontId="16" fillId="6" borderId="1" xfId="0" applyNumberFormat="1" applyFont="1" applyFill="1" applyBorder="1" applyAlignment="1">
      <alignment horizontal="center" vertical="center" wrapText="1"/>
    </xf>
    <xf numFmtId="49" fontId="16" fillId="6" borderId="5" xfId="0" applyNumberFormat="1" applyFont="1" applyFill="1" applyBorder="1" applyAlignment="1">
      <alignment horizontal="center" vertical="center" wrapText="1"/>
    </xf>
    <xf numFmtId="0" fontId="38" fillId="0" borderId="1" xfId="3" applyBorder="1" applyAlignment="1">
      <alignment horizontal="left" vertical="center" wrapText="1"/>
    </xf>
    <xf numFmtId="0" fontId="38" fillId="0" borderId="6" xfId="3" applyBorder="1" applyAlignment="1">
      <alignment horizontal="left" vertical="center" wrapText="1"/>
    </xf>
    <xf numFmtId="0" fontId="38" fillId="0" borderId="5" xfId="3" applyBorder="1" applyAlignment="1">
      <alignment horizontal="left" vertical="center" wrapText="1"/>
    </xf>
    <xf numFmtId="0" fontId="38" fillId="0" borderId="1" xfId="3" applyBorder="1" applyAlignment="1">
      <alignment horizontal="center" vertical="center" wrapText="1"/>
    </xf>
    <xf numFmtId="0" fontId="38" fillId="0" borderId="6" xfId="3" applyBorder="1" applyAlignment="1">
      <alignment horizontal="center" vertical="center" wrapText="1"/>
    </xf>
    <xf numFmtId="0" fontId="38" fillId="0" borderId="5" xfId="3" applyBorder="1" applyAlignment="1">
      <alignment horizontal="center" vertical="center" wrapText="1"/>
    </xf>
    <xf numFmtId="0" fontId="38" fillId="0" borderId="1" xfId="3" applyFill="1" applyBorder="1" applyAlignment="1">
      <alignment horizontal="left" vertical="center" wrapText="1"/>
    </xf>
    <xf numFmtId="0" fontId="38" fillId="0" borderId="6" xfId="3" applyFill="1" applyBorder="1" applyAlignment="1">
      <alignment horizontal="left" vertical="center" wrapText="1"/>
    </xf>
    <xf numFmtId="0" fontId="38" fillId="0" borderId="5" xfId="3" applyFill="1" applyBorder="1" applyAlignment="1">
      <alignment horizontal="left" vertical="center" wrapText="1"/>
    </xf>
    <xf numFmtId="0" fontId="42" fillId="0" borderId="4" xfId="3" applyFont="1" applyFill="1" applyBorder="1" applyAlignment="1">
      <alignment horizontal="left" vertical="center" wrapText="1"/>
    </xf>
    <xf numFmtId="0" fontId="38" fillId="0" borderId="4" xfId="3" applyBorder="1" applyAlignment="1">
      <alignment horizontal="left" vertical="center" wrapText="1"/>
    </xf>
    <xf numFmtId="0" fontId="42" fillId="0" borderId="1" xfId="3" applyFont="1" applyBorder="1" applyAlignment="1">
      <alignment horizontal="left" vertical="center" wrapText="1"/>
    </xf>
    <xf numFmtId="0" fontId="42" fillId="0" borderId="5" xfId="3" applyFont="1" applyBorder="1" applyAlignment="1">
      <alignment horizontal="left" vertical="center" wrapText="1"/>
    </xf>
    <xf numFmtId="0" fontId="42" fillId="0" borderId="1" xfId="3" applyFont="1" applyFill="1" applyBorder="1" applyAlignment="1">
      <alignment horizontal="left" vertical="center" wrapText="1"/>
    </xf>
    <xf numFmtId="0" fontId="42" fillId="0" borderId="6" xfId="3" applyFont="1" applyFill="1" applyBorder="1" applyAlignment="1">
      <alignment horizontal="left" vertical="center" wrapText="1"/>
    </xf>
    <xf numFmtId="0" fontId="42" fillId="0" borderId="5" xfId="3" applyFont="1" applyFill="1" applyBorder="1" applyAlignment="1">
      <alignment horizontal="left" vertical="center" wrapText="1"/>
    </xf>
    <xf numFmtId="0" fontId="12" fillId="6" borderId="4" xfId="0" applyFont="1" applyFill="1" applyBorder="1" applyAlignment="1">
      <alignment horizontal="left" vertical="center" wrapText="1"/>
    </xf>
    <xf numFmtId="4" fontId="13" fillId="0" borderId="4" xfId="0" applyNumberFormat="1" applyFont="1" applyBorder="1" applyAlignment="1">
      <alignment horizontal="center" vertical="center"/>
    </xf>
    <xf numFmtId="164" fontId="13" fillId="0" borderId="1" xfId="0" applyNumberFormat="1" applyFont="1" applyBorder="1" applyAlignment="1">
      <alignment horizontal="center" vertical="center" wrapText="1"/>
    </xf>
    <xf numFmtId="164" fontId="13" fillId="0" borderId="5" xfId="0" applyNumberFormat="1" applyFont="1" applyBorder="1" applyAlignment="1">
      <alignment horizontal="center" vertical="center" wrapText="1"/>
    </xf>
    <xf numFmtId="164" fontId="13" fillId="0" borderId="1" xfId="0" applyNumberFormat="1" applyFont="1" applyFill="1" applyBorder="1" applyAlignment="1">
      <alignment horizontal="center" vertical="center" wrapText="1"/>
    </xf>
    <xf numFmtId="164" fontId="13" fillId="0" borderId="5" xfId="0" applyNumberFormat="1" applyFont="1" applyFill="1" applyBorder="1" applyAlignment="1">
      <alignment horizontal="center" vertical="center" wrapText="1"/>
    </xf>
    <xf numFmtId="164" fontId="13" fillId="0" borderId="6" xfId="0" applyNumberFormat="1" applyFont="1" applyBorder="1" applyAlignment="1">
      <alignment horizontal="center" vertical="center" wrapText="1"/>
    </xf>
    <xf numFmtId="4" fontId="12" fillId="0" borderId="13" xfId="0" applyNumberFormat="1" applyFont="1" applyBorder="1" applyAlignment="1">
      <alignment horizontal="center" vertical="center"/>
    </xf>
    <xf numFmtId="0" fontId="12" fillId="0" borderId="13" xfId="0" applyFont="1" applyBorder="1" applyAlignment="1">
      <alignment horizontal="center" vertical="center"/>
    </xf>
    <xf numFmtId="0" fontId="10" fillId="0" borderId="0" xfId="0" applyFont="1" applyAlignment="1">
      <alignment horizontal="right"/>
    </xf>
    <xf numFmtId="0" fontId="11" fillId="2" borderId="34" xfId="0" applyFont="1" applyFill="1" applyBorder="1" applyAlignment="1">
      <alignment horizontal="center" vertical="center"/>
    </xf>
    <xf numFmtId="0" fontId="11" fillId="2" borderId="34" xfId="0" applyFont="1" applyFill="1" applyBorder="1" applyAlignment="1">
      <alignment horizontal="center" vertical="center" wrapText="1"/>
    </xf>
    <xf numFmtId="0" fontId="0" fillId="0" borderId="34" xfId="0" applyBorder="1" applyAlignment="1">
      <alignment horizontal="center"/>
    </xf>
    <xf numFmtId="0" fontId="12" fillId="0" borderId="34" xfId="0" applyFont="1" applyBorder="1" applyAlignment="1">
      <alignment horizontal="center" vertical="center" wrapText="1"/>
    </xf>
    <xf numFmtId="0" fontId="12" fillId="3" borderId="34" xfId="0" applyFont="1" applyFill="1" applyBorder="1" applyAlignment="1">
      <alignment horizontal="center" vertical="center" wrapText="1"/>
    </xf>
    <xf numFmtId="0" fontId="13" fillId="0" borderId="34" xfId="0" applyFont="1" applyBorder="1" applyAlignment="1">
      <alignment horizontal="center" vertical="center" wrapText="1"/>
    </xf>
    <xf numFmtId="0" fontId="0" fillId="0" borderId="34" xfId="0" applyFont="1" applyBorder="1" applyAlignment="1">
      <alignment horizontal="center" vertical="center" wrapText="1"/>
    </xf>
    <xf numFmtId="4" fontId="12" fillId="0" borderId="34" xfId="0" applyNumberFormat="1" applyFont="1" applyFill="1" applyBorder="1" applyAlignment="1">
      <alignment horizontal="center" vertical="center" wrapText="1"/>
    </xf>
    <xf numFmtId="4" fontId="16" fillId="6" borderId="34" xfId="0" applyNumberFormat="1"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35" xfId="0" applyFont="1" applyFill="1" applyBorder="1" applyAlignment="1">
      <alignment horizontal="left" vertical="center" wrapText="1"/>
    </xf>
    <xf numFmtId="0" fontId="12" fillId="6" borderId="36" xfId="0" applyFont="1" applyFill="1" applyBorder="1" applyAlignment="1">
      <alignment horizontal="left" vertical="center" wrapText="1"/>
    </xf>
    <xf numFmtId="0" fontId="12" fillId="6" borderId="37" xfId="0" applyFont="1" applyFill="1" applyBorder="1" applyAlignment="1">
      <alignment horizontal="left" vertical="center" wrapText="1"/>
    </xf>
    <xf numFmtId="0" fontId="0" fillId="6" borderId="34" xfId="0" applyFont="1" applyFill="1" applyBorder="1" applyAlignment="1">
      <alignment horizontal="center" vertical="center" wrapText="1"/>
    </xf>
    <xf numFmtId="0" fontId="12" fillId="0" borderId="38" xfId="0" applyFont="1" applyBorder="1" applyAlignment="1">
      <alignment horizontal="center" vertical="center" wrapText="1"/>
    </xf>
    <xf numFmtId="0" fontId="12" fillId="0" borderId="39" xfId="0" applyFont="1" applyBorder="1" applyAlignment="1">
      <alignment horizontal="center" vertical="center" wrapText="1"/>
    </xf>
    <xf numFmtId="0" fontId="13" fillId="3" borderId="34" xfId="0" applyFont="1" applyFill="1" applyBorder="1" applyAlignment="1">
      <alignment horizontal="center" vertical="center" wrapText="1"/>
    </xf>
    <xf numFmtId="4" fontId="13" fillId="0" borderId="34" xfId="0" applyNumberFormat="1"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3" fillId="0" borderId="34" xfId="0" applyFont="1" applyBorder="1" applyAlignment="1">
      <alignment horizontal="center" vertical="center"/>
    </xf>
    <xf numFmtId="0" fontId="13" fillId="6" borderId="34" xfId="0" applyFont="1" applyFill="1" applyBorder="1" applyAlignment="1">
      <alignment horizontal="center" vertical="center" wrapText="1"/>
    </xf>
    <xf numFmtId="4" fontId="13" fillId="0" borderId="34" xfId="0" applyNumberFormat="1" applyFont="1" applyBorder="1" applyAlignment="1">
      <alignment horizontal="center" vertical="center" wrapText="1"/>
    </xf>
    <xf numFmtId="4" fontId="13" fillId="0" borderId="34" xfId="0" applyNumberFormat="1" applyFont="1" applyFill="1" applyBorder="1" applyAlignment="1">
      <alignment horizontal="center" vertical="center"/>
    </xf>
    <xf numFmtId="0" fontId="12" fillId="0" borderId="34" xfId="0" applyFont="1" applyBorder="1" applyAlignment="1">
      <alignment horizontal="center" vertical="center"/>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31" fillId="6" borderId="34" xfId="0" applyFont="1" applyFill="1" applyBorder="1" applyAlignment="1">
      <alignment horizontal="center" vertical="center"/>
    </xf>
    <xf numFmtId="0" fontId="31" fillId="6" borderId="38" xfId="0" applyFont="1" applyFill="1" applyBorder="1" applyAlignment="1">
      <alignment horizontal="center" vertical="center"/>
    </xf>
    <xf numFmtId="4" fontId="31" fillId="6" borderId="34" xfId="0" applyNumberFormat="1" applyFont="1" applyFill="1" applyBorder="1" applyAlignment="1">
      <alignment horizontal="center" vertical="center"/>
    </xf>
    <xf numFmtId="0" fontId="31" fillId="6" borderId="34" xfId="0" applyFont="1" applyFill="1" applyBorder="1" applyAlignment="1">
      <alignment horizontal="center" vertical="center" wrapText="1"/>
    </xf>
    <xf numFmtId="0" fontId="31" fillId="6" borderId="38" xfId="0" applyFont="1" applyFill="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3" fillId="0" borderId="13" xfId="0" applyFont="1" applyBorder="1" applyAlignment="1">
      <alignment horizontal="center" vertical="center" wrapText="1"/>
    </xf>
    <xf numFmtId="2" fontId="13" fillId="0" borderId="4" xfId="0" applyNumberFormat="1" applyFont="1" applyBorder="1" applyAlignment="1">
      <alignment horizontal="center" vertical="center" wrapText="1"/>
    </xf>
    <xf numFmtId="4" fontId="12" fillId="0" borderId="34" xfId="0" applyNumberFormat="1" applyFont="1" applyBorder="1" applyAlignment="1">
      <alignment horizontal="center" vertical="center" wrapText="1"/>
    </xf>
    <xf numFmtId="4" fontId="16" fillId="6" borderId="34" xfId="0" applyNumberFormat="1" applyFont="1" applyFill="1" applyBorder="1" applyAlignment="1">
      <alignment horizontal="center" vertical="center"/>
    </xf>
    <xf numFmtId="0" fontId="12" fillId="6" borderId="34" xfId="0" applyFont="1" applyFill="1" applyBorder="1" applyAlignment="1">
      <alignment horizontal="center" vertical="center"/>
    </xf>
    <xf numFmtId="4" fontId="14" fillId="6" borderId="34" xfId="0" applyNumberFormat="1" applyFont="1" applyFill="1" applyBorder="1" applyAlignment="1">
      <alignment horizontal="center" vertical="center" wrapText="1"/>
    </xf>
    <xf numFmtId="44" fontId="0" fillId="0" borderId="4" xfId="0" applyNumberFormat="1" applyFill="1" applyBorder="1" applyAlignment="1">
      <alignment horizontal="center" vertical="center" wrapText="1"/>
    </xf>
    <xf numFmtId="0" fontId="0" fillId="6" borderId="4" xfId="0" applyFill="1" applyBorder="1" applyAlignment="1">
      <alignment horizontal="left" vertical="center" wrapText="1"/>
    </xf>
    <xf numFmtId="0" fontId="20" fillId="6" borderId="9" xfId="0" applyFont="1" applyFill="1" applyBorder="1" applyAlignment="1">
      <alignment horizontal="left" vertical="center" wrapText="1"/>
    </xf>
    <xf numFmtId="0" fontId="20" fillId="6" borderId="3" xfId="0" applyFont="1" applyFill="1" applyBorder="1" applyAlignment="1">
      <alignment horizontal="left" vertical="center" wrapText="1"/>
    </xf>
    <xf numFmtId="0" fontId="31" fillId="8" borderId="1" xfId="0" applyFont="1" applyFill="1" applyBorder="1" applyAlignment="1">
      <alignment horizontal="center" vertical="center" wrapText="1"/>
    </xf>
    <xf numFmtId="0" fontId="31" fillId="8" borderId="5"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0" fillId="6" borderId="6" xfId="0" applyFill="1" applyBorder="1" applyAlignment="1">
      <alignment horizontal="center" vertical="center" wrapText="1"/>
    </xf>
    <xf numFmtId="0" fontId="0" fillId="6" borderId="5" xfId="0" applyFill="1" applyBorder="1" applyAlignment="1">
      <alignment horizontal="center" vertical="center" wrapText="1"/>
    </xf>
    <xf numFmtId="0" fontId="0" fillId="6" borderId="1" xfId="0" applyFill="1" applyBorder="1" applyAlignment="1">
      <alignment horizontal="center" vertical="center" wrapText="1"/>
    </xf>
    <xf numFmtId="0" fontId="13" fillId="6" borderId="6" xfId="0" applyFont="1" applyFill="1" applyBorder="1" applyAlignment="1">
      <alignment horizontal="center" vertical="center" wrapText="1"/>
    </xf>
    <xf numFmtId="0" fontId="0" fillId="8" borderId="4" xfId="0" applyFill="1" applyBorder="1" applyAlignment="1">
      <alignment horizontal="left" vertical="center" wrapText="1"/>
    </xf>
    <xf numFmtId="0" fontId="0" fillId="3" borderId="1" xfId="0" applyFill="1" applyBorder="1" applyAlignment="1">
      <alignment horizontal="center" vertical="center" wrapText="1"/>
    </xf>
    <xf numFmtId="0" fontId="0" fillId="3" borderId="5" xfId="0" applyFill="1" applyBorder="1" applyAlignment="1">
      <alignment horizontal="center" vertical="center" wrapText="1"/>
    </xf>
    <xf numFmtId="0" fontId="0" fillId="6" borderId="4" xfId="0" applyFill="1" applyBorder="1" applyAlignment="1">
      <alignment horizontal="center" vertical="center" wrapText="1"/>
    </xf>
    <xf numFmtId="0" fontId="0" fillId="6" borderId="7" xfId="0" applyFill="1" applyBorder="1" applyAlignment="1">
      <alignment horizontal="center" vertical="center" wrapText="1"/>
    </xf>
    <xf numFmtId="0" fontId="0" fillId="6" borderId="8" xfId="0" applyFill="1" applyBorder="1" applyAlignment="1">
      <alignment horizontal="center" vertical="center" wrapText="1"/>
    </xf>
    <xf numFmtId="0" fontId="0" fillId="6" borderId="10" xfId="0" applyFill="1" applyBorder="1" applyAlignment="1">
      <alignment horizontal="center" vertical="center" wrapText="1"/>
    </xf>
    <xf numFmtId="0" fontId="0" fillId="6" borderId="29" xfId="0" applyFill="1" applyBorder="1" applyAlignment="1">
      <alignment horizontal="center" vertical="center" wrapText="1"/>
    </xf>
    <xf numFmtId="0" fontId="50" fillId="6" borderId="4" xfId="0" applyFont="1" applyFill="1" applyBorder="1" applyAlignment="1">
      <alignment horizontal="center" vertical="center" wrapText="1"/>
    </xf>
    <xf numFmtId="0" fontId="12" fillId="0" borderId="1" xfId="0" applyNumberFormat="1" applyFont="1" applyBorder="1" applyAlignment="1">
      <alignment horizontal="center" vertical="center" wrapText="1"/>
    </xf>
    <xf numFmtId="0" fontId="12" fillId="0" borderId="6" xfId="0" applyNumberFormat="1" applyFont="1" applyBorder="1" applyAlignment="1">
      <alignment horizontal="center" vertical="center" wrapText="1"/>
    </xf>
    <xf numFmtId="0" fontId="12" fillId="0" borderId="5" xfId="0" applyNumberFormat="1" applyFont="1" applyBorder="1" applyAlignment="1">
      <alignment horizontal="center" vertical="center" wrapText="1"/>
    </xf>
    <xf numFmtId="4" fontId="12" fillId="4" borderId="6" xfId="0" applyNumberFormat="1" applyFont="1" applyFill="1" applyBorder="1" applyAlignment="1">
      <alignment horizontal="center" vertical="center" wrapText="1"/>
    </xf>
    <xf numFmtId="0" fontId="0" fillId="3" borderId="6" xfId="0" applyFill="1" applyBorder="1" applyAlignment="1">
      <alignment horizontal="center" vertical="center" wrapText="1"/>
    </xf>
    <xf numFmtId="0" fontId="16" fillId="6" borderId="1" xfId="0" applyNumberFormat="1" applyFont="1" applyFill="1" applyBorder="1" applyAlignment="1">
      <alignment horizontal="center" vertical="center" wrapText="1"/>
    </xf>
    <xf numFmtId="0" fontId="16" fillId="6" borderId="6" xfId="0" applyNumberFormat="1" applyFont="1" applyFill="1" applyBorder="1" applyAlignment="1">
      <alignment horizontal="center" vertical="center" wrapText="1"/>
    </xf>
    <xf numFmtId="0" fontId="16" fillId="6" borderId="5" xfId="0" applyNumberFormat="1" applyFont="1" applyFill="1" applyBorder="1" applyAlignment="1">
      <alignment horizontal="center" vertical="center" wrapText="1"/>
    </xf>
    <xf numFmtId="0" fontId="31" fillId="8" borderId="6" xfId="0" applyFont="1" applyFill="1" applyBorder="1" applyAlignment="1">
      <alignment horizontal="center" vertical="center" wrapText="1"/>
    </xf>
    <xf numFmtId="0" fontId="14" fillId="8" borderId="4"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12" fillId="8" borderId="1" xfId="0" applyFont="1" applyFill="1" applyBorder="1" applyAlignment="1">
      <alignment horizontal="center" vertical="center"/>
    </xf>
    <xf numFmtId="0" fontId="12" fillId="8" borderId="6" xfId="0" applyFont="1" applyFill="1" applyBorder="1" applyAlignment="1">
      <alignment horizontal="center" vertical="center"/>
    </xf>
    <xf numFmtId="0" fontId="0" fillId="8" borderId="1" xfId="0" applyFill="1" applyBorder="1" applyAlignment="1">
      <alignment horizontal="center" vertical="center" wrapText="1"/>
    </xf>
    <xf numFmtId="0" fontId="0" fillId="8" borderId="6" xfId="0" applyFill="1" applyBorder="1" applyAlignment="1">
      <alignment horizontal="center" vertical="center" wrapText="1"/>
    </xf>
    <xf numFmtId="0" fontId="0" fillId="8" borderId="5" xfId="0" applyFill="1" applyBorder="1" applyAlignment="1">
      <alignment horizontal="center" vertical="center" wrapText="1"/>
    </xf>
    <xf numFmtId="0" fontId="12" fillId="8" borderId="5" xfId="0" applyFont="1" applyFill="1" applyBorder="1" applyAlignment="1">
      <alignment horizontal="center" vertical="center"/>
    </xf>
    <xf numFmtId="4" fontId="12" fillId="8" borderId="1" xfId="0" applyNumberFormat="1" applyFont="1" applyFill="1" applyBorder="1" applyAlignment="1">
      <alignment horizontal="center" vertical="center" wrapText="1"/>
    </xf>
    <xf numFmtId="4" fontId="12" fillId="8" borderId="6" xfId="0" applyNumberFormat="1" applyFont="1" applyFill="1" applyBorder="1" applyAlignment="1">
      <alignment horizontal="center" vertical="center" wrapText="1"/>
    </xf>
    <xf numFmtId="4" fontId="12" fillId="8" borderId="5" xfId="0" applyNumberFormat="1" applyFont="1" applyFill="1" applyBorder="1" applyAlignment="1">
      <alignment horizontal="center" vertical="center" wrapText="1"/>
    </xf>
    <xf numFmtId="4" fontId="13" fillId="4" borderId="1" xfId="0" applyNumberFormat="1" applyFont="1" applyFill="1" applyBorder="1" applyAlignment="1">
      <alignment horizontal="center" vertical="center" wrapText="1"/>
    </xf>
    <xf numFmtId="4" fontId="13" fillId="4" borderId="6" xfId="0" applyNumberFormat="1" applyFont="1" applyFill="1" applyBorder="1" applyAlignment="1">
      <alignment horizontal="center" vertical="center" wrapText="1"/>
    </xf>
    <xf numFmtId="4" fontId="13" fillId="4" borderId="5" xfId="0" applyNumberFormat="1" applyFont="1" applyFill="1" applyBorder="1" applyAlignment="1">
      <alignment horizontal="center" vertical="center" wrapText="1"/>
    </xf>
    <xf numFmtId="0" fontId="52" fillId="0" borderId="1" xfId="0" applyFont="1" applyBorder="1" applyAlignment="1">
      <alignment horizontal="center" vertical="center" wrapText="1"/>
    </xf>
    <xf numFmtId="0" fontId="52" fillId="0" borderId="6" xfId="0" applyFont="1" applyBorder="1" applyAlignment="1">
      <alignment horizontal="center" vertical="center" wrapText="1"/>
    </xf>
    <xf numFmtId="0" fontId="52" fillId="0" borderId="5" xfId="0" applyFont="1" applyBorder="1" applyAlignment="1">
      <alignment horizontal="center" vertical="center" wrapText="1"/>
    </xf>
    <xf numFmtId="0" fontId="0" fillId="0" borderId="4" xfId="0" applyFont="1" applyBorder="1" applyAlignment="1">
      <alignment horizontal="center" vertical="center" wrapText="1"/>
    </xf>
    <xf numFmtId="4" fontId="0" fillId="0" borderId="4" xfId="0" applyNumberFormat="1" applyBorder="1" applyAlignment="1">
      <alignment horizontal="center" vertical="center"/>
    </xf>
    <xf numFmtId="4" fontId="0" fillId="0" borderId="4" xfId="0" applyNumberFormat="1" applyFont="1" applyBorder="1" applyAlignment="1">
      <alignment horizontal="center" vertical="center" wrapText="1"/>
    </xf>
    <xf numFmtId="0" fontId="12" fillId="0" borderId="14" xfId="0" applyFont="1" applyBorder="1" applyAlignment="1">
      <alignment horizontal="center" vertical="center" wrapText="1"/>
    </xf>
    <xf numFmtId="0" fontId="12" fillId="0" borderId="16" xfId="0" applyFont="1" applyBorder="1" applyAlignment="1">
      <alignment horizontal="center" vertical="center" wrapText="1"/>
    </xf>
    <xf numFmtId="0" fontId="0" fillId="0" borderId="4" xfId="0" applyBorder="1" applyAlignment="1">
      <alignment horizontal="center" vertical="center"/>
    </xf>
    <xf numFmtId="0" fontId="0" fillId="3" borderId="4" xfId="0" applyFont="1" applyFill="1" applyBorder="1" applyAlignment="1">
      <alignment horizontal="center" vertical="center" wrapText="1"/>
    </xf>
    <xf numFmtId="0" fontId="0" fillId="0" borderId="5" xfId="0" applyFont="1" applyBorder="1" applyAlignment="1">
      <alignment horizontal="center" vertical="center" wrapText="1"/>
    </xf>
    <xf numFmtId="4" fontId="0" fillId="0" borderId="1" xfId="0" applyNumberFormat="1" applyBorder="1" applyAlignment="1">
      <alignment horizontal="center" vertical="center"/>
    </xf>
    <xf numFmtId="4" fontId="0" fillId="0" borderId="5" xfId="0" applyNumberFormat="1" applyBorder="1" applyAlignment="1">
      <alignment horizontal="center" vertical="center"/>
    </xf>
    <xf numFmtId="4" fontId="0" fillId="0" borderId="1" xfId="0" applyNumberFormat="1" applyFont="1" applyBorder="1" applyAlignment="1">
      <alignment horizontal="center" vertical="center" wrapText="1"/>
    </xf>
    <xf numFmtId="4" fontId="0" fillId="0" borderId="5" xfId="0" applyNumberFormat="1" applyFont="1" applyBorder="1" applyAlignment="1">
      <alignment horizontal="center" vertical="center" wrapText="1"/>
    </xf>
    <xf numFmtId="0" fontId="0" fillId="0" borderId="20" xfId="0" applyBorder="1" applyAlignment="1">
      <alignment horizontal="center" vertical="center"/>
    </xf>
    <xf numFmtId="0" fontId="0" fillId="3" borderId="1"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0" borderId="6" xfId="0" applyFont="1" applyBorder="1" applyAlignment="1">
      <alignment horizontal="center" vertical="center" wrapText="1"/>
    </xf>
    <xf numFmtId="4" fontId="0" fillId="0" borderId="6" xfId="0" applyNumberFormat="1" applyBorder="1" applyAlignment="1">
      <alignment horizontal="center" vertical="center"/>
    </xf>
    <xf numFmtId="4" fontId="34" fillId="0" borderId="1" xfId="0" applyNumberFormat="1" applyFont="1" applyBorder="1" applyAlignment="1">
      <alignment horizontal="center" vertical="center" wrapText="1"/>
    </xf>
    <xf numFmtId="4" fontId="34" fillId="0" borderId="6" xfId="0" applyNumberFormat="1" applyFont="1" applyBorder="1" applyAlignment="1">
      <alignment horizontal="center" vertical="center" wrapText="1"/>
    </xf>
    <xf numFmtId="4" fontId="34" fillId="0" borderId="5" xfId="0" applyNumberFormat="1" applyFont="1" applyBorder="1" applyAlignment="1">
      <alignment horizontal="center" vertical="center" wrapText="1"/>
    </xf>
    <xf numFmtId="0" fontId="12" fillId="0" borderId="15" xfId="0" applyFont="1" applyBorder="1" applyAlignment="1">
      <alignment horizontal="center" vertical="center" wrapText="1"/>
    </xf>
    <xf numFmtId="0" fontId="0" fillId="3" borderId="6" xfId="0" applyFont="1" applyFill="1" applyBorder="1" applyAlignment="1">
      <alignment horizontal="center" vertical="center" wrapText="1"/>
    </xf>
    <xf numFmtId="4" fontId="0" fillId="0" borderId="6" xfId="0" applyNumberFormat="1" applyFont="1" applyBorder="1" applyAlignment="1">
      <alignment horizontal="center" vertical="center" wrapText="1"/>
    </xf>
    <xf numFmtId="0" fontId="12" fillId="0" borderId="14" xfId="0" applyFont="1" applyBorder="1" applyAlignment="1">
      <alignment horizontal="center" vertical="center"/>
    </xf>
    <xf numFmtId="0" fontId="12" fillId="0" borderId="16" xfId="0" applyFont="1" applyBorder="1" applyAlignment="1">
      <alignment horizontal="center" vertical="center"/>
    </xf>
    <xf numFmtId="4" fontId="0" fillId="0" borderId="1" xfId="0" applyNumberFormat="1" applyFont="1" applyBorder="1" applyAlignment="1">
      <alignment horizontal="center" vertical="center"/>
    </xf>
    <xf numFmtId="4" fontId="0" fillId="0" borderId="5" xfId="0" applyNumberFormat="1" applyFont="1" applyBorder="1" applyAlignment="1">
      <alignment horizontal="center" vertical="center"/>
    </xf>
    <xf numFmtId="0" fontId="0" fillId="0" borderId="3" xfId="0" applyBorder="1"/>
    <xf numFmtId="0" fontId="11" fillId="2" borderId="11" xfId="0" applyFont="1" applyFill="1" applyBorder="1" applyAlignment="1">
      <alignment horizontal="center" vertical="center" wrapText="1"/>
    </xf>
    <xf numFmtId="0" fontId="12" fillId="0" borderId="31" xfId="0" applyFont="1" applyBorder="1" applyAlignment="1">
      <alignment horizontal="center" vertical="center"/>
    </xf>
    <xf numFmtId="0" fontId="12" fillId="0" borderId="33" xfId="0" applyFont="1" applyBorder="1" applyAlignment="1">
      <alignment horizontal="center" vertical="center"/>
    </xf>
    <xf numFmtId="0" fontId="12" fillId="0" borderId="32"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4" xfId="0" applyFont="1" applyBorder="1" applyAlignment="1">
      <alignment horizontal="center" vertical="center" wrapText="1"/>
    </xf>
    <xf numFmtId="0" fontId="0" fillId="0" borderId="16" xfId="0" applyFont="1" applyBorder="1" applyAlignment="1">
      <alignment horizontal="center" vertical="center" wrapText="1"/>
    </xf>
    <xf numFmtId="0" fontId="51" fillId="6" borderId="1" xfId="0" applyFont="1" applyFill="1" applyBorder="1" applyAlignment="1">
      <alignment horizontal="center" vertical="center" wrapText="1"/>
    </xf>
    <xf numFmtId="0" fontId="51" fillId="6" borderId="5" xfId="0" applyFont="1" applyFill="1" applyBorder="1" applyAlignment="1">
      <alignment horizontal="center" vertical="center" wrapText="1"/>
    </xf>
    <xf numFmtId="0" fontId="51" fillId="6" borderId="1" xfId="0" applyNumberFormat="1" applyFont="1" applyFill="1" applyBorder="1" applyAlignment="1">
      <alignment horizontal="center" vertical="center" wrapText="1"/>
    </xf>
    <xf numFmtId="0" fontId="51" fillId="6" borderId="5" xfId="0" applyNumberFormat="1" applyFont="1" applyFill="1" applyBorder="1" applyAlignment="1">
      <alignment horizontal="center" vertical="center" wrapText="1"/>
    </xf>
    <xf numFmtId="4" fontId="13" fillId="6" borderId="1" xfId="0" applyNumberFormat="1" applyFont="1" applyFill="1" applyBorder="1" applyAlignment="1">
      <alignment horizontal="center" vertical="center" wrapText="1"/>
    </xf>
    <xf numFmtId="4" fontId="13" fillId="6" borderId="5" xfId="0" applyNumberFormat="1" applyFont="1" applyFill="1" applyBorder="1" applyAlignment="1">
      <alignment horizontal="center" vertical="center" wrapText="1"/>
    </xf>
    <xf numFmtId="4" fontId="12" fillId="0" borderId="1" xfId="0" applyNumberFormat="1" applyFont="1" applyBorder="1" applyAlignment="1">
      <alignment horizontal="center" vertical="center"/>
    </xf>
    <xf numFmtId="4" fontId="12" fillId="0" borderId="5" xfId="0" applyNumberFormat="1" applyFont="1" applyBorder="1" applyAlignment="1">
      <alignment horizontal="center" vertical="center"/>
    </xf>
    <xf numFmtId="4" fontId="12" fillId="0" borderId="6" xfId="0" applyNumberFormat="1" applyFont="1" applyBorder="1" applyAlignment="1">
      <alignment horizontal="center" vertical="center"/>
    </xf>
    <xf numFmtId="0" fontId="12" fillId="0" borderId="11" xfId="0" applyFont="1" applyBorder="1" applyAlignment="1">
      <alignment horizontal="center" vertical="center" wrapText="1"/>
    </xf>
    <xf numFmtId="0" fontId="12" fillId="0" borderId="20" xfId="0" applyFont="1" applyBorder="1" applyAlignment="1">
      <alignment horizontal="center" vertical="center" wrapText="1"/>
    </xf>
    <xf numFmtId="0" fontId="11" fillId="2" borderId="4" xfId="0" applyFont="1" applyFill="1" applyBorder="1" applyAlignment="1">
      <alignment horizontal="center" vertical="center"/>
    </xf>
    <xf numFmtId="0" fontId="0" fillId="0" borderId="4" xfId="0" applyBorder="1" applyAlignment="1">
      <alignment horizontal="center"/>
    </xf>
    <xf numFmtId="0" fontId="34" fillId="2" borderId="4" xfId="0" applyFont="1" applyFill="1" applyBorder="1" applyAlignment="1">
      <alignment horizontal="center" vertical="center" wrapText="1"/>
    </xf>
    <xf numFmtId="4" fontId="13" fillId="0" borderId="4" xfId="0" applyNumberFormat="1" applyFont="1" applyFill="1" applyBorder="1" applyAlignment="1">
      <alignment horizontal="center" vertical="center"/>
    </xf>
    <xf numFmtId="4" fontId="12" fillId="6" borderId="4" xfId="0" applyNumberFormat="1" applyFont="1" applyFill="1" applyBorder="1" applyAlignment="1">
      <alignment horizontal="center" vertical="center" wrapText="1"/>
    </xf>
    <xf numFmtId="4" fontId="16" fillId="6" borderId="4" xfId="0" applyNumberFormat="1" applyFont="1" applyFill="1" applyBorder="1" applyAlignment="1">
      <alignment horizontal="center" vertical="center"/>
    </xf>
    <xf numFmtId="0" fontId="13" fillId="0" borderId="4" xfId="0" applyFont="1" applyFill="1" applyBorder="1" applyAlignment="1">
      <alignment horizontal="center" vertical="center"/>
    </xf>
    <xf numFmtId="0" fontId="12" fillId="7" borderId="4" xfId="0" applyFont="1" applyFill="1" applyBorder="1" applyAlignment="1">
      <alignment horizontal="center" vertical="center"/>
    </xf>
    <xf numFmtId="0" fontId="13" fillId="7" borderId="4" xfId="0" applyFont="1" applyFill="1" applyBorder="1" applyAlignment="1">
      <alignment horizontal="center" vertical="center"/>
    </xf>
    <xf numFmtId="4" fontId="12" fillId="0" borderId="4" xfId="0" applyNumberFormat="1" applyFont="1" applyFill="1" applyBorder="1" applyAlignment="1">
      <alignment horizontal="center" vertical="center"/>
    </xf>
    <xf numFmtId="0" fontId="13" fillId="6" borderId="4" xfId="0" applyFont="1" applyFill="1" applyBorder="1" applyAlignment="1">
      <alignment horizontal="center" vertical="center"/>
    </xf>
    <xf numFmtId="0" fontId="12" fillId="7" borderId="4" xfId="0" applyFont="1" applyFill="1" applyBorder="1" applyAlignment="1">
      <alignment horizontal="center" vertical="center" wrapText="1"/>
    </xf>
    <xf numFmtId="0" fontId="34" fillId="0" borderId="1" xfId="0" applyFont="1" applyFill="1" applyBorder="1" applyAlignment="1">
      <alignment horizontal="center" vertical="center"/>
    </xf>
    <xf numFmtId="0" fontId="34" fillId="0" borderId="5" xfId="0" applyFont="1" applyFill="1" applyBorder="1" applyAlignment="1">
      <alignment horizontal="center" vertical="center"/>
    </xf>
    <xf numFmtId="0" fontId="13" fillId="6" borderId="4" xfId="0" applyFont="1" applyFill="1" applyBorder="1" applyAlignment="1">
      <alignment horizontal="center" vertical="center" wrapText="1"/>
    </xf>
    <xf numFmtId="2" fontId="12" fillId="0" borderId="4" xfId="0" applyNumberFormat="1" applyFont="1" applyBorder="1" applyAlignment="1">
      <alignment horizontal="center" vertical="center" wrapText="1"/>
    </xf>
    <xf numFmtId="0" fontId="0" fillId="0" borderId="4" xfId="0" applyBorder="1" applyAlignment="1">
      <alignment horizontal="center" vertical="center" wrapText="1"/>
    </xf>
    <xf numFmtId="0" fontId="22" fillId="0" borderId="4" xfId="0" applyFont="1" applyBorder="1" applyAlignment="1">
      <alignment horizontal="center" vertical="center" wrapText="1"/>
    </xf>
    <xf numFmtId="0" fontId="12" fillId="0" borderId="4" xfId="0" applyNumberFormat="1" applyFont="1" applyBorder="1" applyAlignment="1">
      <alignment horizontal="center" vertical="center" wrapText="1"/>
    </xf>
    <xf numFmtId="2" fontId="12" fillId="0" borderId="1" xfId="0" applyNumberFormat="1" applyFont="1" applyBorder="1" applyAlignment="1">
      <alignment horizontal="center" vertical="center" wrapText="1"/>
    </xf>
    <xf numFmtId="2" fontId="12" fillId="0" borderId="6" xfId="0" applyNumberFormat="1" applyFont="1" applyBorder="1" applyAlignment="1">
      <alignment horizontal="center" vertical="center" wrapText="1"/>
    </xf>
    <xf numFmtId="2" fontId="0" fillId="0" borderId="1" xfId="0" applyNumberFormat="1" applyFont="1" applyBorder="1" applyAlignment="1">
      <alignment horizontal="center" vertical="center" wrapText="1"/>
    </xf>
    <xf numFmtId="2" fontId="12" fillId="6" borderId="6" xfId="0" applyNumberFormat="1" applyFont="1" applyFill="1" applyBorder="1" applyAlignment="1">
      <alignment horizontal="center" vertical="center" wrapText="1"/>
    </xf>
    <xf numFmtId="2" fontId="16" fillId="6" borderId="1" xfId="0" applyNumberFormat="1" applyFont="1" applyFill="1" applyBorder="1" applyAlignment="1">
      <alignment horizontal="center" vertical="center" wrapText="1"/>
    </xf>
    <xf numFmtId="2" fontId="16" fillId="6" borderId="6" xfId="0" applyNumberFormat="1" applyFont="1" applyFill="1" applyBorder="1" applyAlignment="1">
      <alignment horizontal="center" vertical="center" wrapText="1"/>
    </xf>
    <xf numFmtId="2" fontId="12" fillId="0" borderId="5" xfId="0" applyNumberFormat="1" applyFont="1" applyBorder="1" applyAlignment="1">
      <alignment horizontal="center" vertical="center" wrapText="1"/>
    </xf>
    <xf numFmtId="2" fontId="14" fillId="6" borderId="1" xfId="0" applyNumberFormat="1" applyFont="1" applyFill="1" applyBorder="1" applyAlignment="1">
      <alignment horizontal="center" vertical="center" wrapText="1"/>
    </xf>
    <xf numFmtId="2" fontId="14" fillId="6" borderId="6" xfId="0" applyNumberFormat="1" applyFont="1" applyFill="1" applyBorder="1" applyAlignment="1">
      <alignment horizontal="center" vertical="center" wrapText="1"/>
    </xf>
    <xf numFmtId="2" fontId="14" fillId="6" borderId="5" xfId="0" applyNumberFormat="1" applyFont="1" applyFill="1" applyBorder="1" applyAlignment="1">
      <alignment horizontal="center" vertical="center" wrapText="1"/>
    </xf>
    <xf numFmtId="0" fontId="31" fillId="6" borderId="5" xfId="0" applyFont="1" applyFill="1" applyBorder="1" applyAlignment="1">
      <alignment horizontal="center" vertical="center" wrapText="1"/>
    </xf>
    <xf numFmtId="49" fontId="16" fillId="6" borderId="6" xfId="0" applyNumberFormat="1" applyFont="1" applyFill="1" applyBorder="1" applyAlignment="1">
      <alignment horizontal="center" vertical="center" wrapText="1"/>
    </xf>
  </cellXfs>
  <cellStyles count="9">
    <cellStyle name="Dziesiętny" xfId="1" builtinId="3"/>
    <cellStyle name="Dziesiętny 2" xfId="6"/>
    <cellStyle name="Normalny" xfId="0" builtinId="0"/>
    <cellStyle name="Normalny 2" xfId="3"/>
    <cellStyle name="Normalny 3" xfId="4"/>
    <cellStyle name="Normalny 4" xfId="5"/>
    <cellStyle name="Normalny 5" xfId="8"/>
    <cellStyle name="Walutowy" xfId="2" builtinId="4"/>
    <cellStyle name="Walutowy 2"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21"/>
  <sheetViews>
    <sheetView topLeftCell="A139" zoomScale="60" zoomScaleNormal="60" workbookViewId="0">
      <selection activeCell="F97" sqref="F97:F99"/>
    </sheetView>
  </sheetViews>
  <sheetFormatPr defaultRowHeight="15"/>
  <cols>
    <col min="1" max="1" width="4.7109375" bestFit="1" customWidth="1"/>
    <col min="2" max="2" width="9.7109375" bestFit="1" customWidth="1"/>
    <col min="3" max="3" width="12.85546875"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bestFit="1" customWidth="1"/>
    <col min="11" max="11" width="26" bestFit="1" customWidth="1"/>
    <col min="12" max="12" width="19.140625" bestFit="1" customWidth="1"/>
    <col min="13" max="13" width="10.42578125" customWidth="1"/>
    <col min="14" max="15" width="14.7109375" customWidth="1"/>
    <col min="16" max="16" width="9"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1.8554687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1.8554687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1.8554687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1.8554687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1.8554687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1.8554687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1.8554687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1.8554687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1.8554687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1.8554687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1.8554687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1.8554687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1.8554687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1.8554687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1.8554687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1.8554687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1.8554687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1.8554687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1.8554687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1.8554687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1.8554687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1.8554687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1.8554687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1.8554687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1.8554687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1.8554687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1.8554687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1.8554687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1.8554687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1.8554687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1.8554687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1.8554687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1.8554687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1.8554687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1.8554687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1.8554687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1.8554687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1.8554687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1.8554687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1.8554687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1.8554687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1.8554687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1.8554687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1.8554687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1.8554687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1.8554687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1.8554687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1.8554687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1.8554687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1.8554687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1.8554687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1.8554687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1.8554687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1.8554687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1.8554687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1.8554687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1.8554687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1.8554687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1.8554687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1.8554687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1.8554687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1.8554687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1.85546875" customWidth="1"/>
    <col min="16143" max="16143" width="14.7109375" customWidth="1"/>
    <col min="16144" max="16144" width="9" bestFit="1" customWidth="1"/>
  </cols>
  <sheetData>
    <row r="2" spans="1:16" ht="15.75">
      <c r="A2" s="1" t="s">
        <v>0</v>
      </c>
      <c r="B2" s="2"/>
      <c r="C2" s="2"/>
      <c r="D2" s="2"/>
      <c r="E2" s="2"/>
      <c r="F2" s="2"/>
      <c r="G2" s="2"/>
      <c r="H2" s="2"/>
      <c r="I2" s="2"/>
      <c r="J2" s="2"/>
      <c r="K2" s="2"/>
      <c r="L2" s="2"/>
      <c r="M2" s="2"/>
    </row>
    <row r="3" spans="1:16" ht="15.75">
      <c r="A3" s="1"/>
      <c r="B3" s="2"/>
      <c r="C3" s="2"/>
      <c r="D3" s="2"/>
      <c r="E3" s="2"/>
      <c r="F3" s="2"/>
      <c r="G3" s="2"/>
      <c r="H3" s="2"/>
      <c r="I3" s="2"/>
      <c r="J3" s="2"/>
      <c r="K3" s="2"/>
      <c r="L3" s="2"/>
      <c r="M3" s="2"/>
    </row>
    <row r="4" spans="1:16" s="3" customFormat="1" ht="30" customHeight="1">
      <c r="A4" s="1085" t="s">
        <v>1</v>
      </c>
      <c r="B4" s="1073" t="s">
        <v>2</v>
      </c>
      <c r="C4" s="1073" t="s">
        <v>3</v>
      </c>
      <c r="D4" s="1085" t="s">
        <v>4</v>
      </c>
      <c r="E4" s="1085" t="s">
        <v>5</v>
      </c>
      <c r="F4" s="1085" t="s">
        <v>6</v>
      </c>
      <c r="G4" s="1085" t="s">
        <v>7</v>
      </c>
      <c r="H4" s="1085" t="s">
        <v>8</v>
      </c>
      <c r="I4" s="1085" t="s">
        <v>9</v>
      </c>
      <c r="J4" s="1087" t="s">
        <v>10</v>
      </c>
      <c r="K4" s="1088"/>
      <c r="L4" s="1089" t="s">
        <v>11</v>
      </c>
      <c r="M4" s="1089"/>
      <c r="N4" s="1073" t="s">
        <v>12</v>
      </c>
      <c r="O4" s="1073" t="s">
        <v>13</v>
      </c>
      <c r="P4" s="1073" t="s">
        <v>14</v>
      </c>
    </row>
    <row r="5" spans="1:16" s="3" customFormat="1" ht="35.25" customHeight="1">
      <c r="A5" s="1086"/>
      <c r="B5" s="1074"/>
      <c r="C5" s="1074"/>
      <c r="D5" s="1086"/>
      <c r="E5" s="1086"/>
      <c r="F5" s="1086"/>
      <c r="G5" s="1086"/>
      <c r="H5" s="1086"/>
      <c r="I5" s="1086"/>
      <c r="J5" s="4">
        <v>2016</v>
      </c>
      <c r="K5" s="4">
        <v>2017</v>
      </c>
      <c r="L5" s="5" t="s">
        <v>15</v>
      </c>
      <c r="M5" s="5" t="s">
        <v>16</v>
      </c>
      <c r="N5" s="1074"/>
      <c r="O5" s="1074"/>
      <c r="P5" s="1074"/>
    </row>
    <row r="6" spans="1:16" s="3" customFormat="1" ht="99.75" customHeight="1">
      <c r="A6" s="943">
        <v>1</v>
      </c>
      <c r="B6" s="7">
        <v>6</v>
      </c>
      <c r="C6" s="8" t="s">
        <v>17</v>
      </c>
      <c r="D6" s="8" t="s">
        <v>18</v>
      </c>
      <c r="E6" s="9" t="s">
        <v>19</v>
      </c>
      <c r="F6" s="10" t="s">
        <v>20</v>
      </c>
      <c r="G6" s="11" t="s">
        <v>21</v>
      </c>
      <c r="H6" s="9" t="s">
        <v>22</v>
      </c>
      <c r="I6" s="11" t="s">
        <v>23</v>
      </c>
      <c r="J6" s="12" t="s">
        <v>24</v>
      </c>
      <c r="K6" s="13" t="s">
        <v>25</v>
      </c>
      <c r="L6" s="13" t="s">
        <v>26</v>
      </c>
      <c r="M6" s="14" t="s">
        <v>27</v>
      </c>
      <c r="N6" s="15">
        <v>17618.7</v>
      </c>
      <c r="O6" s="16" t="s">
        <v>28</v>
      </c>
      <c r="P6" s="16" t="s">
        <v>29</v>
      </c>
    </row>
    <row r="7" spans="1:16" s="3" customFormat="1" ht="109.5" customHeight="1">
      <c r="A7" s="946"/>
      <c r="B7" s="50">
        <v>6</v>
      </c>
      <c r="C7" s="51" t="s">
        <v>17</v>
      </c>
      <c r="D7" s="51" t="s">
        <v>18</v>
      </c>
      <c r="E7" s="50" t="s">
        <v>19</v>
      </c>
      <c r="F7" s="50" t="s">
        <v>20</v>
      </c>
      <c r="G7" s="50" t="s">
        <v>21</v>
      </c>
      <c r="H7" s="50" t="s">
        <v>22</v>
      </c>
      <c r="I7" s="50" t="s">
        <v>23</v>
      </c>
      <c r="J7" s="559" t="s">
        <v>30</v>
      </c>
      <c r="K7" s="52" t="s">
        <v>25</v>
      </c>
      <c r="L7" s="52" t="s">
        <v>26</v>
      </c>
      <c r="M7" s="53" t="s">
        <v>27</v>
      </c>
      <c r="N7" s="54">
        <v>17618.7</v>
      </c>
      <c r="O7" s="51" t="s">
        <v>28</v>
      </c>
      <c r="P7" s="51" t="s">
        <v>29</v>
      </c>
    </row>
    <row r="8" spans="1:16" s="3" customFormat="1" ht="28.5" customHeight="1">
      <c r="A8" s="944"/>
      <c r="B8" s="1173" t="s">
        <v>4561</v>
      </c>
      <c r="C8" s="1174"/>
      <c r="D8" s="1174"/>
      <c r="E8" s="1174"/>
      <c r="F8" s="1174"/>
      <c r="G8" s="1174"/>
      <c r="H8" s="1174"/>
      <c r="I8" s="1174"/>
      <c r="J8" s="1174"/>
      <c r="K8" s="1174"/>
      <c r="L8" s="1174"/>
      <c r="M8" s="1174"/>
      <c r="N8" s="1174"/>
      <c r="O8" s="1174"/>
      <c r="P8" s="1175"/>
    </row>
    <row r="9" spans="1:16" s="3" customFormat="1" ht="38.25">
      <c r="A9" s="1075">
        <v>2</v>
      </c>
      <c r="B9" s="1077">
        <v>10</v>
      </c>
      <c r="C9" s="1079">
        <v>4</v>
      </c>
      <c r="D9" s="1079" t="s">
        <v>31</v>
      </c>
      <c r="E9" s="1081" t="s">
        <v>19</v>
      </c>
      <c r="F9" s="1083" t="s">
        <v>32</v>
      </c>
      <c r="G9" s="1081" t="s">
        <v>33</v>
      </c>
      <c r="H9" s="1081" t="s">
        <v>34</v>
      </c>
      <c r="I9" s="1081" t="s">
        <v>35</v>
      </c>
      <c r="J9" s="1067" t="s">
        <v>36</v>
      </c>
      <c r="K9" s="1067" t="s">
        <v>25</v>
      </c>
      <c r="L9" s="9" t="s">
        <v>37</v>
      </c>
      <c r="M9" s="14" t="s">
        <v>27</v>
      </c>
      <c r="N9" s="1069">
        <v>28062.43</v>
      </c>
      <c r="O9" s="1071" t="s">
        <v>28</v>
      </c>
      <c r="P9" s="1071" t="s">
        <v>29</v>
      </c>
    </row>
    <row r="10" spans="1:16" s="3" customFormat="1" ht="59.25" customHeight="1">
      <c r="A10" s="1076"/>
      <c r="B10" s="1078"/>
      <c r="C10" s="1080"/>
      <c r="D10" s="1080"/>
      <c r="E10" s="1082"/>
      <c r="F10" s="1084"/>
      <c r="G10" s="1082"/>
      <c r="H10" s="1082"/>
      <c r="I10" s="1082"/>
      <c r="J10" s="1068"/>
      <c r="K10" s="1068"/>
      <c r="L10" s="24" t="s">
        <v>38</v>
      </c>
      <c r="M10" s="14" t="s">
        <v>39</v>
      </c>
      <c r="N10" s="1070"/>
      <c r="O10" s="1072"/>
      <c r="P10" s="1072"/>
    </row>
    <row r="11" spans="1:16" s="3" customFormat="1" ht="38.25">
      <c r="A11" s="1075">
        <v>3</v>
      </c>
      <c r="B11" s="1077">
        <v>10</v>
      </c>
      <c r="C11" s="1079">
        <v>4</v>
      </c>
      <c r="D11" s="1079" t="s">
        <v>31</v>
      </c>
      <c r="E11" s="1081" t="s">
        <v>19</v>
      </c>
      <c r="F11" s="1083" t="s">
        <v>40</v>
      </c>
      <c r="G11" s="1081" t="s">
        <v>41</v>
      </c>
      <c r="H11" s="1081" t="s">
        <v>42</v>
      </c>
      <c r="I11" s="1081" t="s">
        <v>43</v>
      </c>
      <c r="J11" s="1067" t="s">
        <v>36</v>
      </c>
      <c r="K11" s="1067" t="s">
        <v>25</v>
      </c>
      <c r="L11" s="9" t="s">
        <v>37</v>
      </c>
      <c r="M11" s="14" t="s">
        <v>27</v>
      </c>
      <c r="N11" s="1090">
        <v>39093.42</v>
      </c>
      <c r="O11" s="1071" t="s">
        <v>28</v>
      </c>
      <c r="P11" s="1071" t="s">
        <v>29</v>
      </c>
    </row>
    <row r="12" spans="1:16" s="3" customFormat="1" ht="65.25" customHeight="1">
      <c r="A12" s="1076"/>
      <c r="B12" s="1078"/>
      <c r="C12" s="1080"/>
      <c r="D12" s="1080"/>
      <c r="E12" s="1082"/>
      <c r="F12" s="1084"/>
      <c r="G12" s="1082"/>
      <c r="H12" s="1082"/>
      <c r="I12" s="1082"/>
      <c r="J12" s="1068"/>
      <c r="K12" s="1068"/>
      <c r="L12" s="24" t="s">
        <v>38</v>
      </c>
      <c r="M12" s="14" t="s">
        <v>39</v>
      </c>
      <c r="N12" s="1091"/>
      <c r="O12" s="1072"/>
      <c r="P12" s="1072"/>
    </row>
    <row r="13" spans="1:16" s="3" customFormat="1" ht="38.25">
      <c r="A13" s="1075">
        <v>4</v>
      </c>
      <c r="B13" s="1077">
        <v>10</v>
      </c>
      <c r="C13" s="1079">
        <v>4</v>
      </c>
      <c r="D13" s="1079" t="s">
        <v>31</v>
      </c>
      <c r="E13" s="1081" t="s">
        <v>19</v>
      </c>
      <c r="F13" s="1083" t="s">
        <v>44</v>
      </c>
      <c r="G13" s="1081" t="s">
        <v>41</v>
      </c>
      <c r="H13" s="1081" t="s">
        <v>34</v>
      </c>
      <c r="I13" s="1081" t="s">
        <v>35</v>
      </c>
      <c r="J13" s="1067" t="s">
        <v>45</v>
      </c>
      <c r="K13" s="1067" t="s">
        <v>25</v>
      </c>
      <c r="L13" s="9" t="s">
        <v>37</v>
      </c>
      <c r="M13" s="14" t="s">
        <v>27</v>
      </c>
      <c r="N13" s="15">
        <v>80145.17</v>
      </c>
      <c r="O13" s="16" t="s">
        <v>28</v>
      </c>
      <c r="P13" s="1071" t="s">
        <v>29</v>
      </c>
    </row>
    <row r="14" spans="1:16" s="3" customFormat="1" ht="57.75" customHeight="1">
      <c r="A14" s="1076"/>
      <c r="B14" s="1078"/>
      <c r="C14" s="1080"/>
      <c r="D14" s="1080"/>
      <c r="E14" s="1082"/>
      <c r="F14" s="1084"/>
      <c r="G14" s="1082"/>
      <c r="H14" s="1082"/>
      <c r="I14" s="1082"/>
      <c r="J14" s="1068"/>
      <c r="K14" s="1068"/>
      <c r="L14" s="13" t="s">
        <v>38</v>
      </c>
      <c r="M14" s="14" t="s">
        <v>46</v>
      </c>
      <c r="N14" s="15"/>
      <c r="O14" s="16"/>
      <c r="P14" s="1072"/>
    </row>
    <row r="15" spans="1:16" s="3" customFormat="1" ht="38.25">
      <c r="A15" s="1075">
        <v>5</v>
      </c>
      <c r="B15" s="1077">
        <v>10</v>
      </c>
      <c r="C15" s="1079">
        <v>4</v>
      </c>
      <c r="D15" s="1079" t="s">
        <v>31</v>
      </c>
      <c r="E15" s="1081" t="s">
        <v>19</v>
      </c>
      <c r="F15" s="1083" t="s">
        <v>47</v>
      </c>
      <c r="G15" s="1081" t="s">
        <v>41</v>
      </c>
      <c r="H15" s="1081" t="s">
        <v>34</v>
      </c>
      <c r="I15" s="1081" t="s">
        <v>48</v>
      </c>
      <c r="J15" s="1067" t="s">
        <v>45</v>
      </c>
      <c r="K15" s="1067" t="s">
        <v>25</v>
      </c>
      <c r="L15" s="9" t="s">
        <v>37</v>
      </c>
      <c r="M15" s="14" t="s">
        <v>27</v>
      </c>
      <c r="N15" s="1069">
        <v>38480.28</v>
      </c>
      <c r="O15" s="1071" t="s">
        <v>28</v>
      </c>
      <c r="P15" s="1071" t="s">
        <v>29</v>
      </c>
    </row>
    <row r="16" spans="1:16" s="3" customFormat="1" ht="60" customHeight="1">
      <c r="A16" s="1076"/>
      <c r="B16" s="1078"/>
      <c r="C16" s="1080"/>
      <c r="D16" s="1080"/>
      <c r="E16" s="1082"/>
      <c r="F16" s="1084"/>
      <c r="G16" s="1082"/>
      <c r="H16" s="1082"/>
      <c r="I16" s="1082"/>
      <c r="J16" s="1068"/>
      <c r="K16" s="1068"/>
      <c r="L16" s="13" t="s">
        <v>38</v>
      </c>
      <c r="M16" s="14" t="s">
        <v>49</v>
      </c>
      <c r="N16" s="1070"/>
      <c r="O16" s="1072"/>
      <c r="P16" s="1072"/>
    </row>
    <row r="17" spans="1:16" s="3" customFormat="1" ht="38.25">
      <c r="A17" s="943">
        <v>6</v>
      </c>
      <c r="B17" s="7">
        <v>6</v>
      </c>
      <c r="C17" s="8">
        <v>1</v>
      </c>
      <c r="D17" s="8" t="s">
        <v>50</v>
      </c>
      <c r="E17" s="9" t="s">
        <v>19</v>
      </c>
      <c r="F17" s="10" t="s">
        <v>51</v>
      </c>
      <c r="G17" s="9" t="s">
        <v>52</v>
      </c>
      <c r="H17" s="9" t="s">
        <v>53</v>
      </c>
      <c r="I17" s="9" t="s">
        <v>54</v>
      </c>
      <c r="J17" s="9" t="s">
        <v>45</v>
      </c>
      <c r="K17" s="13" t="s">
        <v>25</v>
      </c>
      <c r="L17" s="13" t="s">
        <v>55</v>
      </c>
      <c r="M17" s="14" t="s">
        <v>27</v>
      </c>
      <c r="N17" s="25">
        <v>20000</v>
      </c>
      <c r="O17" s="16" t="s">
        <v>28</v>
      </c>
      <c r="P17" s="16" t="s">
        <v>29</v>
      </c>
    </row>
    <row r="18" spans="1:16" s="3" customFormat="1" ht="46.5" customHeight="1">
      <c r="A18" s="946"/>
      <c r="B18" s="50">
        <v>6</v>
      </c>
      <c r="C18" s="51">
        <v>1</v>
      </c>
      <c r="D18" s="51" t="s">
        <v>50</v>
      </c>
      <c r="E18" s="50" t="s">
        <v>19</v>
      </c>
      <c r="F18" s="50" t="s">
        <v>51</v>
      </c>
      <c r="G18" s="50" t="s">
        <v>52</v>
      </c>
      <c r="H18" s="50" t="s">
        <v>53</v>
      </c>
      <c r="I18" s="50" t="s">
        <v>54</v>
      </c>
      <c r="J18" s="50" t="s">
        <v>45</v>
      </c>
      <c r="K18" s="52" t="s">
        <v>25</v>
      </c>
      <c r="L18" s="52" t="s">
        <v>55</v>
      </c>
      <c r="M18" s="53" t="s">
        <v>27</v>
      </c>
      <c r="N18" s="560">
        <v>22744</v>
      </c>
      <c r="O18" s="51" t="s">
        <v>28</v>
      </c>
      <c r="P18" s="51" t="s">
        <v>29</v>
      </c>
    </row>
    <row r="19" spans="1:16" s="3" customFormat="1" ht="27.75" customHeight="1">
      <c r="A19" s="944"/>
      <c r="B19" s="1176" t="s">
        <v>4562</v>
      </c>
      <c r="C19" s="1177"/>
      <c r="D19" s="1177"/>
      <c r="E19" s="1177"/>
      <c r="F19" s="1177"/>
      <c r="G19" s="1177"/>
      <c r="H19" s="1177"/>
      <c r="I19" s="1177"/>
      <c r="J19" s="1177"/>
      <c r="K19" s="1177"/>
      <c r="L19" s="1177"/>
      <c r="M19" s="1177"/>
      <c r="N19" s="1177"/>
      <c r="O19" s="1177"/>
      <c r="P19" s="1178"/>
    </row>
    <row r="20" spans="1:16" s="3" customFormat="1" ht="38.25">
      <c r="A20" s="943">
        <v>7</v>
      </c>
      <c r="B20" s="7">
        <v>6</v>
      </c>
      <c r="C20" s="8">
        <v>1</v>
      </c>
      <c r="D20" s="8" t="s">
        <v>50</v>
      </c>
      <c r="E20" s="9" t="s">
        <v>19</v>
      </c>
      <c r="F20" s="10" t="s">
        <v>56</v>
      </c>
      <c r="G20" s="9" t="s">
        <v>57</v>
      </c>
      <c r="H20" s="9" t="s">
        <v>53</v>
      </c>
      <c r="I20" s="9" t="s">
        <v>54</v>
      </c>
      <c r="J20" s="9" t="s">
        <v>45</v>
      </c>
      <c r="K20" s="13" t="s">
        <v>25</v>
      </c>
      <c r="L20" s="13" t="s">
        <v>55</v>
      </c>
      <c r="M20" s="14" t="s">
        <v>27</v>
      </c>
      <c r="N20" s="25">
        <v>15000</v>
      </c>
      <c r="O20" s="16" t="s">
        <v>28</v>
      </c>
      <c r="P20" s="16" t="s">
        <v>29</v>
      </c>
    </row>
    <row r="21" spans="1:16" s="3" customFormat="1" ht="48.75" customHeight="1">
      <c r="A21" s="946"/>
      <c r="B21" s="50">
        <v>6</v>
      </c>
      <c r="C21" s="51">
        <v>1</v>
      </c>
      <c r="D21" s="51" t="s">
        <v>50</v>
      </c>
      <c r="E21" s="50" t="s">
        <v>19</v>
      </c>
      <c r="F21" s="50" t="s">
        <v>56</v>
      </c>
      <c r="G21" s="50" t="s">
        <v>57</v>
      </c>
      <c r="H21" s="50" t="s">
        <v>53</v>
      </c>
      <c r="I21" s="50" t="s">
        <v>54</v>
      </c>
      <c r="J21" s="50" t="s">
        <v>45</v>
      </c>
      <c r="K21" s="52" t="s">
        <v>25</v>
      </c>
      <c r="L21" s="52" t="s">
        <v>55</v>
      </c>
      <c r="M21" s="53" t="s">
        <v>27</v>
      </c>
      <c r="N21" s="560">
        <v>9594</v>
      </c>
      <c r="O21" s="51" t="s">
        <v>28</v>
      </c>
      <c r="P21" s="51" t="s">
        <v>29</v>
      </c>
    </row>
    <row r="22" spans="1:16" s="3" customFormat="1" ht="26.25" customHeight="1">
      <c r="A22" s="944"/>
      <c r="B22" s="1173" t="s">
        <v>4562</v>
      </c>
      <c r="C22" s="1174"/>
      <c r="D22" s="1174"/>
      <c r="E22" s="1174"/>
      <c r="F22" s="1174"/>
      <c r="G22" s="1174"/>
      <c r="H22" s="1174"/>
      <c r="I22" s="1174"/>
      <c r="J22" s="1174"/>
      <c r="K22" s="1174"/>
      <c r="L22" s="1174"/>
      <c r="M22" s="1174"/>
      <c r="N22" s="1174"/>
      <c r="O22" s="1174"/>
      <c r="P22" s="1175"/>
    </row>
    <row r="23" spans="1:16" s="3" customFormat="1" ht="12.75">
      <c r="A23" s="1075">
        <v>8</v>
      </c>
      <c r="B23" s="1077">
        <v>13</v>
      </c>
      <c r="C23" s="1079">
        <v>5</v>
      </c>
      <c r="D23" s="1079" t="s">
        <v>58</v>
      </c>
      <c r="E23" s="1081" t="s">
        <v>19</v>
      </c>
      <c r="F23" s="1101" t="s">
        <v>59</v>
      </c>
      <c r="G23" s="1104" t="s">
        <v>60</v>
      </c>
      <c r="H23" s="1081" t="s">
        <v>61</v>
      </c>
      <c r="I23" s="1081" t="s">
        <v>62</v>
      </c>
      <c r="J23" s="1081" t="s">
        <v>36</v>
      </c>
      <c r="K23" s="1067" t="s">
        <v>25</v>
      </c>
      <c r="L23" s="13" t="s">
        <v>63</v>
      </c>
      <c r="M23" s="14" t="s">
        <v>27</v>
      </c>
      <c r="N23" s="1094">
        <v>70000</v>
      </c>
      <c r="O23" s="1071" t="s">
        <v>28</v>
      </c>
      <c r="P23" s="1071" t="s">
        <v>29</v>
      </c>
    </row>
    <row r="24" spans="1:16" s="3" customFormat="1" ht="38.25">
      <c r="A24" s="1098"/>
      <c r="B24" s="1099"/>
      <c r="C24" s="1100"/>
      <c r="D24" s="1100"/>
      <c r="E24" s="1092"/>
      <c r="F24" s="1102"/>
      <c r="G24" s="1104"/>
      <c r="H24" s="1092"/>
      <c r="I24" s="1092"/>
      <c r="J24" s="1092"/>
      <c r="K24" s="1093"/>
      <c r="L24" s="27" t="s">
        <v>64</v>
      </c>
      <c r="M24" s="28" t="s">
        <v>65</v>
      </c>
      <c r="N24" s="1095"/>
      <c r="O24" s="1097"/>
      <c r="P24" s="1097"/>
    </row>
    <row r="25" spans="1:16" s="3" customFormat="1" ht="42.75" customHeight="1">
      <c r="A25" s="1076"/>
      <c r="B25" s="1078"/>
      <c r="C25" s="1080"/>
      <c r="D25" s="1080"/>
      <c r="E25" s="1082"/>
      <c r="F25" s="1103"/>
      <c r="G25" s="1104"/>
      <c r="H25" s="1082"/>
      <c r="I25" s="1082"/>
      <c r="J25" s="1082"/>
      <c r="K25" s="1068"/>
      <c r="L25" s="9" t="s">
        <v>66</v>
      </c>
      <c r="M25" s="28" t="s">
        <v>67</v>
      </c>
      <c r="N25" s="1096"/>
      <c r="O25" s="1072"/>
      <c r="P25" s="1072"/>
    </row>
    <row r="26" spans="1:16" s="3" customFormat="1" ht="45">
      <c r="A26" s="1075">
        <v>9</v>
      </c>
      <c r="B26" s="1120">
        <v>6</v>
      </c>
      <c r="C26" s="1120" t="s">
        <v>68</v>
      </c>
      <c r="D26" s="1120" t="s">
        <v>18</v>
      </c>
      <c r="E26" s="1111" t="s">
        <v>69</v>
      </c>
      <c r="F26" s="1111" t="s">
        <v>70</v>
      </c>
      <c r="G26" s="1111" t="s">
        <v>71</v>
      </c>
      <c r="H26" s="1111" t="s">
        <v>72</v>
      </c>
      <c r="I26" s="1111" t="s">
        <v>73</v>
      </c>
      <c r="J26" s="1108" t="s">
        <v>74</v>
      </c>
      <c r="K26" s="1108" t="s">
        <v>25</v>
      </c>
      <c r="L26" s="30" t="s">
        <v>26</v>
      </c>
      <c r="M26" s="31" t="s">
        <v>27</v>
      </c>
      <c r="N26" s="1114">
        <v>15609</v>
      </c>
      <c r="O26" s="1108" t="s">
        <v>28</v>
      </c>
      <c r="P26" s="1108">
        <v>35</v>
      </c>
    </row>
    <row r="27" spans="1:16" s="3" customFormat="1" ht="60">
      <c r="A27" s="1098"/>
      <c r="B27" s="1121"/>
      <c r="C27" s="1121"/>
      <c r="D27" s="1121"/>
      <c r="E27" s="1112"/>
      <c r="F27" s="1112"/>
      <c r="G27" s="1112"/>
      <c r="H27" s="1112"/>
      <c r="I27" s="1112"/>
      <c r="J27" s="1109"/>
      <c r="K27" s="1109"/>
      <c r="L27" s="32" t="s">
        <v>75</v>
      </c>
      <c r="M27" s="31" t="s">
        <v>76</v>
      </c>
      <c r="N27" s="1115"/>
      <c r="O27" s="1109"/>
      <c r="P27" s="1109"/>
    </row>
    <row r="28" spans="1:16" s="3" customFormat="1" ht="45">
      <c r="A28" s="1098"/>
      <c r="B28" s="1121"/>
      <c r="C28" s="1121"/>
      <c r="D28" s="1121"/>
      <c r="E28" s="1112"/>
      <c r="F28" s="1112"/>
      <c r="G28" s="1112"/>
      <c r="H28" s="1112"/>
      <c r="I28" s="1112"/>
      <c r="J28" s="1109"/>
      <c r="K28" s="1109"/>
      <c r="L28" s="32" t="s">
        <v>77</v>
      </c>
      <c r="M28" s="31" t="s">
        <v>78</v>
      </c>
      <c r="N28" s="1115"/>
      <c r="O28" s="1109"/>
      <c r="P28" s="1109"/>
    </row>
    <row r="29" spans="1:16" s="3" customFormat="1" ht="33.75" customHeight="1">
      <c r="A29" s="1098"/>
      <c r="B29" s="1122"/>
      <c r="C29" s="1122"/>
      <c r="D29" s="1122"/>
      <c r="E29" s="1113"/>
      <c r="F29" s="1113"/>
      <c r="G29" s="1113"/>
      <c r="H29" s="1113"/>
      <c r="I29" s="1113"/>
      <c r="J29" s="1110"/>
      <c r="K29" s="1110"/>
      <c r="L29" s="33" t="s">
        <v>38</v>
      </c>
      <c r="M29" s="31" t="s">
        <v>79</v>
      </c>
      <c r="N29" s="1116"/>
      <c r="O29" s="1110"/>
      <c r="P29" s="1110"/>
    </row>
    <row r="30" spans="1:16" s="3" customFormat="1" ht="36.75" customHeight="1">
      <c r="A30" s="1098"/>
      <c r="B30" s="1105">
        <v>6</v>
      </c>
      <c r="C30" s="1105" t="s">
        <v>68</v>
      </c>
      <c r="D30" s="1105" t="s">
        <v>18</v>
      </c>
      <c r="E30" s="1117" t="s">
        <v>69</v>
      </c>
      <c r="F30" s="1117" t="s">
        <v>70</v>
      </c>
      <c r="G30" s="1117" t="s">
        <v>71</v>
      </c>
      <c r="H30" s="1117" t="s">
        <v>72</v>
      </c>
      <c r="I30" s="1117" t="s">
        <v>73</v>
      </c>
      <c r="J30" s="1123" t="s">
        <v>36</v>
      </c>
      <c r="K30" s="1126" t="s">
        <v>25</v>
      </c>
      <c r="L30" s="55" t="s">
        <v>26</v>
      </c>
      <c r="M30" s="56" t="s">
        <v>27</v>
      </c>
      <c r="N30" s="1129">
        <v>15609</v>
      </c>
      <c r="O30" s="1105" t="s">
        <v>28</v>
      </c>
      <c r="P30" s="1105">
        <v>35</v>
      </c>
    </row>
    <row r="31" spans="1:16" s="3" customFormat="1" ht="42" customHeight="1">
      <c r="A31" s="1098"/>
      <c r="B31" s="1106"/>
      <c r="C31" s="1106"/>
      <c r="D31" s="1106"/>
      <c r="E31" s="1118"/>
      <c r="F31" s="1118"/>
      <c r="G31" s="1118"/>
      <c r="H31" s="1118"/>
      <c r="I31" s="1118"/>
      <c r="J31" s="1124"/>
      <c r="K31" s="1127"/>
      <c r="L31" s="50" t="s">
        <v>75</v>
      </c>
      <c r="M31" s="56" t="s">
        <v>76</v>
      </c>
      <c r="N31" s="1130"/>
      <c r="O31" s="1106"/>
      <c r="P31" s="1106"/>
    </row>
    <row r="32" spans="1:16" s="3" customFormat="1" ht="42" customHeight="1">
      <c r="A32" s="1098"/>
      <c r="B32" s="1106"/>
      <c r="C32" s="1106"/>
      <c r="D32" s="1106"/>
      <c r="E32" s="1118"/>
      <c r="F32" s="1118"/>
      <c r="G32" s="1118"/>
      <c r="H32" s="1118"/>
      <c r="I32" s="1118"/>
      <c r="J32" s="1124"/>
      <c r="K32" s="1127"/>
      <c r="L32" s="50" t="s">
        <v>77</v>
      </c>
      <c r="M32" s="56" t="s">
        <v>78</v>
      </c>
      <c r="N32" s="1130"/>
      <c r="O32" s="1106"/>
      <c r="P32" s="1106"/>
    </row>
    <row r="33" spans="1:16" s="3" customFormat="1" ht="33.75" customHeight="1">
      <c r="A33" s="1098"/>
      <c r="B33" s="1107"/>
      <c r="C33" s="1107"/>
      <c r="D33" s="1107"/>
      <c r="E33" s="1119"/>
      <c r="F33" s="1119"/>
      <c r="G33" s="1119"/>
      <c r="H33" s="1119"/>
      <c r="I33" s="1119"/>
      <c r="J33" s="1125"/>
      <c r="K33" s="1128"/>
      <c r="L33" s="57" t="s">
        <v>38</v>
      </c>
      <c r="M33" s="56" t="s">
        <v>79</v>
      </c>
      <c r="N33" s="1131"/>
      <c r="O33" s="1107"/>
      <c r="P33" s="1107"/>
    </row>
    <row r="34" spans="1:16" s="3" customFormat="1" ht="33.75" customHeight="1">
      <c r="A34" s="944"/>
      <c r="B34" s="1167" t="s">
        <v>4561</v>
      </c>
      <c r="C34" s="1179"/>
      <c r="D34" s="1179"/>
      <c r="E34" s="1179"/>
      <c r="F34" s="1179"/>
      <c r="G34" s="1179"/>
      <c r="H34" s="1179"/>
      <c r="I34" s="1179"/>
      <c r="J34" s="1179"/>
      <c r="K34" s="1179"/>
      <c r="L34" s="1179"/>
      <c r="M34" s="1179"/>
      <c r="N34" s="1179"/>
      <c r="O34" s="1179"/>
      <c r="P34" s="1180"/>
    </row>
    <row r="35" spans="1:16" s="3" customFormat="1" ht="178.5">
      <c r="A35" s="6">
        <v>10</v>
      </c>
      <c r="B35" s="8">
        <v>6</v>
      </c>
      <c r="C35" s="8" t="s">
        <v>80</v>
      </c>
      <c r="D35" s="8" t="s">
        <v>81</v>
      </c>
      <c r="E35" s="9" t="s">
        <v>82</v>
      </c>
      <c r="F35" s="10" t="s">
        <v>83</v>
      </c>
      <c r="G35" s="10" t="s">
        <v>84</v>
      </c>
      <c r="H35" s="10" t="s">
        <v>85</v>
      </c>
      <c r="I35" s="10" t="s">
        <v>86</v>
      </c>
      <c r="J35" s="34" t="s">
        <v>74</v>
      </c>
      <c r="K35" s="34" t="s">
        <v>25</v>
      </c>
      <c r="L35" s="10" t="s">
        <v>87</v>
      </c>
      <c r="M35" s="35" t="s">
        <v>49</v>
      </c>
      <c r="N35" s="15">
        <v>73800</v>
      </c>
      <c r="O35" s="16" t="s">
        <v>28</v>
      </c>
      <c r="P35" s="34">
        <v>33</v>
      </c>
    </row>
    <row r="36" spans="1:16" s="3" customFormat="1" ht="38.25">
      <c r="A36" s="1075">
        <v>11</v>
      </c>
      <c r="B36" s="1077">
        <v>13</v>
      </c>
      <c r="C36" s="1079" t="s">
        <v>88</v>
      </c>
      <c r="D36" s="1079" t="s">
        <v>89</v>
      </c>
      <c r="E36" s="1081" t="s">
        <v>90</v>
      </c>
      <c r="F36" s="1101" t="s">
        <v>91</v>
      </c>
      <c r="G36" s="1139" t="s">
        <v>92</v>
      </c>
      <c r="H36" s="1101" t="s">
        <v>93</v>
      </c>
      <c r="I36" s="1101" t="s">
        <v>94</v>
      </c>
      <c r="J36" s="1132" t="s">
        <v>24</v>
      </c>
      <c r="K36" s="1135" t="s">
        <v>25</v>
      </c>
      <c r="L36" s="9" t="s">
        <v>37</v>
      </c>
      <c r="M36" s="35" t="s">
        <v>27</v>
      </c>
      <c r="N36" s="1069">
        <v>15608.2</v>
      </c>
      <c r="O36" s="1071" t="s">
        <v>28</v>
      </c>
      <c r="P36" s="1135">
        <v>32</v>
      </c>
    </row>
    <row r="37" spans="1:16" s="3" customFormat="1" ht="12.75">
      <c r="A37" s="1098"/>
      <c r="B37" s="1099"/>
      <c r="C37" s="1100"/>
      <c r="D37" s="1100"/>
      <c r="E37" s="1092"/>
      <c r="F37" s="1102"/>
      <c r="G37" s="1140"/>
      <c r="H37" s="1102"/>
      <c r="I37" s="1102"/>
      <c r="J37" s="1133"/>
      <c r="K37" s="1136"/>
      <c r="L37" s="10" t="s">
        <v>38</v>
      </c>
      <c r="M37" s="35" t="s">
        <v>95</v>
      </c>
      <c r="N37" s="1138"/>
      <c r="O37" s="1097"/>
      <c r="P37" s="1136"/>
    </row>
    <row r="38" spans="1:16" s="3" customFormat="1" ht="44.25" customHeight="1">
      <c r="A38" s="1076"/>
      <c r="B38" s="1078"/>
      <c r="C38" s="1080"/>
      <c r="D38" s="1080"/>
      <c r="E38" s="1082"/>
      <c r="F38" s="1103"/>
      <c r="G38" s="1141"/>
      <c r="H38" s="1103"/>
      <c r="I38" s="1103"/>
      <c r="J38" s="1134"/>
      <c r="K38" s="1137"/>
      <c r="L38" s="10" t="s">
        <v>96</v>
      </c>
      <c r="M38" s="35" t="s">
        <v>97</v>
      </c>
      <c r="N38" s="1070"/>
      <c r="O38" s="1072"/>
      <c r="P38" s="1137"/>
    </row>
    <row r="39" spans="1:16" s="3" customFormat="1" ht="38.25">
      <c r="A39" s="1075">
        <v>12</v>
      </c>
      <c r="B39" s="1077">
        <v>13</v>
      </c>
      <c r="C39" s="1079" t="s">
        <v>88</v>
      </c>
      <c r="D39" s="1079" t="s">
        <v>58</v>
      </c>
      <c r="E39" s="1081" t="s">
        <v>90</v>
      </c>
      <c r="F39" s="1101" t="s">
        <v>98</v>
      </c>
      <c r="G39" s="1139" t="s">
        <v>92</v>
      </c>
      <c r="H39" s="1101" t="s">
        <v>93</v>
      </c>
      <c r="I39" s="1101" t="s">
        <v>94</v>
      </c>
      <c r="J39" s="1132" t="s">
        <v>36</v>
      </c>
      <c r="K39" s="1135" t="s">
        <v>25</v>
      </c>
      <c r="L39" s="9" t="s">
        <v>37</v>
      </c>
      <c r="M39" s="35" t="s">
        <v>27</v>
      </c>
      <c r="N39" s="1069">
        <v>14385.2</v>
      </c>
      <c r="O39" s="1071" t="s">
        <v>28</v>
      </c>
      <c r="P39" s="1135">
        <v>31</v>
      </c>
    </row>
    <row r="40" spans="1:16" s="3" customFormat="1" ht="12.75">
      <c r="A40" s="1098"/>
      <c r="B40" s="1099"/>
      <c r="C40" s="1100"/>
      <c r="D40" s="1100"/>
      <c r="E40" s="1092"/>
      <c r="F40" s="1102"/>
      <c r="G40" s="1140"/>
      <c r="H40" s="1102"/>
      <c r="I40" s="1102"/>
      <c r="J40" s="1133"/>
      <c r="K40" s="1136"/>
      <c r="L40" s="10" t="s">
        <v>38</v>
      </c>
      <c r="M40" s="35" t="s">
        <v>95</v>
      </c>
      <c r="N40" s="1138"/>
      <c r="O40" s="1097"/>
      <c r="P40" s="1136"/>
    </row>
    <row r="41" spans="1:16" s="3" customFormat="1" ht="38.25">
      <c r="A41" s="1076"/>
      <c r="B41" s="1078"/>
      <c r="C41" s="1080"/>
      <c r="D41" s="1080"/>
      <c r="E41" s="1082"/>
      <c r="F41" s="1103"/>
      <c r="G41" s="1141"/>
      <c r="H41" s="1103"/>
      <c r="I41" s="1103"/>
      <c r="J41" s="1134"/>
      <c r="K41" s="1137"/>
      <c r="L41" s="10" t="s">
        <v>96</v>
      </c>
      <c r="M41" s="35" t="s">
        <v>95</v>
      </c>
      <c r="N41" s="1070"/>
      <c r="O41" s="1072"/>
      <c r="P41" s="1137"/>
    </row>
    <row r="42" spans="1:16" s="3" customFormat="1" ht="38.25">
      <c r="A42" s="1075">
        <v>13</v>
      </c>
      <c r="B42" s="1077">
        <v>10</v>
      </c>
      <c r="C42" s="1079">
        <v>5</v>
      </c>
      <c r="D42" s="1079" t="s">
        <v>99</v>
      </c>
      <c r="E42" s="1081" t="s">
        <v>90</v>
      </c>
      <c r="F42" s="1083" t="s">
        <v>100</v>
      </c>
      <c r="G42" s="1139" t="s">
        <v>101</v>
      </c>
      <c r="H42" s="1101" t="s">
        <v>102</v>
      </c>
      <c r="I42" s="1101" t="s">
        <v>103</v>
      </c>
      <c r="J42" s="1132" t="s">
        <v>36</v>
      </c>
      <c r="K42" s="1135" t="s">
        <v>25</v>
      </c>
      <c r="L42" s="9" t="s">
        <v>37</v>
      </c>
      <c r="M42" s="35" t="s">
        <v>27</v>
      </c>
      <c r="N42" s="1069">
        <v>12400</v>
      </c>
      <c r="O42" s="1071" t="s">
        <v>28</v>
      </c>
      <c r="P42" s="1135">
        <v>31</v>
      </c>
    </row>
    <row r="43" spans="1:16" s="3" customFormat="1" ht="57.75" customHeight="1">
      <c r="A43" s="1098"/>
      <c r="B43" s="1099"/>
      <c r="C43" s="1100"/>
      <c r="D43" s="1100"/>
      <c r="E43" s="1092"/>
      <c r="F43" s="1142"/>
      <c r="G43" s="1140"/>
      <c r="H43" s="1102"/>
      <c r="I43" s="1102"/>
      <c r="J43" s="1133"/>
      <c r="K43" s="1136"/>
      <c r="L43" s="10" t="s">
        <v>38</v>
      </c>
      <c r="M43" s="35" t="s">
        <v>104</v>
      </c>
      <c r="N43" s="1138"/>
      <c r="O43" s="1097"/>
      <c r="P43" s="1136"/>
    </row>
    <row r="44" spans="1:16" s="3" customFormat="1" ht="38.25">
      <c r="A44" s="1076"/>
      <c r="B44" s="1078"/>
      <c r="C44" s="1080"/>
      <c r="D44" s="1080"/>
      <c r="E44" s="1082"/>
      <c r="F44" s="1084"/>
      <c r="G44" s="1141"/>
      <c r="H44" s="1103"/>
      <c r="I44" s="1103"/>
      <c r="J44" s="1134"/>
      <c r="K44" s="1137"/>
      <c r="L44" s="9" t="s">
        <v>105</v>
      </c>
      <c r="M44" s="37" t="s">
        <v>106</v>
      </c>
      <c r="N44" s="1070"/>
      <c r="O44" s="1072"/>
      <c r="P44" s="1137"/>
    </row>
    <row r="45" spans="1:16" s="3" customFormat="1" ht="38.25">
      <c r="A45" s="1075">
        <v>14</v>
      </c>
      <c r="B45" s="1077">
        <v>10</v>
      </c>
      <c r="C45" s="1079" t="s">
        <v>107</v>
      </c>
      <c r="D45" s="1079" t="s">
        <v>58</v>
      </c>
      <c r="E45" s="1081" t="s">
        <v>90</v>
      </c>
      <c r="F45" s="1101" t="s">
        <v>108</v>
      </c>
      <c r="G45" s="1139" t="s">
        <v>109</v>
      </c>
      <c r="H45" s="1101" t="s">
        <v>110</v>
      </c>
      <c r="I45" s="38" t="s">
        <v>94</v>
      </c>
      <c r="J45" s="1143" t="s">
        <v>24</v>
      </c>
      <c r="K45" s="1135" t="s">
        <v>25</v>
      </c>
      <c r="L45" s="9" t="s">
        <v>37</v>
      </c>
      <c r="M45" s="35" t="s">
        <v>111</v>
      </c>
      <c r="N45" s="1069">
        <v>79642.5</v>
      </c>
      <c r="O45" s="1071" t="s">
        <v>28</v>
      </c>
      <c r="P45" s="1135">
        <v>30</v>
      </c>
    </row>
    <row r="46" spans="1:16" s="3" customFormat="1" ht="12.75">
      <c r="A46" s="1098"/>
      <c r="B46" s="1099"/>
      <c r="C46" s="1100"/>
      <c r="D46" s="1100"/>
      <c r="E46" s="1092"/>
      <c r="F46" s="1102"/>
      <c r="G46" s="1140"/>
      <c r="H46" s="1102"/>
      <c r="I46" s="39"/>
      <c r="J46" s="1144"/>
      <c r="K46" s="1136"/>
      <c r="L46" s="10" t="s">
        <v>38</v>
      </c>
      <c r="M46" s="35" t="s">
        <v>65</v>
      </c>
      <c r="N46" s="1138"/>
      <c r="O46" s="1097"/>
      <c r="P46" s="1136"/>
    </row>
    <row r="47" spans="1:16" s="3" customFormat="1" ht="38.25">
      <c r="A47" s="1098"/>
      <c r="B47" s="1078"/>
      <c r="C47" s="1080"/>
      <c r="D47" s="1080"/>
      <c r="E47" s="1082"/>
      <c r="F47" s="1103"/>
      <c r="G47" s="1141"/>
      <c r="H47" s="1103"/>
      <c r="I47" s="40"/>
      <c r="J47" s="1145"/>
      <c r="K47" s="1137"/>
      <c r="L47" s="9" t="s">
        <v>105</v>
      </c>
      <c r="M47" s="35" t="s">
        <v>112</v>
      </c>
      <c r="N47" s="1070"/>
      <c r="O47" s="1072"/>
      <c r="P47" s="1137"/>
    </row>
    <row r="48" spans="1:16" s="3" customFormat="1" ht="38.25">
      <c r="A48" s="1098"/>
      <c r="B48" s="1117">
        <v>10</v>
      </c>
      <c r="C48" s="1105" t="s">
        <v>107</v>
      </c>
      <c r="D48" s="1105" t="s">
        <v>58</v>
      </c>
      <c r="E48" s="1117" t="s">
        <v>90</v>
      </c>
      <c r="F48" s="1117" t="s">
        <v>108</v>
      </c>
      <c r="G48" s="1117" t="s">
        <v>109</v>
      </c>
      <c r="H48" s="1117" t="s">
        <v>110</v>
      </c>
      <c r="I48" s="561" t="s">
        <v>94</v>
      </c>
      <c r="J48" s="1146" t="s">
        <v>74</v>
      </c>
      <c r="K48" s="1105" t="s">
        <v>25</v>
      </c>
      <c r="L48" s="529" t="s">
        <v>37</v>
      </c>
      <c r="M48" s="521" t="s">
        <v>111</v>
      </c>
      <c r="N48" s="1129">
        <v>79642.5</v>
      </c>
      <c r="O48" s="1105" t="s">
        <v>28</v>
      </c>
      <c r="P48" s="1105">
        <v>30</v>
      </c>
    </row>
    <row r="49" spans="1:16" s="3" customFormat="1" ht="18.75" customHeight="1">
      <c r="A49" s="1098"/>
      <c r="B49" s="1118"/>
      <c r="C49" s="1106"/>
      <c r="D49" s="1106"/>
      <c r="E49" s="1118"/>
      <c r="F49" s="1118"/>
      <c r="G49" s="1118"/>
      <c r="H49" s="1118"/>
      <c r="I49" s="562"/>
      <c r="J49" s="1147"/>
      <c r="K49" s="1106"/>
      <c r="L49" s="529" t="s">
        <v>38</v>
      </c>
      <c r="M49" s="521" t="s">
        <v>65</v>
      </c>
      <c r="N49" s="1130"/>
      <c r="O49" s="1106"/>
      <c r="P49" s="1106"/>
    </row>
    <row r="50" spans="1:16" s="3" customFormat="1" ht="38.25">
      <c r="A50" s="1098"/>
      <c r="B50" s="1119"/>
      <c r="C50" s="1107"/>
      <c r="D50" s="1107"/>
      <c r="E50" s="1119"/>
      <c r="F50" s="1119"/>
      <c r="G50" s="1119"/>
      <c r="H50" s="1119"/>
      <c r="I50" s="563"/>
      <c r="J50" s="1148"/>
      <c r="K50" s="1107"/>
      <c r="L50" s="529" t="s">
        <v>105</v>
      </c>
      <c r="M50" s="521" t="s">
        <v>112</v>
      </c>
      <c r="N50" s="1131"/>
      <c r="O50" s="1107"/>
      <c r="P50" s="1107"/>
    </row>
    <row r="51" spans="1:16" s="3" customFormat="1" ht="20.25" customHeight="1">
      <c r="A51" s="944"/>
      <c r="B51" s="1176" t="s">
        <v>4563</v>
      </c>
      <c r="C51" s="1177"/>
      <c r="D51" s="1177"/>
      <c r="E51" s="1177"/>
      <c r="F51" s="1177"/>
      <c r="G51" s="1177"/>
      <c r="H51" s="1177"/>
      <c r="I51" s="1177"/>
      <c r="J51" s="1177"/>
      <c r="K51" s="1177"/>
      <c r="L51" s="1177"/>
      <c r="M51" s="1177"/>
      <c r="N51" s="1177"/>
      <c r="O51" s="1177"/>
      <c r="P51" s="1178"/>
    </row>
    <row r="52" spans="1:16" s="3" customFormat="1" ht="12.75">
      <c r="A52" s="1075">
        <v>15</v>
      </c>
      <c r="B52" s="1079">
        <v>6</v>
      </c>
      <c r="C52" s="1079">
        <v>4</v>
      </c>
      <c r="D52" s="1079" t="s">
        <v>50</v>
      </c>
      <c r="E52" s="1081" t="s">
        <v>69</v>
      </c>
      <c r="F52" s="1101" t="s">
        <v>113</v>
      </c>
      <c r="G52" s="1139" t="s">
        <v>114</v>
      </c>
      <c r="H52" s="1101" t="s">
        <v>93</v>
      </c>
      <c r="I52" s="1101" t="s">
        <v>115</v>
      </c>
      <c r="J52" s="1132" t="s">
        <v>36</v>
      </c>
      <c r="K52" s="1135" t="s">
        <v>25</v>
      </c>
      <c r="L52" s="1149" t="s">
        <v>37</v>
      </c>
      <c r="M52" s="1151" t="s">
        <v>27</v>
      </c>
      <c r="N52" s="1069">
        <v>37375.760000000002</v>
      </c>
      <c r="O52" s="1071" t="s">
        <v>28</v>
      </c>
      <c r="P52" s="1135">
        <v>30</v>
      </c>
    </row>
    <row r="53" spans="1:16" s="3" customFormat="1" ht="12.75">
      <c r="A53" s="1098"/>
      <c r="B53" s="1100"/>
      <c r="C53" s="1100"/>
      <c r="D53" s="1100"/>
      <c r="E53" s="1092"/>
      <c r="F53" s="1102"/>
      <c r="G53" s="1140"/>
      <c r="H53" s="1102"/>
      <c r="I53" s="1102"/>
      <c r="J53" s="1133"/>
      <c r="K53" s="1136"/>
      <c r="L53" s="1150"/>
      <c r="M53" s="1151"/>
      <c r="N53" s="1138"/>
      <c r="O53" s="1097"/>
      <c r="P53" s="1136"/>
    </row>
    <row r="54" spans="1:16" s="3" customFormat="1" ht="12.75">
      <c r="A54" s="1098"/>
      <c r="B54" s="1100"/>
      <c r="C54" s="1100"/>
      <c r="D54" s="1100"/>
      <c r="E54" s="1092"/>
      <c r="F54" s="1102"/>
      <c r="G54" s="1140"/>
      <c r="H54" s="1102"/>
      <c r="I54" s="1102"/>
      <c r="J54" s="1133"/>
      <c r="K54" s="1136"/>
      <c r="L54" s="10" t="s">
        <v>38</v>
      </c>
      <c r="M54" s="35" t="s">
        <v>116</v>
      </c>
      <c r="N54" s="1138"/>
      <c r="O54" s="1097"/>
      <c r="P54" s="1136"/>
    </row>
    <row r="55" spans="1:16" s="3" customFormat="1" ht="38.25">
      <c r="A55" s="1098"/>
      <c r="B55" s="1100"/>
      <c r="C55" s="1100"/>
      <c r="D55" s="1100"/>
      <c r="E55" s="1092"/>
      <c r="F55" s="1102"/>
      <c r="G55" s="1140"/>
      <c r="H55" s="1102"/>
      <c r="I55" s="1102"/>
      <c r="J55" s="1133"/>
      <c r="K55" s="1136"/>
      <c r="L55" s="9" t="s">
        <v>105</v>
      </c>
      <c r="M55" s="35" t="s">
        <v>117</v>
      </c>
      <c r="N55" s="1138"/>
      <c r="O55" s="1097"/>
      <c r="P55" s="1136"/>
    </row>
    <row r="56" spans="1:16" s="3" customFormat="1" ht="63.75">
      <c r="A56" s="1098"/>
      <c r="B56" s="1100"/>
      <c r="C56" s="1100"/>
      <c r="D56" s="1100"/>
      <c r="E56" s="1092"/>
      <c r="F56" s="1102"/>
      <c r="G56" s="1140"/>
      <c r="H56" s="1102"/>
      <c r="I56" s="1102"/>
      <c r="J56" s="1133"/>
      <c r="K56" s="1136"/>
      <c r="L56" s="9" t="s">
        <v>118</v>
      </c>
      <c r="M56" s="35" t="s">
        <v>27</v>
      </c>
      <c r="N56" s="1138"/>
      <c r="O56" s="1097"/>
      <c r="P56" s="1136"/>
    </row>
    <row r="57" spans="1:16" s="3" customFormat="1" ht="25.5">
      <c r="A57" s="1098"/>
      <c r="B57" s="1100"/>
      <c r="C57" s="1100"/>
      <c r="D57" s="1100"/>
      <c r="E57" s="1092"/>
      <c r="F57" s="1102"/>
      <c r="G57" s="1140"/>
      <c r="H57" s="1102"/>
      <c r="I57" s="1102"/>
      <c r="J57" s="1133"/>
      <c r="K57" s="1136"/>
      <c r="L57" s="9" t="s">
        <v>119</v>
      </c>
      <c r="M57" s="35" t="s">
        <v>27</v>
      </c>
      <c r="N57" s="1138"/>
      <c r="O57" s="1097"/>
      <c r="P57" s="1136"/>
    </row>
    <row r="58" spans="1:16" s="3" customFormat="1" ht="25.5">
      <c r="A58" s="1076"/>
      <c r="B58" s="1080"/>
      <c r="C58" s="1080"/>
      <c r="D58" s="1080"/>
      <c r="E58" s="1082"/>
      <c r="F58" s="1103"/>
      <c r="G58" s="1141"/>
      <c r="H58" s="1103"/>
      <c r="I58" s="1103"/>
      <c r="J58" s="1134"/>
      <c r="K58" s="1137"/>
      <c r="L58" s="24" t="s">
        <v>120</v>
      </c>
      <c r="M58" s="35" t="s">
        <v>121</v>
      </c>
      <c r="N58" s="1070"/>
      <c r="O58" s="1072"/>
      <c r="P58" s="1137"/>
    </row>
    <row r="59" spans="1:16" s="3" customFormat="1" ht="38.25">
      <c r="A59" s="1075">
        <v>16</v>
      </c>
      <c r="B59" s="1079">
        <v>13</v>
      </c>
      <c r="C59" s="1079" t="s">
        <v>68</v>
      </c>
      <c r="D59" s="1079" t="s">
        <v>99</v>
      </c>
      <c r="E59" s="1081" t="s">
        <v>90</v>
      </c>
      <c r="F59" s="1101" t="s">
        <v>122</v>
      </c>
      <c r="G59" s="1139" t="s">
        <v>123</v>
      </c>
      <c r="H59" s="1101" t="s">
        <v>102</v>
      </c>
      <c r="I59" s="1101" t="s">
        <v>124</v>
      </c>
      <c r="J59" s="1108" t="s">
        <v>74</v>
      </c>
      <c r="K59" s="1135" t="s">
        <v>25</v>
      </c>
      <c r="L59" s="9" t="s">
        <v>37</v>
      </c>
      <c r="M59" s="35" t="s">
        <v>27</v>
      </c>
      <c r="N59" s="1069">
        <v>22999.79</v>
      </c>
      <c r="O59" s="1071" t="s">
        <v>28</v>
      </c>
      <c r="P59" s="1135">
        <v>29</v>
      </c>
    </row>
    <row r="60" spans="1:16" s="3" customFormat="1" ht="12.75">
      <c r="A60" s="1098"/>
      <c r="B60" s="1100"/>
      <c r="C60" s="1100"/>
      <c r="D60" s="1100"/>
      <c r="E60" s="1092"/>
      <c r="F60" s="1102"/>
      <c r="G60" s="1140"/>
      <c r="H60" s="1102"/>
      <c r="I60" s="1102"/>
      <c r="J60" s="1109"/>
      <c r="K60" s="1136"/>
      <c r="L60" s="10" t="s">
        <v>38</v>
      </c>
      <c r="M60" s="35" t="s">
        <v>104</v>
      </c>
      <c r="N60" s="1138"/>
      <c r="O60" s="1097"/>
      <c r="P60" s="1136"/>
    </row>
    <row r="61" spans="1:16" s="3" customFormat="1" ht="38.25">
      <c r="A61" s="1098"/>
      <c r="B61" s="1080"/>
      <c r="C61" s="1080"/>
      <c r="D61" s="1080"/>
      <c r="E61" s="1082"/>
      <c r="F61" s="1103"/>
      <c r="G61" s="1141"/>
      <c r="H61" s="1103"/>
      <c r="I61" s="1103"/>
      <c r="J61" s="1110"/>
      <c r="K61" s="1137"/>
      <c r="L61" s="9" t="s">
        <v>105</v>
      </c>
      <c r="M61" s="35" t="s">
        <v>125</v>
      </c>
      <c r="N61" s="1070"/>
      <c r="O61" s="1072"/>
      <c r="P61" s="1137"/>
    </row>
    <row r="62" spans="1:16" s="3" customFormat="1" ht="38.25">
      <c r="A62" s="946"/>
      <c r="B62" s="1105">
        <v>13</v>
      </c>
      <c r="C62" s="1105" t="s">
        <v>68</v>
      </c>
      <c r="D62" s="1105" t="s">
        <v>99</v>
      </c>
      <c r="E62" s="1117" t="s">
        <v>90</v>
      </c>
      <c r="F62" s="1117" t="s">
        <v>122</v>
      </c>
      <c r="G62" s="1117" t="s">
        <v>123</v>
      </c>
      <c r="H62" s="1117" t="s">
        <v>102</v>
      </c>
      <c r="I62" s="1117" t="s">
        <v>124</v>
      </c>
      <c r="J62" s="1123" t="s">
        <v>36</v>
      </c>
      <c r="K62" s="1105" t="s">
        <v>25</v>
      </c>
      <c r="L62" s="50" t="s">
        <v>37</v>
      </c>
      <c r="M62" s="53" t="s">
        <v>27</v>
      </c>
      <c r="N62" s="1129">
        <v>22999.79</v>
      </c>
      <c r="O62" s="1105" t="s">
        <v>28</v>
      </c>
      <c r="P62" s="1105">
        <v>29</v>
      </c>
    </row>
    <row r="63" spans="1:16" s="3" customFormat="1" ht="12.75">
      <c r="A63" s="946"/>
      <c r="B63" s="1106"/>
      <c r="C63" s="1106"/>
      <c r="D63" s="1106"/>
      <c r="E63" s="1118"/>
      <c r="F63" s="1118"/>
      <c r="G63" s="1118"/>
      <c r="H63" s="1118"/>
      <c r="I63" s="1118"/>
      <c r="J63" s="1124"/>
      <c r="K63" s="1106"/>
      <c r="L63" s="50" t="s">
        <v>38</v>
      </c>
      <c r="M63" s="53" t="s">
        <v>104</v>
      </c>
      <c r="N63" s="1130"/>
      <c r="O63" s="1106"/>
      <c r="P63" s="1106"/>
    </row>
    <row r="64" spans="1:16" s="3" customFormat="1" ht="38.25">
      <c r="A64" s="946"/>
      <c r="B64" s="1107"/>
      <c r="C64" s="1107"/>
      <c r="D64" s="1107"/>
      <c r="E64" s="1119"/>
      <c r="F64" s="1119"/>
      <c r="G64" s="1119"/>
      <c r="H64" s="1119"/>
      <c r="I64" s="1119"/>
      <c r="J64" s="1125"/>
      <c r="K64" s="1107"/>
      <c r="L64" s="50" t="s">
        <v>105</v>
      </c>
      <c r="M64" s="53" t="s">
        <v>125</v>
      </c>
      <c r="N64" s="1131"/>
      <c r="O64" s="1107"/>
      <c r="P64" s="1107"/>
    </row>
    <row r="65" spans="1:16" s="3" customFormat="1" ht="25.5" customHeight="1">
      <c r="A65" s="944"/>
      <c r="B65" s="1167" t="s">
        <v>4561</v>
      </c>
      <c r="C65" s="1168"/>
      <c r="D65" s="1168"/>
      <c r="E65" s="1168"/>
      <c r="F65" s="1168"/>
      <c r="G65" s="1168"/>
      <c r="H65" s="1168"/>
      <c r="I65" s="1168"/>
      <c r="J65" s="1168"/>
      <c r="K65" s="1168"/>
      <c r="L65" s="1168"/>
      <c r="M65" s="1168"/>
      <c r="N65" s="1168"/>
      <c r="O65" s="1168"/>
      <c r="P65" s="1169"/>
    </row>
    <row r="66" spans="1:16" s="3" customFormat="1" ht="25.5">
      <c r="A66" s="1075">
        <v>17</v>
      </c>
      <c r="B66" s="1079">
        <v>12</v>
      </c>
      <c r="C66" s="1079" t="s">
        <v>126</v>
      </c>
      <c r="D66" s="1079" t="s">
        <v>50</v>
      </c>
      <c r="E66" s="1081" t="s">
        <v>69</v>
      </c>
      <c r="F66" s="1081" t="s">
        <v>127</v>
      </c>
      <c r="G66" s="1139" t="s">
        <v>128</v>
      </c>
      <c r="H66" s="1135" t="s">
        <v>129</v>
      </c>
      <c r="I66" s="1101" t="s">
        <v>130</v>
      </c>
      <c r="J66" s="1132" t="s">
        <v>24</v>
      </c>
      <c r="K66" s="1135" t="s">
        <v>25</v>
      </c>
      <c r="L66" s="9" t="s">
        <v>26</v>
      </c>
      <c r="M66" s="35" t="s">
        <v>27</v>
      </c>
      <c r="N66" s="1069">
        <v>17842.5</v>
      </c>
      <c r="O66" s="1071" t="s">
        <v>28</v>
      </c>
      <c r="P66" s="1135">
        <v>29</v>
      </c>
    </row>
    <row r="67" spans="1:16" s="3" customFormat="1" ht="38.25">
      <c r="A67" s="1098"/>
      <c r="B67" s="1100"/>
      <c r="C67" s="1100"/>
      <c r="D67" s="1100"/>
      <c r="E67" s="1092"/>
      <c r="F67" s="1092"/>
      <c r="G67" s="1140"/>
      <c r="H67" s="1136"/>
      <c r="I67" s="1102"/>
      <c r="J67" s="1133"/>
      <c r="K67" s="1136"/>
      <c r="L67" s="9" t="s">
        <v>131</v>
      </c>
      <c r="M67" s="35" t="s">
        <v>78</v>
      </c>
      <c r="N67" s="1138"/>
      <c r="O67" s="1097"/>
      <c r="P67" s="1136"/>
    </row>
    <row r="68" spans="1:16" s="3" customFormat="1" ht="25.5">
      <c r="A68" s="1076"/>
      <c r="B68" s="1080"/>
      <c r="C68" s="1080"/>
      <c r="D68" s="1080"/>
      <c r="E68" s="1082"/>
      <c r="F68" s="1082"/>
      <c r="G68" s="1141"/>
      <c r="H68" s="1137"/>
      <c r="I68" s="1103"/>
      <c r="J68" s="1134"/>
      <c r="K68" s="1137"/>
      <c r="L68" s="10" t="s">
        <v>132</v>
      </c>
      <c r="M68" s="35" t="s">
        <v>133</v>
      </c>
      <c r="N68" s="1070"/>
      <c r="O68" s="1072"/>
      <c r="P68" s="1137"/>
    </row>
    <row r="69" spans="1:16" s="3" customFormat="1" ht="25.5">
      <c r="A69" s="1075">
        <v>18</v>
      </c>
      <c r="B69" s="1079">
        <v>6</v>
      </c>
      <c r="C69" s="1079" t="s">
        <v>88</v>
      </c>
      <c r="D69" s="1079" t="s">
        <v>134</v>
      </c>
      <c r="E69" s="1081" t="s">
        <v>135</v>
      </c>
      <c r="F69" s="1101" t="s">
        <v>136</v>
      </c>
      <c r="G69" s="1139" t="s">
        <v>137</v>
      </c>
      <c r="H69" s="1101" t="s">
        <v>138</v>
      </c>
      <c r="I69" s="1101" t="s">
        <v>139</v>
      </c>
      <c r="J69" s="1108" t="s">
        <v>74</v>
      </c>
      <c r="K69" s="1135" t="s">
        <v>25</v>
      </c>
      <c r="L69" s="9" t="s">
        <v>26</v>
      </c>
      <c r="M69" s="35" t="s">
        <v>27</v>
      </c>
      <c r="N69" s="1069">
        <v>24091.9</v>
      </c>
      <c r="O69" s="1071" t="s">
        <v>28</v>
      </c>
      <c r="P69" s="1135">
        <v>29</v>
      </c>
    </row>
    <row r="70" spans="1:16" s="3" customFormat="1" ht="12.75">
      <c r="A70" s="1098"/>
      <c r="B70" s="1100"/>
      <c r="C70" s="1100"/>
      <c r="D70" s="1100"/>
      <c r="E70" s="1092"/>
      <c r="F70" s="1102"/>
      <c r="G70" s="1140"/>
      <c r="H70" s="1102"/>
      <c r="I70" s="1102"/>
      <c r="J70" s="1109"/>
      <c r="K70" s="1136"/>
      <c r="L70" s="1149" t="s">
        <v>75</v>
      </c>
      <c r="M70" s="1151" t="s">
        <v>121</v>
      </c>
      <c r="N70" s="1138"/>
      <c r="O70" s="1097"/>
      <c r="P70" s="1136"/>
    </row>
    <row r="71" spans="1:16" s="3" customFormat="1" ht="12.75">
      <c r="A71" s="1098"/>
      <c r="B71" s="1100"/>
      <c r="C71" s="1100"/>
      <c r="D71" s="1100"/>
      <c r="E71" s="1092"/>
      <c r="F71" s="1102"/>
      <c r="G71" s="1140"/>
      <c r="H71" s="1102"/>
      <c r="I71" s="1102"/>
      <c r="J71" s="1109"/>
      <c r="K71" s="1136"/>
      <c r="L71" s="1150"/>
      <c r="M71" s="1151"/>
      <c r="N71" s="1138"/>
      <c r="O71" s="1097"/>
      <c r="P71" s="1136"/>
    </row>
    <row r="72" spans="1:16" s="3" customFormat="1" ht="38.25">
      <c r="A72" s="1098"/>
      <c r="B72" s="1100"/>
      <c r="C72" s="1100"/>
      <c r="D72" s="1100"/>
      <c r="E72" s="1092"/>
      <c r="F72" s="1102"/>
      <c r="G72" s="1140"/>
      <c r="H72" s="1102"/>
      <c r="I72" s="1102"/>
      <c r="J72" s="1109"/>
      <c r="K72" s="1136"/>
      <c r="L72" s="9" t="s">
        <v>105</v>
      </c>
      <c r="M72" s="35" t="s">
        <v>140</v>
      </c>
      <c r="N72" s="1138"/>
      <c r="O72" s="1097"/>
      <c r="P72" s="1136"/>
    </row>
    <row r="73" spans="1:16" s="3" customFormat="1" ht="25.5">
      <c r="A73" s="1098"/>
      <c r="B73" s="1100"/>
      <c r="C73" s="1100"/>
      <c r="D73" s="1100"/>
      <c r="E73" s="1092"/>
      <c r="F73" s="1102"/>
      <c r="G73" s="1140"/>
      <c r="H73" s="1102"/>
      <c r="I73" s="1102"/>
      <c r="J73" s="1109"/>
      <c r="K73" s="1136"/>
      <c r="L73" s="9" t="s">
        <v>119</v>
      </c>
      <c r="M73" s="35" t="s">
        <v>27</v>
      </c>
      <c r="N73" s="1138"/>
      <c r="O73" s="1097"/>
      <c r="P73" s="1136"/>
    </row>
    <row r="74" spans="1:16" s="3" customFormat="1" ht="25.5">
      <c r="A74" s="1098"/>
      <c r="B74" s="1080"/>
      <c r="C74" s="1080"/>
      <c r="D74" s="1080"/>
      <c r="E74" s="1082"/>
      <c r="F74" s="1103"/>
      <c r="G74" s="1141"/>
      <c r="H74" s="1103"/>
      <c r="I74" s="1103"/>
      <c r="J74" s="1110"/>
      <c r="K74" s="1137"/>
      <c r="L74" s="9" t="s">
        <v>120</v>
      </c>
      <c r="M74" s="35" t="s">
        <v>141</v>
      </c>
      <c r="N74" s="1070"/>
      <c r="O74" s="1072"/>
      <c r="P74" s="1137"/>
    </row>
    <row r="75" spans="1:16" s="3" customFormat="1" ht="25.5">
      <c r="A75" s="946"/>
      <c r="B75" s="1105">
        <v>6</v>
      </c>
      <c r="C75" s="1105" t="s">
        <v>88</v>
      </c>
      <c r="D75" s="1105" t="s">
        <v>134</v>
      </c>
      <c r="E75" s="1117" t="s">
        <v>135</v>
      </c>
      <c r="F75" s="1117" t="s">
        <v>136</v>
      </c>
      <c r="G75" s="1117" t="s">
        <v>137</v>
      </c>
      <c r="H75" s="1117" t="s">
        <v>138</v>
      </c>
      <c r="I75" s="1117" t="s">
        <v>139</v>
      </c>
      <c r="J75" s="1123" t="s">
        <v>36</v>
      </c>
      <c r="K75" s="1105" t="s">
        <v>25</v>
      </c>
      <c r="L75" s="50" t="s">
        <v>26</v>
      </c>
      <c r="M75" s="53" t="s">
        <v>27</v>
      </c>
      <c r="N75" s="1129">
        <v>24091.9</v>
      </c>
      <c r="O75" s="1105" t="s">
        <v>28</v>
      </c>
      <c r="P75" s="1105">
        <v>29</v>
      </c>
    </row>
    <row r="76" spans="1:16" s="3" customFormat="1" ht="12.75">
      <c r="A76" s="946"/>
      <c r="B76" s="1106"/>
      <c r="C76" s="1106"/>
      <c r="D76" s="1106"/>
      <c r="E76" s="1118"/>
      <c r="F76" s="1118"/>
      <c r="G76" s="1118"/>
      <c r="H76" s="1118"/>
      <c r="I76" s="1118"/>
      <c r="J76" s="1124"/>
      <c r="K76" s="1106"/>
      <c r="L76" s="1152" t="s">
        <v>75</v>
      </c>
      <c r="M76" s="1154" t="s">
        <v>121</v>
      </c>
      <c r="N76" s="1130"/>
      <c r="O76" s="1106"/>
      <c r="P76" s="1106"/>
    </row>
    <row r="77" spans="1:16" s="3" customFormat="1" ht="12.75">
      <c r="A77" s="946"/>
      <c r="B77" s="1106"/>
      <c r="C77" s="1106"/>
      <c r="D77" s="1106"/>
      <c r="E77" s="1118"/>
      <c r="F77" s="1118"/>
      <c r="G77" s="1118"/>
      <c r="H77" s="1118"/>
      <c r="I77" s="1118"/>
      <c r="J77" s="1124"/>
      <c r="K77" s="1106"/>
      <c r="L77" s="1153"/>
      <c r="M77" s="1154"/>
      <c r="N77" s="1130"/>
      <c r="O77" s="1106"/>
      <c r="P77" s="1106"/>
    </row>
    <row r="78" spans="1:16" s="3" customFormat="1" ht="38.25">
      <c r="A78" s="946"/>
      <c r="B78" s="1106"/>
      <c r="C78" s="1106"/>
      <c r="D78" s="1106"/>
      <c r="E78" s="1118"/>
      <c r="F78" s="1118"/>
      <c r="G78" s="1118"/>
      <c r="H78" s="1118"/>
      <c r="I78" s="1118"/>
      <c r="J78" s="1124"/>
      <c r="K78" s="1106"/>
      <c r="L78" s="50" t="s">
        <v>105</v>
      </c>
      <c r="M78" s="53" t="s">
        <v>140</v>
      </c>
      <c r="N78" s="1130"/>
      <c r="O78" s="1106"/>
      <c r="P78" s="1106"/>
    </row>
    <row r="79" spans="1:16" s="3" customFormat="1" ht="25.5">
      <c r="A79" s="946"/>
      <c r="B79" s="1106"/>
      <c r="C79" s="1106"/>
      <c r="D79" s="1106"/>
      <c r="E79" s="1118"/>
      <c r="F79" s="1118"/>
      <c r="G79" s="1118"/>
      <c r="H79" s="1118"/>
      <c r="I79" s="1118"/>
      <c r="J79" s="1124"/>
      <c r="K79" s="1106"/>
      <c r="L79" s="50" t="s">
        <v>119</v>
      </c>
      <c r="M79" s="53" t="s">
        <v>27</v>
      </c>
      <c r="N79" s="1130"/>
      <c r="O79" s="1106"/>
      <c r="P79" s="1106"/>
    </row>
    <row r="80" spans="1:16" s="3" customFormat="1" ht="25.5">
      <c r="A80" s="946"/>
      <c r="B80" s="1107"/>
      <c r="C80" s="1107"/>
      <c r="D80" s="1107"/>
      <c r="E80" s="1119"/>
      <c r="F80" s="1119"/>
      <c r="G80" s="1119"/>
      <c r="H80" s="1119"/>
      <c r="I80" s="1119"/>
      <c r="J80" s="1125"/>
      <c r="K80" s="1107"/>
      <c r="L80" s="50" t="s">
        <v>120</v>
      </c>
      <c r="M80" s="53" t="s">
        <v>141</v>
      </c>
      <c r="N80" s="1131"/>
      <c r="O80" s="1107"/>
      <c r="P80" s="1107"/>
    </row>
    <row r="81" spans="1:16" s="3" customFormat="1" ht="24.75" customHeight="1">
      <c r="A81" s="944"/>
      <c r="B81" s="1167" t="s">
        <v>4561</v>
      </c>
      <c r="C81" s="1168"/>
      <c r="D81" s="1168"/>
      <c r="E81" s="1168"/>
      <c r="F81" s="1168"/>
      <c r="G81" s="1168"/>
      <c r="H81" s="1168"/>
      <c r="I81" s="1168"/>
      <c r="J81" s="1168"/>
      <c r="K81" s="1168"/>
      <c r="L81" s="1168"/>
      <c r="M81" s="1168"/>
      <c r="N81" s="1168"/>
      <c r="O81" s="1168"/>
      <c r="P81" s="1169"/>
    </row>
    <row r="82" spans="1:16" s="3" customFormat="1" ht="25.5">
      <c r="A82" s="1075">
        <v>19</v>
      </c>
      <c r="B82" s="1079">
        <v>4</v>
      </c>
      <c r="C82" s="1079" t="s">
        <v>88</v>
      </c>
      <c r="D82" s="1079" t="s">
        <v>58</v>
      </c>
      <c r="E82" s="1081" t="s">
        <v>142</v>
      </c>
      <c r="F82" s="1101" t="s">
        <v>143</v>
      </c>
      <c r="G82" s="1139" t="s">
        <v>144</v>
      </c>
      <c r="H82" s="1101" t="s">
        <v>145</v>
      </c>
      <c r="I82" s="1101" t="s">
        <v>146</v>
      </c>
      <c r="J82" s="1108" t="s">
        <v>74</v>
      </c>
      <c r="K82" s="1135" t="s">
        <v>25</v>
      </c>
      <c r="L82" s="9" t="s">
        <v>26</v>
      </c>
      <c r="M82" s="35" t="s">
        <v>27</v>
      </c>
      <c r="N82" s="1069">
        <v>45300</v>
      </c>
      <c r="O82" s="1071" t="s">
        <v>28</v>
      </c>
      <c r="P82" s="1135">
        <v>29</v>
      </c>
    </row>
    <row r="83" spans="1:16" s="3" customFormat="1" ht="38.25">
      <c r="A83" s="1098"/>
      <c r="B83" s="1100"/>
      <c r="C83" s="1100"/>
      <c r="D83" s="1100"/>
      <c r="E83" s="1092"/>
      <c r="F83" s="1102"/>
      <c r="G83" s="1140"/>
      <c r="H83" s="1102"/>
      <c r="I83" s="1102"/>
      <c r="J83" s="1109"/>
      <c r="K83" s="1136"/>
      <c r="L83" s="9" t="s">
        <v>75</v>
      </c>
      <c r="M83" s="16">
        <v>50</v>
      </c>
      <c r="N83" s="1138"/>
      <c r="O83" s="1097"/>
      <c r="P83" s="1136"/>
    </row>
    <row r="84" spans="1:16" s="3" customFormat="1" ht="25.5">
      <c r="A84" s="1098"/>
      <c r="B84" s="1100"/>
      <c r="C84" s="1100"/>
      <c r="D84" s="1100"/>
      <c r="E84" s="1092"/>
      <c r="F84" s="1102"/>
      <c r="G84" s="1140"/>
      <c r="H84" s="1102"/>
      <c r="I84" s="1102"/>
      <c r="J84" s="1109"/>
      <c r="K84" s="1136"/>
      <c r="L84" s="9" t="s">
        <v>119</v>
      </c>
      <c r="M84" s="16">
        <v>3</v>
      </c>
      <c r="N84" s="1138"/>
      <c r="O84" s="1097"/>
      <c r="P84" s="1136"/>
    </row>
    <row r="85" spans="1:16" s="3" customFormat="1" ht="25.5">
      <c r="A85" s="1098"/>
      <c r="B85" s="1080"/>
      <c r="C85" s="1080"/>
      <c r="D85" s="1080"/>
      <c r="E85" s="1082"/>
      <c r="F85" s="1103"/>
      <c r="G85" s="1141"/>
      <c r="H85" s="1103"/>
      <c r="I85" s="1103"/>
      <c r="J85" s="1110"/>
      <c r="K85" s="1137"/>
      <c r="L85" s="9" t="s">
        <v>120</v>
      </c>
      <c r="M85" s="35" t="s">
        <v>65</v>
      </c>
      <c r="N85" s="1070"/>
      <c r="O85" s="1072"/>
      <c r="P85" s="1137"/>
    </row>
    <row r="86" spans="1:16" s="3" customFormat="1" ht="25.5">
      <c r="A86" s="946"/>
      <c r="B86" s="1105">
        <v>4</v>
      </c>
      <c r="C86" s="1105" t="s">
        <v>88</v>
      </c>
      <c r="D86" s="1105" t="s">
        <v>58</v>
      </c>
      <c r="E86" s="1117" t="s">
        <v>142</v>
      </c>
      <c r="F86" s="1117" t="s">
        <v>143</v>
      </c>
      <c r="G86" s="1117" t="s">
        <v>144</v>
      </c>
      <c r="H86" s="1117" t="s">
        <v>145</v>
      </c>
      <c r="I86" s="1117" t="s">
        <v>146</v>
      </c>
      <c r="J86" s="1123" t="s">
        <v>36</v>
      </c>
      <c r="K86" s="1105" t="s">
        <v>25</v>
      </c>
      <c r="L86" s="50" t="s">
        <v>26</v>
      </c>
      <c r="M86" s="53" t="s">
        <v>27</v>
      </c>
      <c r="N86" s="1129">
        <v>45300</v>
      </c>
      <c r="O86" s="1105" t="s">
        <v>28</v>
      </c>
      <c r="P86" s="1105">
        <v>29</v>
      </c>
    </row>
    <row r="87" spans="1:16" s="3" customFormat="1" ht="38.25">
      <c r="A87" s="946"/>
      <c r="B87" s="1106"/>
      <c r="C87" s="1106"/>
      <c r="D87" s="1106"/>
      <c r="E87" s="1118"/>
      <c r="F87" s="1118"/>
      <c r="G87" s="1118"/>
      <c r="H87" s="1118"/>
      <c r="I87" s="1118"/>
      <c r="J87" s="1124"/>
      <c r="K87" s="1106"/>
      <c r="L87" s="50" t="s">
        <v>75</v>
      </c>
      <c r="M87" s="51">
        <v>50</v>
      </c>
      <c r="N87" s="1130"/>
      <c r="O87" s="1106"/>
      <c r="P87" s="1106"/>
    </row>
    <row r="88" spans="1:16" s="3" customFormat="1" ht="25.5">
      <c r="A88" s="946"/>
      <c r="B88" s="1106"/>
      <c r="C88" s="1106"/>
      <c r="D88" s="1106"/>
      <c r="E88" s="1118"/>
      <c r="F88" s="1118"/>
      <c r="G88" s="1118"/>
      <c r="H88" s="1118"/>
      <c r="I88" s="1118"/>
      <c r="J88" s="1124"/>
      <c r="K88" s="1106"/>
      <c r="L88" s="50" t="s">
        <v>119</v>
      </c>
      <c r="M88" s="51">
        <v>3</v>
      </c>
      <c r="N88" s="1130"/>
      <c r="O88" s="1106"/>
      <c r="P88" s="1106"/>
    </row>
    <row r="89" spans="1:16" s="3" customFormat="1" ht="25.5">
      <c r="A89" s="946"/>
      <c r="B89" s="1107"/>
      <c r="C89" s="1107"/>
      <c r="D89" s="1107"/>
      <c r="E89" s="1119"/>
      <c r="F89" s="1119"/>
      <c r="G89" s="1119"/>
      <c r="H89" s="1119"/>
      <c r="I89" s="1119"/>
      <c r="J89" s="1125"/>
      <c r="K89" s="1107"/>
      <c r="L89" s="50" t="s">
        <v>120</v>
      </c>
      <c r="M89" s="53" t="s">
        <v>65</v>
      </c>
      <c r="N89" s="1131"/>
      <c r="O89" s="1107"/>
      <c r="P89" s="1107"/>
    </row>
    <row r="90" spans="1:16" s="3" customFormat="1" ht="26.25" customHeight="1">
      <c r="A90" s="944"/>
      <c r="B90" s="1170" t="s">
        <v>4561</v>
      </c>
      <c r="C90" s="1171"/>
      <c r="D90" s="1171"/>
      <c r="E90" s="1171"/>
      <c r="F90" s="1171"/>
      <c r="G90" s="1171"/>
      <c r="H90" s="1171"/>
      <c r="I90" s="1171"/>
      <c r="J90" s="1171"/>
      <c r="K90" s="1171"/>
      <c r="L90" s="1171"/>
      <c r="M90" s="1171"/>
      <c r="N90" s="1171"/>
      <c r="O90" s="1171"/>
      <c r="P90" s="1172"/>
    </row>
    <row r="91" spans="1:16" s="3" customFormat="1" ht="38.25">
      <c r="A91" s="1075">
        <v>20</v>
      </c>
      <c r="B91" s="1077">
        <v>13</v>
      </c>
      <c r="C91" s="1079">
        <v>5</v>
      </c>
      <c r="D91" s="1079" t="s">
        <v>89</v>
      </c>
      <c r="E91" s="1081" t="s">
        <v>90</v>
      </c>
      <c r="F91" s="1083" t="s">
        <v>147</v>
      </c>
      <c r="G91" s="1139" t="s">
        <v>148</v>
      </c>
      <c r="H91" s="1101" t="s">
        <v>102</v>
      </c>
      <c r="I91" s="1101" t="s">
        <v>149</v>
      </c>
      <c r="J91" s="1132" t="s">
        <v>24</v>
      </c>
      <c r="K91" s="1135" t="s">
        <v>25</v>
      </c>
      <c r="L91" s="24" t="s">
        <v>37</v>
      </c>
      <c r="M91" s="35" t="s">
        <v>27</v>
      </c>
      <c r="N91" s="1069">
        <v>13000</v>
      </c>
      <c r="O91" s="1071" t="s">
        <v>28</v>
      </c>
      <c r="P91" s="1135">
        <v>28</v>
      </c>
    </row>
    <row r="92" spans="1:16" s="3" customFormat="1" ht="12.75">
      <c r="A92" s="1098"/>
      <c r="B92" s="1099"/>
      <c r="C92" s="1100"/>
      <c r="D92" s="1100"/>
      <c r="E92" s="1092"/>
      <c r="F92" s="1142"/>
      <c r="G92" s="1140"/>
      <c r="H92" s="1102"/>
      <c r="I92" s="1102"/>
      <c r="J92" s="1133"/>
      <c r="K92" s="1136"/>
      <c r="L92" s="10" t="s">
        <v>38</v>
      </c>
      <c r="M92" s="35" t="s">
        <v>150</v>
      </c>
      <c r="N92" s="1138"/>
      <c r="O92" s="1097"/>
      <c r="P92" s="1136"/>
    </row>
    <row r="93" spans="1:16" s="3" customFormat="1" ht="38.25">
      <c r="A93" s="1076"/>
      <c r="B93" s="1078"/>
      <c r="C93" s="1080"/>
      <c r="D93" s="1080"/>
      <c r="E93" s="1082"/>
      <c r="F93" s="1084"/>
      <c r="G93" s="1141"/>
      <c r="H93" s="1103"/>
      <c r="I93" s="1103"/>
      <c r="J93" s="1134"/>
      <c r="K93" s="1137"/>
      <c r="L93" s="9" t="s">
        <v>105</v>
      </c>
      <c r="M93" s="41">
        <v>7</v>
      </c>
      <c r="N93" s="1070"/>
      <c r="O93" s="1072"/>
      <c r="P93" s="1137"/>
    </row>
    <row r="94" spans="1:16" s="3" customFormat="1" ht="12.75">
      <c r="A94" s="1075">
        <v>21</v>
      </c>
      <c r="B94" s="1077">
        <v>13</v>
      </c>
      <c r="C94" s="1079" t="s">
        <v>88</v>
      </c>
      <c r="D94" s="1079" t="s">
        <v>89</v>
      </c>
      <c r="E94" s="1081" t="s">
        <v>90</v>
      </c>
      <c r="F94" s="1101" t="s">
        <v>151</v>
      </c>
      <c r="G94" s="1139" t="s">
        <v>152</v>
      </c>
      <c r="H94" s="1101" t="s">
        <v>153</v>
      </c>
      <c r="I94" s="1101" t="s">
        <v>154</v>
      </c>
      <c r="J94" s="1135" t="s">
        <v>74</v>
      </c>
      <c r="K94" s="1135" t="s">
        <v>25</v>
      </c>
      <c r="L94" s="10" t="s">
        <v>155</v>
      </c>
      <c r="M94" s="35" t="s">
        <v>27</v>
      </c>
      <c r="N94" s="1069">
        <v>14955.9</v>
      </c>
      <c r="O94" s="1071" t="s">
        <v>28</v>
      </c>
      <c r="P94" s="1135">
        <v>28</v>
      </c>
    </row>
    <row r="95" spans="1:16" s="3" customFormat="1" ht="38.25">
      <c r="A95" s="1098"/>
      <c r="B95" s="1099"/>
      <c r="C95" s="1100"/>
      <c r="D95" s="1100"/>
      <c r="E95" s="1092"/>
      <c r="F95" s="1102"/>
      <c r="G95" s="1140"/>
      <c r="H95" s="1102"/>
      <c r="I95" s="1102"/>
      <c r="J95" s="1136"/>
      <c r="K95" s="1136"/>
      <c r="L95" s="10" t="s">
        <v>156</v>
      </c>
      <c r="M95" s="35" t="s">
        <v>157</v>
      </c>
      <c r="N95" s="1138"/>
      <c r="O95" s="1097"/>
      <c r="P95" s="1136"/>
    </row>
    <row r="96" spans="1:16" s="3" customFormat="1" ht="12.75">
      <c r="A96" s="1076"/>
      <c r="B96" s="1078"/>
      <c r="C96" s="1080"/>
      <c r="D96" s="1080"/>
      <c r="E96" s="1082"/>
      <c r="F96" s="1103"/>
      <c r="G96" s="1141"/>
      <c r="H96" s="1103"/>
      <c r="I96" s="1103"/>
      <c r="J96" s="1137"/>
      <c r="K96" s="1137"/>
      <c r="L96" s="10" t="s">
        <v>158</v>
      </c>
      <c r="M96" s="35" t="s">
        <v>104</v>
      </c>
      <c r="N96" s="1070"/>
      <c r="O96" s="1072"/>
      <c r="P96" s="1137"/>
    </row>
    <row r="97" spans="1:16" s="3" customFormat="1" ht="19.5" customHeight="1">
      <c r="A97" s="1139">
        <v>22</v>
      </c>
      <c r="B97" s="1155">
        <v>10</v>
      </c>
      <c r="C97" s="1155">
        <v>4</v>
      </c>
      <c r="D97" s="1155" t="s">
        <v>159</v>
      </c>
      <c r="E97" s="1081" t="s">
        <v>90</v>
      </c>
      <c r="F97" s="1101" t="s">
        <v>160</v>
      </c>
      <c r="G97" s="1139" t="s">
        <v>161</v>
      </c>
      <c r="H97" s="1135" t="s">
        <v>162</v>
      </c>
      <c r="I97" s="1101" t="s">
        <v>163</v>
      </c>
      <c r="J97" s="1135" t="s">
        <v>74</v>
      </c>
      <c r="K97" s="1135" t="s">
        <v>25</v>
      </c>
      <c r="L97" s="1104" t="s">
        <v>37</v>
      </c>
      <c r="M97" s="1162" t="s">
        <v>27</v>
      </c>
      <c r="N97" s="1069">
        <v>19999.8</v>
      </c>
      <c r="O97" s="1071" t="s">
        <v>28</v>
      </c>
      <c r="P97" s="1135">
        <v>28</v>
      </c>
    </row>
    <row r="98" spans="1:16" s="3" customFormat="1" ht="33.75" customHeight="1">
      <c r="A98" s="1140"/>
      <c r="B98" s="1156"/>
      <c r="C98" s="1156"/>
      <c r="D98" s="1156"/>
      <c r="E98" s="1092"/>
      <c r="F98" s="1102"/>
      <c r="G98" s="1140"/>
      <c r="H98" s="1136"/>
      <c r="I98" s="1102"/>
      <c r="J98" s="1136"/>
      <c r="K98" s="1136"/>
      <c r="L98" s="1104"/>
      <c r="M98" s="1163"/>
      <c r="N98" s="1138"/>
      <c r="O98" s="1097"/>
      <c r="P98" s="1136"/>
    </row>
    <row r="99" spans="1:16" s="3" customFormat="1" ht="25.5">
      <c r="A99" s="1141"/>
      <c r="B99" s="1157"/>
      <c r="C99" s="1157"/>
      <c r="D99" s="1157"/>
      <c r="E99" s="1082"/>
      <c r="F99" s="1103"/>
      <c r="G99" s="1141"/>
      <c r="H99" s="1137"/>
      <c r="I99" s="1103"/>
      <c r="J99" s="1137"/>
      <c r="K99" s="1137"/>
      <c r="L99" s="24" t="s">
        <v>164</v>
      </c>
      <c r="M99" s="37" t="s">
        <v>165</v>
      </c>
      <c r="N99" s="1070"/>
      <c r="O99" s="1072"/>
      <c r="P99" s="1137"/>
    </row>
    <row r="100" spans="1:16" s="3" customFormat="1" ht="38.25">
      <c r="A100" s="1160">
        <v>23</v>
      </c>
      <c r="B100" s="1161">
        <v>10</v>
      </c>
      <c r="C100" s="1079" t="s">
        <v>68</v>
      </c>
      <c r="D100" s="1079" t="s">
        <v>99</v>
      </c>
      <c r="E100" s="1081" t="s">
        <v>90</v>
      </c>
      <c r="F100" s="1101" t="s">
        <v>166</v>
      </c>
      <c r="G100" s="1139" t="s">
        <v>167</v>
      </c>
      <c r="H100" s="1101" t="s">
        <v>102</v>
      </c>
      <c r="I100" s="1101" t="s">
        <v>168</v>
      </c>
      <c r="J100" s="1132" t="s">
        <v>36</v>
      </c>
      <c r="K100" s="1101" t="s">
        <v>25</v>
      </c>
      <c r="L100" s="9" t="s">
        <v>37</v>
      </c>
      <c r="M100" s="35" t="s">
        <v>27</v>
      </c>
      <c r="N100" s="1069">
        <v>15990</v>
      </c>
      <c r="O100" s="1071" t="s">
        <v>28</v>
      </c>
      <c r="P100" s="1135">
        <v>27</v>
      </c>
    </row>
    <row r="101" spans="1:16" s="3" customFormat="1" ht="12.75">
      <c r="A101" s="1160"/>
      <c r="B101" s="1161"/>
      <c r="C101" s="1100"/>
      <c r="D101" s="1100"/>
      <c r="E101" s="1092"/>
      <c r="F101" s="1102"/>
      <c r="G101" s="1140"/>
      <c r="H101" s="1102"/>
      <c r="I101" s="1102"/>
      <c r="J101" s="1133"/>
      <c r="K101" s="1102"/>
      <c r="L101" s="10" t="s">
        <v>158</v>
      </c>
      <c r="M101" s="37" t="s">
        <v>104</v>
      </c>
      <c r="N101" s="1138"/>
      <c r="O101" s="1097"/>
      <c r="P101" s="1136"/>
    </row>
    <row r="102" spans="1:16" s="3" customFormat="1" ht="38.25">
      <c r="A102" s="1160"/>
      <c r="B102" s="1161"/>
      <c r="C102" s="1080"/>
      <c r="D102" s="1080"/>
      <c r="E102" s="1082"/>
      <c r="F102" s="1103"/>
      <c r="G102" s="1141"/>
      <c r="H102" s="1103"/>
      <c r="I102" s="1103"/>
      <c r="J102" s="1134"/>
      <c r="K102" s="1103"/>
      <c r="L102" s="9" t="s">
        <v>105</v>
      </c>
      <c r="M102" s="37" t="s">
        <v>106</v>
      </c>
      <c r="N102" s="1070"/>
      <c r="O102" s="1072"/>
      <c r="P102" s="1137"/>
    </row>
    <row r="103" spans="1:16" s="3" customFormat="1" ht="12.75">
      <c r="A103" s="92"/>
      <c r="B103" s="430"/>
      <c r="C103" s="430"/>
      <c r="D103" s="430"/>
      <c r="E103" s="343"/>
      <c r="F103" s="204"/>
      <c r="G103" s="429"/>
      <c r="H103" s="204"/>
      <c r="I103" s="204"/>
      <c r="J103" s="832"/>
      <c r="K103" s="204"/>
      <c r="L103" s="343"/>
      <c r="M103" s="833"/>
      <c r="N103" s="834"/>
      <c r="O103" s="291"/>
      <c r="P103" s="835"/>
    </row>
    <row r="104" spans="1:16">
      <c r="F104" s="839"/>
      <c r="G104" s="840" t="s">
        <v>3903</v>
      </c>
      <c r="H104" s="841" t="s">
        <v>3904</v>
      </c>
      <c r="I104" s="839"/>
      <c r="J104" s="839"/>
      <c r="K104" s="842" t="s">
        <v>3903</v>
      </c>
      <c r="L104" s="847" t="s">
        <v>3904</v>
      </c>
    </row>
    <row r="105" spans="1:16">
      <c r="F105" s="848" t="s">
        <v>169</v>
      </c>
      <c r="G105" s="843">
        <f>SUM(N6,N9,N11,N13,N15,N17,N20,N23)</f>
        <v>308400</v>
      </c>
      <c r="H105" s="837">
        <f>SUM(N7,N9,N11,N13,N15,N18,N21,N23)</f>
        <v>305738</v>
      </c>
      <c r="I105" s="839"/>
      <c r="J105" s="844" t="s">
        <v>171</v>
      </c>
      <c r="K105" s="845">
        <v>8</v>
      </c>
      <c r="L105" s="849">
        <v>8</v>
      </c>
    </row>
    <row r="106" spans="1:16">
      <c r="F106" s="848" t="s">
        <v>170</v>
      </c>
      <c r="G106" s="843">
        <f>SUM(N26,N35,N36,N39,N42,N45,N52,N59,N66,N69,N82,N91,N94,N97,N100)</f>
        <v>423000.55000000005</v>
      </c>
      <c r="H106" s="837">
        <f>SUM(N30,N35,N36,N39,N42,N48,N52,N62,N66,N75,N86,N91,N94,N97,N100)</f>
        <v>423000.55000000005</v>
      </c>
      <c r="I106" s="839"/>
      <c r="J106" s="845" t="s">
        <v>173</v>
      </c>
      <c r="K106" s="845">
        <v>15</v>
      </c>
      <c r="L106" s="849">
        <v>15</v>
      </c>
    </row>
    <row r="107" spans="1:16">
      <c r="F107" s="848" t="s">
        <v>172</v>
      </c>
      <c r="G107" s="843">
        <f>SUM(G105,G106)</f>
        <v>731400.55</v>
      </c>
      <c r="H107" s="846">
        <f>SUM(H105,H106)</f>
        <v>728738.55</v>
      </c>
      <c r="I107" s="839"/>
      <c r="J107" s="845" t="s">
        <v>174</v>
      </c>
      <c r="K107" s="845">
        <f>SUM(K105+K106)</f>
        <v>23</v>
      </c>
      <c r="L107" s="849">
        <f>SUM(L105,L106)</f>
        <v>23</v>
      </c>
    </row>
    <row r="109" spans="1:16" ht="15.75">
      <c r="A109" s="1158" t="s">
        <v>175</v>
      </c>
      <c r="B109" s="1159"/>
      <c r="C109" s="1159"/>
      <c r="D109" s="1159"/>
      <c r="E109" s="1159"/>
      <c r="F109" s="1159"/>
      <c r="G109" s="1159"/>
      <c r="H109" s="1159"/>
      <c r="I109" s="1159"/>
      <c r="J109" s="1159"/>
      <c r="K109" s="1159"/>
      <c r="L109" s="1159"/>
      <c r="M109" s="1159"/>
    </row>
    <row r="110" spans="1:16" ht="15.75">
      <c r="A110" s="1"/>
      <c r="B110" s="2"/>
      <c r="C110" s="2"/>
      <c r="D110" s="2"/>
      <c r="E110" s="2"/>
      <c r="F110" s="2"/>
      <c r="G110" s="2"/>
      <c r="H110" s="2"/>
      <c r="I110" s="2"/>
      <c r="J110" s="2"/>
      <c r="K110" s="2"/>
      <c r="L110" s="2"/>
      <c r="M110" s="2"/>
    </row>
    <row r="111" spans="1:16" s="3" customFormat="1" ht="30" customHeight="1">
      <c r="A111" s="1085" t="s">
        <v>1</v>
      </c>
      <c r="B111" s="1073" t="s">
        <v>2</v>
      </c>
      <c r="C111" s="1073" t="s">
        <v>3</v>
      </c>
      <c r="D111" s="1085" t="s">
        <v>4</v>
      </c>
      <c r="E111" s="1085" t="s">
        <v>5</v>
      </c>
      <c r="F111" s="1085" t="s">
        <v>6</v>
      </c>
      <c r="G111" s="1085" t="s">
        <v>7</v>
      </c>
      <c r="H111" s="1085" t="s">
        <v>8</v>
      </c>
      <c r="I111" s="1085" t="s">
        <v>9</v>
      </c>
      <c r="J111" s="1087" t="s">
        <v>10</v>
      </c>
      <c r="K111" s="1088"/>
      <c r="L111" s="1089" t="s">
        <v>11</v>
      </c>
      <c r="M111" s="1089"/>
      <c r="N111" s="1073" t="s">
        <v>12</v>
      </c>
      <c r="O111" s="1073" t="s">
        <v>13</v>
      </c>
      <c r="P111" s="1073" t="s">
        <v>14</v>
      </c>
    </row>
    <row r="112" spans="1:16" s="3" customFormat="1" ht="35.25" customHeight="1">
      <c r="A112" s="1086"/>
      <c r="B112" s="1074"/>
      <c r="C112" s="1074"/>
      <c r="D112" s="1086"/>
      <c r="E112" s="1086"/>
      <c r="F112" s="1086"/>
      <c r="G112" s="1086"/>
      <c r="H112" s="1086"/>
      <c r="I112" s="1086"/>
      <c r="J112" s="4">
        <v>2016</v>
      </c>
      <c r="K112" s="4">
        <v>2017</v>
      </c>
      <c r="L112" s="5" t="s">
        <v>15</v>
      </c>
      <c r="M112" s="5" t="s">
        <v>16</v>
      </c>
      <c r="N112" s="1074"/>
      <c r="O112" s="1074"/>
      <c r="P112" s="1074"/>
    </row>
    <row r="113" spans="1:16" s="3" customFormat="1" ht="144.75" customHeight="1">
      <c r="A113" s="6">
        <v>1</v>
      </c>
      <c r="B113" s="8">
        <v>13</v>
      </c>
      <c r="C113" s="8" t="s">
        <v>17</v>
      </c>
      <c r="D113" s="8" t="s">
        <v>176</v>
      </c>
      <c r="E113" s="9" t="s">
        <v>177</v>
      </c>
      <c r="F113" s="10" t="s">
        <v>178</v>
      </c>
      <c r="G113" s="10" t="s">
        <v>179</v>
      </c>
      <c r="H113" s="10" t="s">
        <v>85</v>
      </c>
      <c r="I113" s="10" t="s">
        <v>180</v>
      </c>
      <c r="J113" s="46" t="s">
        <v>74</v>
      </c>
      <c r="K113" s="34" t="s">
        <v>25</v>
      </c>
      <c r="L113" s="10" t="s">
        <v>87</v>
      </c>
      <c r="M113" s="34">
        <v>10</v>
      </c>
      <c r="N113" s="15">
        <v>111315</v>
      </c>
      <c r="O113" s="16" t="s">
        <v>28</v>
      </c>
      <c r="P113" s="34">
        <v>25</v>
      </c>
    </row>
    <row r="114" spans="1:16" s="3" customFormat="1" ht="110.25" customHeight="1">
      <c r="A114" s="1075">
        <v>2</v>
      </c>
      <c r="B114" s="1079">
        <v>10</v>
      </c>
      <c r="C114" s="1079" t="s">
        <v>80</v>
      </c>
      <c r="D114" s="1079" t="s">
        <v>31</v>
      </c>
      <c r="E114" s="1081" t="s">
        <v>181</v>
      </c>
      <c r="F114" s="1164" t="s">
        <v>182</v>
      </c>
      <c r="G114" s="1081" t="s">
        <v>183</v>
      </c>
      <c r="H114" s="1101" t="s">
        <v>184</v>
      </c>
      <c r="I114" s="1101" t="s">
        <v>185</v>
      </c>
      <c r="J114" s="1108" t="s">
        <v>74</v>
      </c>
      <c r="K114" s="1135" t="s">
        <v>25</v>
      </c>
      <c r="L114" s="24" t="s">
        <v>37</v>
      </c>
      <c r="M114" s="35" t="s">
        <v>27</v>
      </c>
      <c r="N114" s="1069">
        <v>271692</v>
      </c>
      <c r="O114" s="1071" t="s">
        <v>186</v>
      </c>
      <c r="P114" s="1135">
        <v>25</v>
      </c>
    </row>
    <row r="115" spans="1:16" s="3" customFormat="1" ht="58.5" customHeight="1">
      <c r="A115" s="1098"/>
      <c r="B115" s="1100"/>
      <c r="C115" s="1100"/>
      <c r="D115" s="1100"/>
      <c r="E115" s="1092"/>
      <c r="F115" s="1165"/>
      <c r="G115" s="1092"/>
      <c r="H115" s="1102"/>
      <c r="I115" s="1102"/>
      <c r="J115" s="1109"/>
      <c r="K115" s="1136"/>
      <c r="L115" s="1101" t="s">
        <v>158</v>
      </c>
      <c r="M115" s="1135">
        <v>20</v>
      </c>
      <c r="N115" s="1138"/>
      <c r="O115" s="1097"/>
      <c r="P115" s="1136"/>
    </row>
    <row r="116" spans="1:16" s="3" customFormat="1" ht="28.5" customHeight="1">
      <c r="A116" s="1076"/>
      <c r="B116" s="1080"/>
      <c r="C116" s="1080"/>
      <c r="D116" s="1080"/>
      <c r="E116" s="1082"/>
      <c r="F116" s="1166"/>
      <c r="G116" s="1082"/>
      <c r="H116" s="1103"/>
      <c r="I116" s="1103"/>
      <c r="J116" s="1110"/>
      <c r="K116" s="1137"/>
      <c r="L116" s="1103"/>
      <c r="M116" s="1137"/>
      <c r="N116" s="1070"/>
      <c r="O116" s="1072"/>
      <c r="P116" s="1137"/>
    </row>
    <row r="117" spans="1:16" s="3" customFormat="1" ht="121.5" customHeight="1">
      <c r="A117" s="1075">
        <v>3</v>
      </c>
      <c r="B117" s="1079">
        <v>13</v>
      </c>
      <c r="C117" s="1079" t="s">
        <v>187</v>
      </c>
      <c r="D117" s="1079" t="s">
        <v>188</v>
      </c>
      <c r="E117" s="1081" t="s">
        <v>90</v>
      </c>
      <c r="F117" s="1081" t="s">
        <v>189</v>
      </c>
      <c r="G117" s="1101" t="s">
        <v>190</v>
      </c>
      <c r="H117" s="1101" t="s">
        <v>153</v>
      </c>
      <c r="I117" s="1101" t="s">
        <v>191</v>
      </c>
      <c r="J117" s="1135" t="s">
        <v>36</v>
      </c>
      <c r="K117" s="1135" t="s">
        <v>25</v>
      </c>
      <c r="L117" s="24" t="s">
        <v>37</v>
      </c>
      <c r="M117" s="35" t="s">
        <v>27</v>
      </c>
      <c r="N117" s="1069">
        <v>24211.599999999999</v>
      </c>
      <c r="O117" s="1071" t="s">
        <v>28</v>
      </c>
      <c r="P117" s="1135">
        <v>24</v>
      </c>
    </row>
    <row r="118" spans="1:16" s="3" customFormat="1" ht="43.5" customHeight="1">
      <c r="A118" s="1098"/>
      <c r="B118" s="1100"/>
      <c r="C118" s="1100"/>
      <c r="D118" s="1100"/>
      <c r="E118" s="1092"/>
      <c r="F118" s="1092"/>
      <c r="G118" s="1102"/>
      <c r="H118" s="1102"/>
      <c r="I118" s="1102"/>
      <c r="J118" s="1136"/>
      <c r="K118" s="1136"/>
      <c r="L118" s="34" t="s">
        <v>38</v>
      </c>
      <c r="M118" s="34">
        <v>45</v>
      </c>
      <c r="N118" s="1138"/>
      <c r="O118" s="1097"/>
      <c r="P118" s="1136"/>
    </row>
    <row r="119" spans="1:16" s="3" customFormat="1" ht="49.5" customHeight="1">
      <c r="A119" s="1076"/>
      <c r="B119" s="1080"/>
      <c r="C119" s="1080"/>
      <c r="D119" s="1080"/>
      <c r="E119" s="1082"/>
      <c r="F119" s="1082"/>
      <c r="G119" s="1103"/>
      <c r="H119" s="1103"/>
      <c r="I119" s="1103"/>
      <c r="J119" s="1137"/>
      <c r="K119" s="1137"/>
      <c r="L119" s="9" t="s">
        <v>105</v>
      </c>
      <c r="M119" s="34">
        <v>405</v>
      </c>
      <c r="N119" s="1070"/>
      <c r="O119" s="1072"/>
      <c r="P119" s="1137"/>
    </row>
    <row r="120" spans="1:16" s="3" customFormat="1" ht="105" customHeight="1">
      <c r="A120" s="1075">
        <v>4</v>
      </c>
      <c r="B120" s="1161">
        <v>13</v>
      </c>
      <c r="C120" s="1079">
        <v>5</v>
      </c>
      <c r="D120" s="1079" t="s">
        <v>192</v>
      </c>
      <c r="E120" s="1081" t="s">
        <v>193</v>
      </c>
      <c r="F120" s="1081" t="s">
        <v>194</v>
      </c>
      <c r="G120" s="1104" t="s">
        <v>195</v>
      </c>
      <c r="H120" s="1104" t="s">
        <v>196</v>
      </c>
      <c r="I120" s="1081" t="s">
        <v>197</v>
      </c>
      <c r="J120" s="1181" t="s">
        <v>24</v>
      </c>
      <c r="K120" s="1183" t="s">
        <v>25</v>
      </c>
      <c r="L120" s="9" t="s">
        <v>119</v>
      </c>
      <c r="M120" s="35" t="s">
        <v>27</v>
      </c>
      <c r="N120" s="1184">
        <v>9600</v>
      </c>
      <c r="O120" s="1185" t="s">
        <v>198</v>
      </c>
      <c r="P120" s="1183">
        <v>23</v>
      </c>
    </row>
    <row r="121" spans="1:16" s="3" customFormat="1" ht="105" customHeight="1">
      <c r="A121" s="1076"/>
      <c r="B121" s="1161"/>
      <c r="C121" s="1080"/>
      <c r="D121" s="1080"/>
      <c r="E121" s="1082"/>
      <c r="F121" s="1082"/>
      <c r="G121" s="1104"/>
      <c r="H121" s="1104"/>
      <c r="I121" s="1082"/>
      <c r="J121" s="1182"/>
      <c r="K121" s="1183"/>
      <c r="L121" s="9" t="s">
        <v>120</v>
      </c>
      <c r="M121" s="34">
        <v>50</v>
      </c>
      <c r="N121" s="1184"/>
      <c r="O121" s="1185"/>
      <c r="P121" s="1183"/>
    </row>
  </sheetData>
  <mergeCells count="418">
    <mergeCell ref="B65:P65"/>
    <mergeCell ref="B81:P81"/>
    <mergeCell ref="B90:P90"/>
    <mergeCell ref="B8:P8"/>
    <mergeCell ref="B19:P19"/>
    <mergeCell ref="B22:P22"/>
    <mergeCell ref="B34:P34"/>
    <mergeCell ref="B51:P51"/>
    <mergeCell ref="I120:I121"/>
    <mergeCell ref="J120:J121"/>
    <mergeCell ref="K120:K121"/>
    <mergeCell ref="N120:N121"/>
    <mergeCell ref="O120:O121"/>
    <mergeCell ref="P120:P121"/>
    <mergeCell ref="O117:O119"/>
    <mergeCell ref="P117:P119"/>
    <mergeCell ref="I117:I119"/>
    <mergeCell ref="J117:J119"/>
    <mergeCell ref="K117:K119"/>
    <mergeCell ref="N117:N119"/>
    <mergeCell ref="I114:I116"/>
    <mergeCell ref="J114:J116"/>
    <mergeCell ref="K114:K116"/>
    <mergeCell ref="N114:N116"/>
    <mergeCell ref="A120:A121"/>
    <mergeCell ref="B120:B121"/>
    <mergeCell ref="C120:C121"/>
    <mergeCell ref="D120:D121"/>
    <mergeCell ref="E120:E121"/>
    <mergeCell ref="F120:F121"/>
    <mergeCell ref="G120:G121"/>
    <mergeCell ref="H120:H121"/>
    <mergeCell ref="G117:G119"/>
    <mergeCell ref="H117:H119"/>
    <mergeCell ref="A117:A119"/>
    <mergeCell ref="B117:B119"/>
    <mergeCell ref="C117:C119"/>
    <mergeCell ref="D117:D119"/>
    <mergeCell ref="E117:E119"/>
    <mergeCell ref="F117:F119"/>
    <mergeCell ref="O114:O116"/>
    <mergeCell ref="P114:P116"/>
    <mergeCell ref="L115:L116"/>
    <mergeCell ref="M115:M116"/>
    <mergeCell ref="O111:O112"/>
    <mergeCell ref="P111:P112"/>
    <mergeCell ref="A114:A116"/>
    <mergeCell ref="B114:B116"/>
    <mergeCell ref="C114:C116"/>
    <mergeCell ref="D114:D116"/>
    <mergeCell ref="E114:E116"/>
    <mergeCell ref="F114:F116"/>
    <mergeCell ref="G114:G116"/>
    <mergeCell ref="H114:H116"/>
    <mergeCell ref="G111:G112"/>
    <mergeCell ref="H111:H112"/>
    <mergeCell ref="I111:I112"/>
    <mergeCell ref="J111:K111"/>
    <mergeCell ref="L111:M111"/>
    <mergeCell ref="N111:N112"/>
    <mergeCell ref="A111:A112"/>
    <mergeCell ref="B111:B112"/>
    <mergeCell ref="C111:C112"/>
    <mergeCell ref="D111:D112"/>
    <mergeCell ref="E111:E112"/>
    <mergeCell ref="F111:F112"/>
    <mergeCell ref="J100:J102"/>
    <mergeCell ref="K100:K102"/>
    <mergeCell ref="N100:N102"/>
    <mergeCell ref="O100:O102"/>
    <mergeCell ref="P100:P102"/>
    <mergeCell ref="A109:M109"/>
    <mergeCell ref="P97:P99"/>
    <mergeCell ref="A100:A102"/>
    <mergeCell ref="B100:B102"/>
    <mergeCell ref="C100:C102"/>
    <mergeCell ref="D100:D102"/>
    <mergeCell ref="E100:E102"/>
    <mergeCell ref="F100:F102"/>
    <mergeCell ref="G100:G102"/>
    <mergeCell ref="H100:H102"/>
    <mergeCell ref="I100:I102"/>
    <mergeCell ref="J97:J99"/>
    <mergeCell ref="K97:K99"/>
    <mergeCell ref="L97:L98"/>
    <mergeCell ref="M97:M98"/>
    <mergeCell ref="N97:N99"/>
    <mergeCell ref="O97:O99"/>
    <mergeCell ref="P94:P96"/>
    <mergeCell ref="A97:A99"/>
    <mergeCell ref="B97:B99"/>
    <mergeCell ref="C97:C99"/>
    <mergeCell ref="D97:D99"/>
    <mergeCell ref="E97:E99"/>
    <mergeCell ref="F97:F99"/>
    <mergeCell ref="G97:G99"/>
    <mergeCell ref="H97:H99"/>
    <mergeCell ref="I97:I99"/>
    <mergeCell ref="H94:H96"/>
    <mergeCell ref="I94:I96"/>
    <mergeCell ref="J94:J96"/>
    <mergeCell ref="K94:K96"/>
    <mergeCell ref="N94:N96"/>
    <mergeCell ref="O94:O96"/>
    <mergeCell ref="A94:A96"/>
    <mergeCell ref="B94:B96"/>
    <mergeCell ref="C94:C96"/>
    <mergeCell ref="D94:D96"/>
    <mergeCell ref="E94:E96"/>
    <mergeCell ref="F94:F96"/>
    <mergeCell ref="G94:G96"/>
    <mergeCell ref="F91:F93"/>
    <mergeCell ref="G91:G93"/>
    <mergeCell ref="J86:J89"/>
    <mergeCell ref="K86:K89"/>
    <mergeCell ref="N86:N89"/>
    <mergeCell ref="O86:O89"/>
    <mergeCell ref="P86:P89"/>
    <mergeCell ref="A91:A93"/>
    <mergeCell ref="B91:B93"/>
    <mergeCell ref="C91:C93"/>
    <mergeCell ref="D91:D93"/>
    <mergeCell ref="E91:E93"/>
    <mergeCell ref="N91:N93"/>
    <mergeCell ref="O91:O93"/>
    <mergeCell ref="P91:P93"/>
    <mergeCell ref="H91:H93"/>
    <mergeCell ref="I91:I93"/>
    <mergeCell ref="J91:J93"/>
    <mergeCell ref="K91:K93"/>
    <mergeCell ref="B86:B89"/>
    <mergeCell ref="C86:C89"/>
    <mergeCell ref="D86:D89"/>
    <mergeCell ref="E86:E89"/>
    <mergeCell ref="F86:F89"/>
    <mergeCell ref="G86:G89"/>
    <mergeCell ref="H86:H89"/>
    <mergeCell ref="I86:I89"/>
    <mergeCell ref="G82:G85"/>
    <mergeCell ref="H82:H85"/>
    <mergeCell ref="I82:I85"/>
    <mergeCell ref="O75:O80"/>
    <mergeCell ref="P75:P80"/>
    <mergeCell ref="L76:L77"/>
    <mergeCell ref="M76:M77"/>
    <mergeCell ref="J75:J80"/>
    <mergeCell ref="K75:K80"/>
    <mergeCell ref="N75:N80"/>
    <mergeCell ref="O82:O85"/>
    <mergeCell ref="P82:P85"/>
    <mergeCell ref="J82:J85"/>
    <mergeCell ref="K82:K85"/>
    <mergeCell ref="N82:N85"/>
    <mergeCell ref="A82:A85"/>
    <mergeCell ref="B82:B85"/>
    <mergeCell ref="C82:C85"/>
    <mergeCell ref="D82:D85"/>
    <mergeCell ref="E82:E85"/>
    <mergeCell ref="F82:F85"/>
    <mergeCell ref="G75:G80"/>
    <mergeCell ref="H75:H80"/>
    <mergeCell ref="I75:I80"/>
    <mergeCell ref="B75:B80"/>
    <mergeCell ref="C75:C80"/>
    <mergeCell ref="D75:D80"/>
    <mergeCell ref="E75:E80"/>
    <mergeCell ref="F75:F80"/>
    <mergeCell ref="F69:F74"/>
    <mergeCell ref="G69:G74"/>
    <mergeCell ref="H69:H74"/>
    <mergeCell ref="I69:I74"/>
    <mergeCell ref="N66:N68"/>
    <mergeCell ref="O66:O68"/>
    <mergeCell ref="P66:P68"/>
    <mergeCell ref="A69:A74"/>
    <mergeCell ref="B69:B74"/>
    <mergeCell ref="C69:C74"/>
    <mergeCell ref="D69:D74"/>
    <mergeCell ref="E69:E74"/>
    <mergeCell ref="N69:N74"/>
    <mergeCell ref="O69:O74"/>
    <mergeCell ref="P69:P74"/>
    <mergeCell ref="L70:L71"/>
    <mergeCell ref="M70:M71"/>
    <mergeCell ref="J69:J74"/>
    <mergeCell ref="K69:K74"/>
    <mergeCell ref="P62:P64"/>
    <mergeCell ref="A66:A68"/>
    <mergeCell ref="B66:B68"/>
    <mergeCell ref="C66:C68"/>
    <mergeCell ref="D66:D68"/>
    <mergeCell ref="E66:E68"/>
    <mergeCell ref="F66:F68"/>
    <mergeCell ref="G66:G68"/>
    <mergeCell ref="H66:H68"/>
    <mergeCell ref="I66:I68"/>
    <mergeCell ref="H62:H64"/>
    <mergeCell ref="I62:I64"/>
    <mergeCell ref="J62:J64"/>
    <mergeCell ref="K62:K64"/>
    <mergeCell ref="N62:N64"/>
    <mergeCell ref="O62:O64"/>
    <mergeCell ref="B62:B64"/>
    <mergeCell ref="C62:C64"/>
    <mergeCell ref="D62:D64"/>
    <mergeCell ref="E62:E64"/>
    <mergeCell ref="F62:F64"/>
    <mergeCell ref="G62:G64"/>
    <mergeCell ref="J66:J68"/>
    <mergeCell ref="K66:K68"/>
    <mergeCell ref="I59:I61"/>
    <mergeCell ref="J59:J61"/>
    <mergeCell ref="K59:K61"/>
    <mergeCell ref="N59:N61"/>
    <mergeCell ref="O59:O61"/>
    <mergeCell ref="P59:P61"/>
    <mergeCell ref="O52:O58"/>
    <mergeCell ref="P52:P58"/>
    <mergeCell ref="A59:A61"/>
    <mergeCell ref="B59:B61"/>
    <mergeCell ref="C59:C61"/>
    <mergeCell ref="D59:D61"/>
    <mergeCell ref="E59:E61"/>
    <mergeCell ref="F59:F61"/>
    <mergeCell ref="G59:G61"/>
    <mergeCell ref="H59:H61"/>
    <mergeCell ref="I52:I58"/>
    <mergeCell ref="J52:J58"/>
    <mergeCell ref="K52:K58"/>
    <mergeCell ref="L52:L53"/>
    <mergeCell ref="M52:M53"/>
    <mergeCell ref="N52:N58"/>
    <mergeCell ref="A52:A58"/>
    <mergeCell ref="B52:B58"/>
    <mergeCell ref="C52:C58"/>
    <mergeCell ref="D52:D58"/>
    <mergeCell ref="E52:E58"/>
    <mergeCell ref="F52:F58"/>
    <mergeCell ref="G52:G58"/>
    <mergeCell ref="H52:H58"/>
    <mergeCell ref="F48:F50"/>
    <mergeCell ref="G48:G50"/>
    <mergeCell ref="H48:H50"/>
    <mergeCell ref="N45:N47"/>
    <mergeCell ref="O45:O47"/>
    <mergeCell ref="P45:P47"/>
    <mergeCell ref="A48:A50"/>
    <mergeCell ref="B48:B50"/>
    <mergeCell ref="C48:C50"/>
    <mergeCell ref="D48:D50"/>
    <mergeCell ref="E48:E50"/>
    <mergeCell ref="O48:O50"/>
    <mergeCell ref="P48:P50"/>
    <mergeCell ref="J48:J50"/>
    <mergeCell ref="K48:K50"/>
    <mergeCell ref="N48:N50"/>
    <mergeCell ref="O42:O44"/>
    <mergeCell ref="P42:P44"/>
    <mergeCell ref="A45:A47"/>
    <mergeCell ref="B45:B47"/>
    <mergeCell ref="C45:C47"/>
    <mergeCell ref="D45:D47"/>
    <mergeCell ref="E45:E47"/>
    <mergeCell ref="F45:F47"/>
    <mergeCell ref="G45:G47"/>
    <mergeCell ref="H45:H47"/>
    <mergeCell ref="G42:G44"/>
    <mergeCell ref="H42:H44"/>
    <mergeCell ref="I42:I44"/>
    <mergeCell ref="J42:J44"/>
    <mergeCell ref="K42:K44"/>
    <mergeCell ref="N42:N44"/>
    <mergeCell ref="A42:A44"/>
    <mergeCell ref="B42:B44"/>
    <mergeCell ref="C42:C44"/>
    <mergeCell ref="D42:D44"/>
    <mergeCell ref="E42:E44"/>
    <mergeCell ref="F42:F44"/>
    <mergeCell ref="J45:J47"/>
    <mergeCell ref="K45:K47"/>
    <mergeCell ref="I39:I41"/>
    <mergeCell ref="J39:J41"/>
    <mergeCell ref="K39:K41"/>
    <mergeCell ref="N39:N41"/>
    <mergeCell ref="O39:O41"/>
    <mergeCell ref="P39:P41"/>
    <mergeCell ref="O36:O38"/>
    <mergeCell ref="P36:P38"/>
    <mergeCell ref="A39:A41"/>
    <mergeCell ref="B39:B41"/>
    <mergeCell ref="C39:C41"/>
    <mergeCell ref="D39:D41"/>
    <mergeCell ref="E39:E41"/>
    <mergeCell ref="F39:F41"/>
    <mergeCell ref="G39:G41"/>
    <mergeCell ref="H39:H41"/>
    <mergeCell ref="G36:G38"/>
    <mergeCell ref="H36:H38"/>
    <mergeCell ref="I36:I38"/>
    <mergeCell ref="J36:J38"/>
    <mergeCell ref="K36:K38"/>
    <mergeCell ref="N36:N38"/>
    <mergeCell ref="A36:A38"/>
    <mergeCell ref="B36:B38"/>
    <mergeCell ref="C36:C38"/>
    <mergeCell ref="D36:D38"/>
    <mergeCell ref="E36:E38"/>
    <mergeCell ref="F36:F38"/>
    <mergeCell ref="I30:I33"/>
    <mergeCell ref="J30:J33"/>
    <mergeCell ref="K30:K33"/>
    <mergeCell ref="N30:N33"/>
    <mergeCell ref="O30:O33"/>
    <mergeCell ref="P30:P33"/>
    <mergeCell ref="O26:O29"/>
    <mergeCell ref="P26:P29"/>
    <mergeCell ref="I26:I29"/>
    <mergeCell ref="J26:J29"/>
    <mergeCell ref="K26:K29"/>
    <mergeCell ref="N26:N29"/>
    <mergeCell ref="A30:A33"/>
    <mergeCell ref="B30:B33"/>
    <mergeCell ref="C30:C33"/>
    <mergeCell ref="D30:D33"/>
    <mergeCell ref="E30:E33"/>
    <mergeCell ref="F30:F33"/>
    <mergeCell ref="G30:G33"/>
    <mergeCell ref="H30:H33"/>
    <mergeCell ref="G26:G29"/>
    <mergeCell ref="H26:H29"/>
    <mergeCell ref="A26:A29"/>
    <mergeCell ref="B26:B29"/>
    <mergeCell ref="C26:C29"/>
    <mergeCell ref="D26:D29"/>
    <mergeCell ref="E26:E29"/>
    <mergeCell ref="F26:F29"/>
    <mergeCell ref="I23:I25"/>
    <mergeCell ref="J23:J25"/>
    <mergeCell ref="K23:K25"/>
    <mergeCell ref="N23:N25"/>
    <mergeCell ref="O23:O25"/>
    <mergeCell ref="P23:P25"/>
    <mergeCell ref="O15:O16"/>
    <mergeCell ref="P15:P16"/>
    <mergeCell ref="A23:A25"/>
    <mergeCell ref="B23:B25"/>
    <mergeCell ref="C23:C25"/>
    <mergeCell ref="D23:D25"/>
    <mergeCell ref="E23:E25"/>
    <mergeCell ref="F23:F25"/>
    <mergeCell ref="G23:G25"/>
    <mergeCell ref="H23:H25"/>
    <mergeCell ref="G15:G16"/>
    <mergeCell ref="H15:H16"/>
    <mergeCell ref="I15:I16"/>
    <mergeCell ref="J15:J16"/>
    <mergeCell ref="K15:K16"/>
    <mergeCell ref="N15:N16"/>
    <mergeCell ref="E11:E12"/>
    <mergeCell ref="F11:F12"/>
    <mergeCell ref="I13:I14"/>
    <mergeCell ref="J13:J14"/>
    <mergeCell ref="K13:K14"/>
    <mergeCell ref="P13:P14"/>
    <mergeCell ref="A15:A16"/>
    <mergeCell ref="B15:B16"/>
    <mergeCell ref="C15:C16"/>
    <mergeCell ref="D15:D16"/>
    <mergeCell ref="E15:E16"/>
    <mergeCell ref="F15:F16"/>
    <mergeCell ref="D4:D5"/>
    <mergeCell ref="E4:E5"/>
    <mergeCell ref="F4:F5"/>
    <mergeCell ref="I9:I10"/>
    <mergeCell ref="O11:O12"/>
    <mergeCell ref="P11:P12"/>
    <mergeCell ref="A13:A14"/>
    <mergeCell ref="B13:B14"/>
    <mergeCell ref="C13:C14"/>
    <mergeCell ref="D13:D14"/>
    <mergeCell ref="E13:E14"/>
    <mergeCell ref="F13:F14"/>
    <mergeCell ref="G13:G14"/>
    <mergeCell ref="H13:H14"/>
    <mergeCell ref="G11:G12"/>
    <mergeCell ref="H11:H12"/>
    <mergeCell ref="I11:I12"/>
    <mergeCell ref="J11:J12"/>
    <mergeCell ref="K11:K12"/>
    <mergeCell ref="N11:N12"/>
    <mergeCell ref="A11:A12"/>
    <mergeCell ref="B11:B12"/>
    <mergeCell ref="C11:C12"/>
    <mergeCell ref="D11:D12"/>
    <mergeCell ref="J9:J10"/>
    <mergeCell ref="K9:K10"/>
    <mergeCell ref="N9:N10"/>
    <mergeCell ref="O9:O10"/>
    <mergeCell ref="P9:P10"/>
    <mergeCell ref="O4:O5"/>
    <mergeCell ref="P4:P5"/>
    <mergeCell ref="A9:A10"/>
    <mergeCell ref="B9:B10"/>
    <mergeCell ref="C9:C10"/>
    <mergeCell ref="D9:D10"/>
    <mergeCell ref="E9:E10"/>
    <mergeCell ref="F9:F10"/>
    <mergeCell ref="G9:G10"/>
    <mergeCell ref="H9:H10"/>
    <mergeCell ref="G4:G5"/>
    <mergeCell ref="H4:H5"/>
    <mergeCell ref="I4:I5"/>
    <mergeCell ref="J4:K4"/>
    <mergeCell ref="L4:M4"/>
    <mergeCell ref="N4:N5"/>
    <mergeCell ref="A4:A5"/>
    <mergeCell ref="B4:B5"/>
    <mergeCell ref="C4:C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3"/>
  <sheetViews>
    <sheetView workbookViewId="0">
      <selection activeCell="F7" sqref="F7"/>
    </sheetView>
  </sheetViews>
  <sheetFormatPr defaultRowHeight="15"/>
  <cols>
    <col min="2" max="2" width="26.85546875" customWidth="1"/>
    <col min="3" max="3" width="15.28515625" customWidth="1"/>
    <col min="4" max="4" width="24.140625" customWidth="1"/>
    <col min="5" max="5" width="36.140625" customWidth="1"/>
    <col min="6" max="6" width="33.7109375" customWidth="1"/>
  </cols>
  <sheetData>
    <row r="2" spans="2:6" ht="47.25">
      <c r="B2" s="564" t="s">
        <v>3558</v>
      </c>
      <c r="C2" s="564" t="s">
        <v>3559</v>
      </c>
      <c r="D2" s="564" t="s">
        <v>3560</v>
      </c>
      <c r="E2" s="564" t="s">
        <v>3561</v>
      </c>
      <c r="F2" s="564" t="s">
        <v>3562</v>
      </c>
    </row>
    <row r="3" spans="2:6" ht="89.25">
      <c r="B3" s="595" t="s">
        <v>3916</v>
      </c>
      <c r="C3" s="595">
        <v>9</v>
      </c>
      <c r="D3" s="596" t="s">
        <v>427</v>
      </c>
      <c r="E3" s="596" t="s">
        <v>3563</v>
      </c>
      <c r="F3" s="596" t="s">
        <v>571</v>
      </c>
    </row>
    <row r="4" spans="2:6" ht="51">
      <c r="B4" s="595"/>
      <c r="C4" s="595">
        <v>10</v>
      </c>
      <c r="D4" s="597" t="s">
        <v>434</v>
      </c>
      <c r="E4" s="596" t="s">
        <v>3917</v>
      </c>
      <c r="F4" s="596" t="s">
        <v>572</v>
      </c>
    </row>
    <row r="5" spans="2:6" ht="51">
      <c r="B5" s="595"/>
      <c r="C5" s="595">
        <v>6</v>
      </c>
      <c r="D5" s="598" t="s">
        <v>449</v>
      </c>
      <c r="E5" s="597" t="s">
        <v>4539</v>
      </c>
      <c r="F5" s="596" t="s">
        <v>3919</v>
      </c>
    </row>
    <row r="6" spans="2:6" ht="204">
      <c r="B6" s="595"/>
      <c r="C6" s="595">
        <v>11</v>
      </c>
      <c r="D6" s="599" t="s">
        <v>457</v>
      </c>
      <c r="E6" s="596" t="s">
        <v>3920</v>
      </c>
      <c r="F6" s="596" t="s">
        <v>573</v>
      </c>
    </row>
    <row r="7" spans="2:6" ht="318.75">
      <c r="B7" s="595"/>
      <c r="C7" s="595">
        <v>13</v>
      </c>
      <c r="D7" s="596" t="s">
        <v>474</v>
      </c>
      <c r="E7" s="596" t="s">
        <v>4538</v>
      </c>
      <c r="F7" s="597" t="s">
        <v>4537</v>
      </c>
    </row>
    <row r="8" spans="2:6" ht="114.75">
      <c r="B8" s="595"/>
      <c r="C8" s="595">
        <v>6</v>
      </c>
      <c r="D8" s="599" t="s">
        <v>485</v>
      </c>
      <c r="E8" s="596" t="s">
        <v>3921</v>
      </c>
      <c r="F8" s="596" t="s">
        <v>578</v>
      </c>
    </row>
    <row r="9" spans="2:6" ht="204">
      <c r="B9" s="595"/>
      <c r="C9" s="595">
        <v>11</v>
      </c>
      <c r="D9" s="599" t="s">
        <v>494</v>
      </c>
      <c r="E9" s="596" t="s">
        <v>3922</v>
      </c>
      <c r="F9" s="596" t="s">
        <v>573</v>
      </c>
    </row>
    <row r="10" spans="2:6" ht="127.5">
      <c r="B10" s="595"/>
      <c r="C10" s="595">
        <v>11</v>
      </c>
      <c r="D10" s="599" t="s">
        <v>525</v>
      </c>
      <c r="E10" s="596" t="s">
        <v>3923</v>
      </c>
      <c r="F10" s="596" t="s">
        <v>575</v>
      </c>
    </row>
    <row r="11" spans="2:6" ht="38.25">
      <c r="B11" s="595"/>
      <c r="C11" s="595">
        <v>11</v>
      </c>
      <c r="D11" s="596" t="s">
        <v>537</v>
      </c>
      <c r="E11" s="596" t="s">
        <v>3918</v>
      </c>
      <c r="F11" s="596" t="s">
        <v>579</v>
      </c>
    </row>
    <row r="12" spans="2:6" ht="127.5">
      <c r="B12" s="595"/>
      <c r="C12" s="595">
        <v>12</v>
      </c>
      <c r="D12" s="596" t="s">
        <v>548</v>
      </c>
      <c r="E12" s="596" t="s">
        <v>3924</v>
      </c>
      <c r="F12" s="596" t="s">
        <v>576</v>
      </c>
    </row>
    <row r="13" spans="2:6" ht="114.75">
      <c r="B13" s="595"/>
      <c r="C13" s="595">
        <v>11</v>
      </c>
      <c r="D13" s="596" t="s">
        <v>565</v>
      </c>
      <c r="E13" s="596" t="s">
        <v>4525</v>
      </c>
      <c r="F13" s="596" t="s">
        <v>577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16"/>
  <sheetViews>
    <sheetView topLeftCell="H1" zoomScale="70" zoomScaleNormal="70" workbookViewId="0">
      <selection activeCell="O56" sqref="O56"/>
    </sheetView>
  </sheetViews>
  <sheetFormatPr defaultRowHeight="15"/>
  <cols>
    <col min="1" max="1" width="4.7109375"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customWidth="1"/>
    <col min="11" max="11" width="26" customWidth="1"/>
    <col min="12" max="12" width="19.140625" style="93" bestFit="1" customWidth="1"/>
    <col min="13" max="13" width="15.28515625" customWidth="1"/>
    <col min="14" max="14" width="11.85546875" customWidth="1"/>
    <col min="15" max="15" width="14.7109375" customWidth="1"/>
    <col min="16" max="16" width="9"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customWidth="1"/>
    <col min="267" max="267" width="26" customWidth="1"/>
    <col min="268" max="268" width="19.140625" bestFit="1" customWidth="1"/>
    <col min="269" max="269" width="15.28515625" customWidth="1"/>
    <col min="270" max="270" width="11.8554687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customWidth="1"/>
    <col min="523" max="523" width="26" customWidth="1"/>
    <col min="524" max="524" width="19.140625" bestFit="1" customWidth="1"/>
    <col min="525" max="525" width="15.28515625" customWidth="1"/>
    <col min="526" max="526" width="11.8554687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customWidth="1"/>
    <col min="779" max="779" width="26" customWidth="1"/>
    <col min="780" max="780" width="19.140625" bestFit="1" customWidth="1"/>
    <col min="781" max="781" width="15.28515625" customWidth="1"/>
    <col min="782" max="782" width="11.8554687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customWidth="1"/>
    <col min="1035" max="1035" width="26" customWidth="1"/>
    <col min="1036" max="1036" width="19.140625" bestFit="1" customWidth="1"/>
    <col min="1037" max="1037" width="15.28515625" customWidth="1"/>
    <col min="1038" max="1038" width="11.8554687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customWidth="1"/>
    <col min="1291" max="1291" width="26" customWidth="1"/>
    <col min="1292" max="1292" width="19.140625" bestFit="1" customWidth="1"/>
    <col min="1293" max="1293" width="15.28515625" customWidth="1"/>
    <col min="1294" max="1294" width="11.8554687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customWidth="1"/>
    <col min="1547" max="1547" width="26" customWidth="1"/>
    <col min="1548" max="1548" width="19.140625" bestFit="1" customWidth="1"/>
    <col min="1549" max="1549" width="15.28515625" customWidth="1"/>
    <col min="1550" max="1550" width="11.8554687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customWidth="1"/>
    <col min="1803" max="1803" width="26" customWidth="1"/>
    <col min="1804" max="1804" width="19.140625" bestFit="1" customWidth="1"/>
    <col min="1805" max="1805" width="15.28515625" customWidth="1"/>
    <col min="1806" max="1806" width="11.8554687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customWidth="1"/>
    <col min="2059" max="2059" width="26" customWidth="1"/>
    <col min="2060" max="2060" width="19.140625" bestFit="1" customWidth="1"/>
    <col min="2061" max="2061" width="15.28515625" customWidth="1"/>
    <col min="2062" max="2062" width="11.8554687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customWidth="1"/>
    <col min="2315" max="2315" width="26" customWidth="1"/>
    <col min="2316" max="2316" width="19.140625" bestFit="1" customWidth="1"/>
    <col min="2317" max="2317" width="15.28515625" customWidth="1"/>
    <col min="2318" max="2318" width="11.8554687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customWidth="1"/>
    <col min="2571" max="2571" width="26" customWidth="1"/>
    <col min="2572" max="2572" width="19.140625" bestFit="1" customWidth="1"/>
    <col min="2573" max="2573" width="15.28515625" customWidth="1"/>
    <col min="2574" max="2574" width="11.8554687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customWidth="1"/>
    <col min="2827" max="2827" width="26" customWidth="1"/>
    <col min="2828" max="2828" width="19.140625" bestFit="1" customWidth="1"/>
    <col min="2829" max="2829" width="15.28515625" customWidth="1"/>
    <col min="2830" max="2830" width="11.8554687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customWidth="1"/>
    <col min="3083" max="3083" width="26" customWidth="1"/>
    <col min="3084" max="3084" width="19.140625" bestFit="1" customWidth="1"/>
    <col min="3085" max="3085" width="15.28515625" customWidth="1"/>
    <col min="3086" max="3086" width="11.8554687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customWidth="1"/>
    <col min="3339" max="3339" width="26" customWidth="1"/>
    <col min="3340" max="3340" width="19.140625" bestFit="1" customWidth="1"/>
    <col min="3341" max="3341" width="15.28515625" customWidth="1"/>
    <col min="3342" max="3342" width="11.8554687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customWidth="1"/>
    <col min="3595" max="3595" width="26" customWidth="1"/>
    <col min="3596" max="3596" width="19.140625" bestFit="1" customWidth="1"/>
    <col min="3597" max="3597" width="15.28515625" customWidth="1"/>
    <col min="3598" max="3598" width="11.8554687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customWidth="1"/>
    <col min="3851" max="3851" width="26" customWidth="1"/>
    <col min="3852" max="3852" width="19.140625" bestFit="1" customWidth="1"/>
    <col min="3853" max="3853" width="15.28515625" customWidth="1"/>
    <col min="3854" max="3854" width="11.8554687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customWidth="1"/>
    <col min="4107" max="4107" width="26" customWidth="1"/>
    <col min="4108" max="4108" width="19.140625" bestFit="1" customWidth="1"/>
    <col min="4109" max="4109" width="15.28515625" customWidth="1"/>
    <col min="4110" max="4110" width="11.8554687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customWidth="1"/>
    <col min="4363" max="4363" width="26" customWidth="1"/>
    <col min="4364" max="4364" width="19.140625" bestFit="1" customWidth="1"/>
    <col min="4365" max="4365" width="15.28515625" customWidth="1"/>
    <col min="4366" max="4366" width="11.8554687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customWidth="1"/>
    <col min="4619" max="4619" width="26" customWidth="1"/>
    <col min="4620" max="4620" width="19.140625" bestFit="1" customWidth="1"/>
    <col min="4621" max="4621" width="15.28515625" customWidth="1"/>
    <col min="4622" max="4622" width="11.8554687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customWidth="1"/>
    <col min="4875" max="4875" width="26" customWidth="1"/>
    <col min="4876" max="4876" width="19.140625" bestFit="1" customWidth="1"/>
    <col min="4877" max="4877" width="15.28515625" customWidth="1"/>
    <col min="4878" max="4878" width="11.8554687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customWidth="1"/>
    <col min="5131" max="5131" width="26" customWidth="1"/>
    <col min="5132" max="5132" width="19.140625" bestFit="1" customWidth="1"/>
    <col min="5133" max="5133" width="15.28515625" customWidth="1"/>
    <col min="5134" max="5134" width="11.8554687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customWidth="1"/>
    <col min="5387" max="5387" width="26" customWidth="1"/>
    <col min="5388" max="5388" width="19.140625" bestFit="1" customWidth="1"/>
    <col min="5389" max="5389" width="15.28515625" customWidth="1"/>
    <col min="5390" max="5390" width="11.8554687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customWidth="1"/>
    <col min="5643" max="5643" width="26" customWidth="1"/>
    <col min="5644" max="5644" width="19.140625" bestFit="1" customWidth="1"/>
    <col min="5645" max="5645" width="15.28515625" customWidth="1"/>
    <col min="5646" max="5646" width="11.8554687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customWidth="1"/>
    <col min="5899" max="5899" width="26" customWidth="1"/>
    <col min="5900" max="5900" width="19.140625" bestFit="1" customWidth="1"/>
    <col min="5901" max="5901" width="15.28515625" customWidth="1"/>
    <col min="5902" max="5902" width="11.8554687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customWidth="1"/>
    <col min="6155" max="6155" width="26" customWidth="1"/>
    <col min="6156" max="6156" width="19.140625" bestFit="1" customWidth="1"/>
    <col min="6157" max="6157" width="15.28515625" customWidth="1"/>
    <col min="6158" max="6158" width="11.8554687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customWidth="1"/>
    <col min="6411" max="6411" width="26" customWidth="1"/>
    <col min="6412" max="6412" width="19.140625" bestFit="1" customWidth="1"/>
    <col min="6413" max="6413" width="15.28515625" customWidth="1"/>
    <col min="6414" max="6414" width="11.8554687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customWidth="1"/>
    <col min="6667" max="6667" width="26" customWidth="1"/>
    <col min="6668" max="6668" width="19.140625" bestFit="1" customWidth="1"/>
    <col min="6669" max="6669" width="15.28515625" customWidth="1"/>
    <col min="6670" max="6670" width="11.8554687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customWidth="1"/>
    <col min="6923" max="6923" width="26" customWidth="1"/>
    <col min="6924" max="6924" width="19.140625" bestFit="1" customWidth="1"/>
    <col min="6925" max="6925" width="15.28515625" customWidth="1"/>
    <col min="6926" max="6926" width="11.8554687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customWidth="1"/>
    <col min="7179" max="7179" width="26" customWidth="1"/>
    <col min="7180" max="7180" width="19.140625" bestFit="1" customWidth="1"/>
    <col min="7181" max="7181" width="15.28515625" customWidth="1"/>
    <col min="7182" max="7182" width="11.8554687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customWidth="1"/>
    <col min="7435" max="7435" width="26" customWidth="1"/>
    <col min="7436" max="7436" width="19.140625" bestFit="1" customWidth="1"/>
    <col min="7437" max="7437" width="15.28515625" customWidth="1"/>
    <col min="7438" max="7438" width="11.8554687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customWidth="1"/>
    <col min="7691" max="7691" width="26" customWidth="1"/>
    <col min="7692" max="7692" width="19.140625" bestFit="1" customWidth="1"/>
    <col min="7693" max="7693" width="15.28515625" customWidth="1"/>
    <col min="7694" max="7694" width="11.8554687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customWidth="1"/>
    <col min="7947" max="7947" width="26" customWidth="1"/>
    <col min="7948" max="7948" width="19.140625" bestFit="1" customWidth="1"/>
    <col min="7949" max="7949" width="15.28515625" customWidth="1"/>
    <col min="7950" max="7950" width="11.8554687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customWidth="1"/>
    <col min="8203" max="8203" width="26" customWidth="1"/>
    <col min="8204" max="8204" width="19.140625" bestFit="1" customWidth="1"/>
    <col min="8205" max="8205" width="15.28515625" customWidth="1"/>
    <col min="8206" max="8206" width="11.8554687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customWidth="1"/>
    <col min="8459" max="8459" width="26" customWidth="1"/>
    <col min="8460" max="8460" width="19.140625" bestFit="1" customWidth="1"/>
    <col min="8461" max="8461" width="15.28515625" customWidth="1"/>
    <col min="8462" max="8462" width="11.8554687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customWidth="1"/>
    <col min="8715" max="8715" width="26" customWidth="1"/>
    <col min="8716" max="8716" width="19.140625" bestFit="1" customWidth="1"/>
    <col min="8717" max="8717" width="15.28515625" customWidth="1"/>
    <col min="8718" max="8718" width="11.8554687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customWidth="1"/>
    <col min="8971" max="8971" width="26" customWidth="1"/>
    <col min="8972" max="8972" width="19.140625" bestFit="1" customWidth="1"/>
    <col min="8973" max="8973" width="15.28515625" customWidth="1"/>
    <col min="8974" max="8974" width="11.8554687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customWidth="1"/>
    <col min="9227" max="9227" width="26" customWidth="1"/>
    <col min="9228" max="9228" width="19.140625" bestFit="1" customWidth="1"/>
    <col min="9229" max="9229" width="15.28515625" customWidth="1"/>
    <col min="9230" max="9230" width="11.8554687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customWidth="1"/>
    <col min="9483" max="9483" width="26" customWidth="1"/>
    <col min="9484" max="9484" width="19.140625" bestFit="1" customWidth="1"/>
    <col min="9485" max="9485" width="15.28515625" customWidth="1"/>
    <col min="9486" max="9486" width="11.8554687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customWidth="1"/>
    <col min="9739" max="9739" width="26" customWidth="1"/>
    <col min="9740" max="9740" width="19.140625" bestFit="1" customWidth="1"/>
    <col min="9741" max="9741" width="15.28515625" customWidth="1"/>
    <col min="9742" max="9742" width="11.8554687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customWidth="1"/>
    <col min="9995" max="9995" width="26" customWidth="1"/>
    <col min="9996" max="9996" width="19.140625" bestFit="1" customWidth="1"/>
    <col min="9997" max="9997" width="15.28515625" customWidth="1"/>
    <col min="9998" max="9998" width="11.8554687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customWidth="1"/>
    <col min="10251" max="10251" width="26" customWidth="1"/>
    <col min="10252" max="10252" width="19.140625" bestFit="1" customWidth="1"/>
    <col min="10253" max="10253" width="15.28515625" customWidth="1"/>
    <col min="10254" max="10254" width="11.8554687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customWidth="1"/>
    <col min="10507" max="10507" width="26" customWidth="1"/>
    <col min="10508" max="10508" width="19.140625" bestFit="1" customWidth="1"/>
    <col min="10509" max="10509" width="15.28515625" customWidth="1"/>
    <col min="10510" max="10510" width="11.8554687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customWidth="1"/>
    <col min="10763" max="10763" width="26" customWidth="1"/>
    <col min="10764" max="10764" width="19.140625" bestFit="1" customWidth="1"/>
    <col min="10765" max="10765" width="15.28515625" customWidth="1"/>
    <col min="10766" max="10766" width="11.8554687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customWidth="1"/>
    <col min="11019" max="11019" width="26" customWidth="1"/>
    <col min="11020" max="11020" width="19.140625" bestFit="1" customWidth="1"/>
    <col min="11021" max="11021" width="15.28515625" customWidth="1"/>
    <col min="11022" max="11022" width="11.8554687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customWidth="1"/>
    <col min="11275" max="11275" width="26" customWidth="1"/>
    <col min="11276" max="11276" width="19.140625" bestFit="1" customWidth="1"/>
    <col min="11277" max="11277" width="15.28515625" customWidth="1"/>
    <col min="11278" max="11278" width="11.8554687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customWidth="1"/>
    <col min="11531" max="11531" width="26" customWidth="1"/>
    <col min="11532" max="11532" width="19.140625" bestFit="1" customWidth="1"/>
    <col min="11533" max="11533" width="15.28515625" customWidth="1"/>
    <col min="11534" max="11534" width="11.8554687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customWidth="1"/>
    <col min="11787" max="11787" width="26" customWidth="1"/>
    <col min="11788" max="11788" width="19.140625" bestFit="1" customWidth="1"/>
    <col min="11789" max="11789" width="15.28515625" customWidth="1"/>
    <col min="11790" max="11790" width="11.8554687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customWidth="1"/>
    <col min="12043" max="12043" width="26" customWidth="1"/>
    <col min="12044" max="12044" width="19.140625" bestFit="1" customWidth="1"/>
    <col min="12045" max="12045" width="15.28515625" customWidth="1"/>
    <col min="12046" max="12046" width="11.8554687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customWidth="1"/>
    <col min="12299" max="12299" width="26" customWidth="1"/>
    <col min="12300" max="12300" width="19.140625" bestFit="1" customWidth="1"/>
    <col min="12301" max="12301" width="15.28515625" customWidth="1"/>
    <col min="12302" max="12302" width="11.8554687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customWidth="1"/>
    <col min="12555" max="12555" width="26" customWidth="1"/>
    <col min="12556" max="12556" width="19.140625" bestFit="1" customWidth="1"/>
    <col min="12557" max="12557" width="15.28515625" customWidth="1"/>
    <col min="12558" max="12558" width="11.8554687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customWidth="1"/>
    <col min="12811" max="12811" width="26" customWidth="1"/>
    <col min="12812" max="12812" width="19.140625" bestFit="1" customWidth="1"/>
    <col min="12813" max="12813" width="15.28515625" customWidth="1"/>
    <col min="12814" max="12814" width="11.8554687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customWidth="1"/>
    <col min="13067" max="13067" width="26" customWidth="1"/>
    <col min="13068" max="13068" width="19.140625" bestFit="1" customWidth="1"/>
    <col min="13069" max="13069" width="15.28515625" customWidth="1"/>
    <col min="13070" max="13070" width="11.8554687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customWidth="1"/>
    <col min="13323" max="13323" width="26" customWidth="1"/>
    <col min="13324" max="13324" width="19.140625" bestFit="1" customWidth="1"/>
    <col min="13325" max="13325" width="15.28515625" customWidth="1"/>
    <col min="13326" max="13326" width="11.8554687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customWidth="1"/>
    <col min="13579" max="13579" width="26" customWidth="1"/>
    <col min="13580" max="13580" width="19.140625" bestFit="1" customWidth="1"/>
    <col min="13581" max="13581" width="15.28515625" customWidth="1"/>
    <col min="13582" max="13582" width="11.8554687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customWidth="1"/>
    <col min="13835" max="13835" width="26" customWidth="1"/>
    <col min="13836" max="13836" width="19.140625" bestFit="1" customWidth="1"/>
    <col min="13837" max="13837" width="15.28515625" customWidth="1"/>
    <col min="13838" max="13838" width="11.8554687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customWidth="1"/>
    <col min="14091" max="14091" width="26" customWidth="1"/>
    <col min="14092" max="14092" width="19.140625" bestFit="1" customWidth="1"/>
    <col min="14093" max="14093" width="15.28515625" customWidth="1"/>
    <col min="14094" max="14094" width="11.8554687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customWidth="1"/>
    <col min="14347" max="14347" width="26" customWidth="1"/>
    <col min="14348" max="14348" width="19.140625" bestFit="1" customWidth="1"/>
    <col min="14349" max="14349" width="15.28515625" customWidth="1"/>
    <col min="14350" max="14350" width="11.8554687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customWidth="1"/>
    <col min="14603" max="14603" width="26" customWidth="1"/>
    <col min="14604" max="14604" width="19.140625" bestFit="1" customWidth="1"/>
    <col min="14605" max="14605" width="15.28515625" customWidth="1"/>
    <col min="14606" max="14606" width="11.8554687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customWidth="1"/>
    <col min="14859" max="14859" width="26" customWidth="1"/>
    <col min="14860" max="14860" width="19.140625" bestFit="1" customWidth="1"/>
    <col min="14861" max="14861" width="15.28515625" customWidth="1"/>
    <col min="14862" max="14862" width="11.8554687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customWidth="1"/>
    <col min="15115" max="15115" width="26" customWidth="1"/>
    <col min="15116" max="15116" width="19.140625" bestFit="1" customWidth="1"/>
    <col min="15117" max="15117" width="15.28515625" customWidth="1"/>
    <col min="15118" max="15118" width="11.8554687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customWidth="1"/>
    <col min="15371" max="15371" width="26" customWidth="1"/>
    <col min="15372" max="15372" width="19.140625" bestFit="1" customWidth="1"/>
    <col min="15373" max="15373" width="15.28515625" customWidth="1"/>
    <col min="15374" max="15374" width="11.8554687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customWidth="1"/>
    <col min="15627" max="15627" width="26" customWidth="1"/>
    <col min="15628" max="15628" width="19.140625" bestFit="1" customWidth="1"/>
    <col min="15629" max="15629" width="15.28515625" customWidth="1"/>
    <col min="15630" max="15630" width="11.8554687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customWidth="1"/>
    <col min="15883" max="15883" width="26" customWidth="1"/>
    <col min="15884" max="15884" width="19.140625" bestFit="1" customWidth="1"/>
    <col min="15885" max="15885" width="15.28515625" customWidth="1"/>
    <col min="15886" max="15886" width="11.8554687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customWidth="1"/>
    <col min="16139" max="16139" width="26" customWidth="1"/>
    <col min="16140" max="16140" width="19.140625" bestFit="1" customWidth="1"/>
    <col min="16141" max="16141" width="15.28515625" customWidth="1"/>
    <col min="16142" max="16142" width="11.85546875" customWidth="1"/>
    <col min="16143" max="16143" width="14.7109375" customWidth="1"/>
    <col min="16144" max="16144" width="9" bestFit="1" customWidth="1"/>
  </cols>
  <sheetData>
    <row r="2" spans="1:16" ht="15.75">
      <c r="A2" s="121" t="s">
        <v>581</v>
      </c>
      <c r="B2" s="122"/>
      <c r="C2" s="122"/>
      <c r="D2" s="122"/>
      <c r="E2" s="122"/>
      <c r="F2" s="122"/>
      <c r="G2" s="122"/>
      <c r="H2" s="122"/>
      <c r="I2" s="122"/>
      <c r="J2" s="122"/>
      <c r="K2" s="122"/>
      <c r="M2" s="122"/>
      <c r="N2" s="122"/>
    </row>
    <row r="3" spans="1:16" ht="15.75">
      <c r="A3" s="121"/>
      <c r="B3" s="122"/>
      <c r="C3" s="122"/>
      <c r="D3" s="122"/>
      <c r="E3" s="122"/>
      <c r="F3" s="122"/>
      <c r="G3" s="122"/>
      <c r="H3" s="122"/>
      <c r="I3" s="122"/>
      <c r="J3" s="122"/>
      <c r="K3" s="122"/>
      <c r="M3" s="122"/>
      <c r="N3" s="122"/>
    </row>
    <row r="4" spans="1:16" s="3" customFormat="1" ht="30" customHeight="1">
      <c r="A4" s="1085" t="s">
        <v>1</v>
      </c>
      <c r="B4" s="1073" t="s">
        <v>2</v>
      </c>
      <c r="C4" s="1073" t="s">
        <v>3</v>
      </c>
      <c r="D4" s="1085" t="s">
        <v>4</v>
      </c>
      <c r="E4" s="1085" t="s">
        <v>5</v>
      </c>
      <c r="F4" s="1085" t="s">
        <v>6</v>
      </c>
      <c r="G4" s="1085" t="s">
        <v>7</v>
      </c>
      <c r="H4" s="1085" t="s">
        <v>8</v>
      </c>
      <c r="I4" s="1085" t="s">
        <v>9</v>
      </c>
      <c r="J4" s="1087" t="s">
        <v>10</v>
      </c>
      <c r="K4" s="1088"/>
      <c r="L4" s="1089" t="s">
        <v>11</v>
      </c>
      <c r="M4" s="1089"/>
      <c r="N4" s="1073" t="s">
        <v>12</v>
      </c>
      <c r="O4" s="1073" t="s">
        <v>13</v>
      </c>
      <c r="P4" s="1073" t="s">
        <v>14</v>
      </c>
    </row>
    <row r="5" spans="1:16" s="3" customFormat="1" ht="35.25" customHeight="1">
      <c r="A5" s="1086"/>
      <c r="B5" s="1074"/>
      <c r="C5" s="1074"/>
      <c r="D5" s="1086"/>
      <c r="E5" s="1086"/>
      <c r="F5" s="1086"/>
      <c r="G5" s="1086"/>
      <c r="H5" s="1086"/>
      <c r="I5" s="1086"/>
      <c r="J5" s="109">
        <v>2016</v>
      </c>
      <c r="K5" s="109">
        <v>2017</v>
      </c>
      <c r="L5" s="103" t="s">
        <v>15</v>
      </c>
      <c r="M5" s="103" t="s">
        <v>16</v>
      </c>
      <c r="N5" s="1074"/>
      <c r="O5" s="1074"/>
      <c r="P5" s="1074"/>
    </row>
    <row r="6" spans="1:16" s="41" customFormat="1" ht="38.25">
      <c r="A6" s="961">
        <v>1</v>
      </c>
      <c r="B6" s="108">
        <v>10</v>
      </c>
      <c r="C6" s="108">
        <v>4</v>
      </c>
      <c r="D6" s="108" t="s">
        <v>272</v>
      </c>
      <c r="E6" s="105" t="s">
        <v>582</v>
      </c>
      <c r="F6" s="105" t="s">
        <v>583</v>
      </c>
      <c r="G6" s="105" t="s">
        <v>584</v>
      </c>
      <c r="H6" s="107" t="s">
        <v>585</v>
      </c>
      <c r="I6" s="107" t="s">
        <v>586</v>
      </c>
      <c r="J6" s="107" t="s">
        <v>587</v>
      </c>
      <c r="K6" s="124" t="s">
        <v>25</v>
      </c>
      <c r="L6" s="13" t="s">
        <v>37</v>
      </c>
      <c r="M6" s="110">
        <v>1</v>
      </c>
      <c r="N6" s="143">
        <v>215000</v>
      </c>
      <c r="O6" s="116" t="s">
        <v>588</v>
      </c>
      <c r="P6" s="124" t="s">
        <v>29</v>
      </c>
    </row>
    <row r="7" spans="1:16" s="79" customFormat="1" ht="38.25">
      <c r="A7" s="970"/>
      <c r="B7" s="112">
        <v>10</v>
      </c>
      <c r="C7" s="112">
        <v>4</v>
      </c>
      <c r="D7" s="112" t="s">
        <v>272</v>
      </c>
      <c r="E7" s="114" t="s">
        <v>582</v>
      </c>
      <c r="F7" s="114" t="s">
        <v>583</v>
      </c>
      <c r="G7" s="114" t="s">
        <v>584</v>
      </c>
      <c r="H7" s="112" t="s">
        <v>585</v>
      </c>
      <c r="I7" s="112" t="s">
        <v>586</v>
      </c>
      <c r="J7" s="112" t="s">
        <v>587</v>
      </c>
      <c r="K7" s="51" t="s">
        <v>25</v>
      </c>
      <c r="L7" s="52" t="s">
        <v>37</v>
      </c>
      <c r="M7" s="50">
        <v>1</v>
      </c>
      <c r="N7" s="206">
        <v>212900</v>
      </c>
      <c r="O7" s="118" t="s">
        <v>588</v>
      </c>
      <c r="P7" s="51" t="s">
        <v>29</v>
      </c>
    </row>
    <row r="8" spans="1:16" s="79" customFormat="1" ht="18.75" customHeight="1">
      <c r="A8" s="969"/>
      <c r="B8" s="1167" t="s">
        <v>749</v>
      </c>
      <c r="C8" s="1168"/>
      <c r="D8" s="1168"/>
      <c r="E8" s="1168"/>
      <c r="F8" s="1168"/>
      <c r="G8" s="1168"/>
      <c r="H8" s="1168"/>
      <c r="I8" s="1168"/>
      <c r="J8" s="1168"/>
      <c r="K8" s="1168"/>
      <c r="L8" s="1168"/>
      <c r="M8" s="1168"/>
      <c r="N8" s="1168"/>
      <c r="O8" s="1168"/>
      <c r="P8" s="1169"/>
    </row>
    <row r="9" spans="1:16" s="41" customFormat="1" ht="38.25">
      <c r="A9" s="961">
        <v>2</v>
      </c>
      <c r="B9" s="108">
        <v>10</v>
      </c>
      <c r="C9" s="123">
        <v>4</v>
      </c>
      <c r="D9" s="123" t="s">
        <v>272</v>
      </c>
      <c r="E9" s="105" t="s">
        <v>582</v>
      </c>
      <c r="F9" s="110" t="s">
        <v>589</v>
      </c>
      <c r="G9" s="105" t="s">
        <v>584</v>
      </c>
      <c r="H9" s="107" t="s">
        <v>585</v>
      </c>
      <c r="I9" s="107" t="s">
        <v>586</v>
      </c>
      <c r="J9" s="124" t="s">
        <v>590</v>
      </c>
      <c r="K9" s="124" t="s">
        <v>25</v>
      </c>
      <c r="L9" s="13" t="s">
        <v>37</v>
      </c>
      <c r="M9" s="110">
        <v>1</v>
      </c>
      <c r="N9" s="143">
        <v>95000</v>
      </c>
      <c r="O9" s="116" t="s">
        <v>588</v>
      </c>
      <c r="P9" s="124" t="s">
        <v>29</v>
      </c>
    </row>
    <row r="10" spans="1:16" s="41" customFormat="1" ht="38.25">
      <c r="A10" s="970"/>
      <c r="B10" s="112">
        <v>10</v>
      </c>
      <c r="C10" s="51">
        <v>4</v>
      </c>
      <c r="D10" s="51" t="s">
        <v>272</v>
      </c>
      <c r="E10" s="114" t="s">
        <v>582</v>
      </c>
      <c r="F10" s="50" t="s">
        <v>589</v>
      </c>
      <c r="G10" s="114" t="s">
        <v>584</v>
      </c>
      <c r="H10" s="112" t="s">
        <v>585</v>
      </c>
      <c r="I10" s="112" t="s">
        <v>586</v>
      </c>
      <c r="J10" s="51" t="s">
        <v>590</v>
      </c>
      <c r="K10" s="51" t="s">
        <v>25</v>
      </c>
      <c r="L10" s="52" t="s">
        <v>37</v>
      </c>
      <c r="M10" s="50">
        <v>1</v>
      </c>
      <c r="N10" s="206">
        <f>95000+1100+1800</f>
        <v>97900</v>
      </c>
      <c r="O10" s="118" t="s">
        <v>588</v>
      </c>
      <c r="P10" s="51" t="s">
        <v>29</v>
      </c>
    </row>
    <row r="11" spans="1:16" s="41" customFormat="1" ht="18" customHeight="1">
      <c r="A11" s="969"/>
      <c r="B11" s="1167" t="s">
        <v>750</v>
      </c>
      <c r="C11" s="1168"/>
      <c r="D11" s="1168"/>
      <c r="E11" s="1168"/>
      <c r="F11" s="1168"/>
      <c r="G11" s="1168"/>
      <c r="H11" s="1168"/>
      <c r="I11" s="1168"/>
      <c r="J11" s="1168"/>
      <c r="K11" s="1168"/>
      <c r="L11" s="1168"/>
      <c r="M11" s="1168"/>
      <c r="N11" s="1168"/>
      <c r="O11" s="1168"/>
      <c r="P11" s="1169"/>
    </row>
    <row r="12" spans="1:16" s="157" customFormat="1" ht="38.25" customHeight="1">
      <c r="A12" s="1269">
        <v>3</v>
      </c>
      <c r="B12" s="1269">
        <v>6</v>
      </c>
      <c r="C12" s="1269">
        <v>1</v>
      </c>
      <c r="D12" s="1269" t="s">
        <v>50</v>
      </c>
      <c r="E12" s="1267" t="s">
        <v>582</v>
      </c>
      <c r="F12" s="1267" t="s">
        <v>591</v>
      </c>
      <c r="G12" s="1267" t="s">
        <v>592</v>
      </c>
      <c r="H12" s="1269" t="s">
        <v>593</v>
      </c>
      <c r="I12" s="1269" t="s">
        <v>594</v>
      </c>
      <c r="J12" s="1269" t="s">
        <v>595</v>
      </c>
      <c r="K12" s="1269" t="s">
        <v>25</v>
      </c>
      <c r="L12" s="97" t="s">
        <v>63</v>
      </c>
      <c r="M12" s="159">
        <v>2</v>
      </c>
      <c r="N12" s="1314">
        <v>20000</v>
      </c>
      <c r="O12" s="1267" t="s">
        <v>588</v>
      </c>
      <c r="P12" s="1269" t="s">
        <v>29</v>
      </c>
    </row>
    <row r="13" spans="1:16" s="157" customFormat="1" ht="25.5">
      <c r="A13" s="1275"/>
      <c r="B13" s="1270"/>
      <c r="C13" s="1270"/>
      <c r="D13" s="1270"/>
      <c r="E13" s="1268"/>
      <c r="F13" s="1268"/>
      <c r="G13" s="1268"/>
      <c r="H13" s="1270"/>
      <c r="I13" s="1270"/>
      <c r="J13" s="1270"/>
      <c r="K13" s="1270"/>
      <c r="L13" s="97" t="s">
        <v>66</v>
      </c>
      <c r="M13" s="159">
        <v>20</v>
      </c>
      <c r="N13" s="1314"/>
      <c r="O13" s="1268"/>
      <c r="P13" s="1270"/>
    </row>
    <row r="14" spans="1:16" s="157" customFormat="1" ht="22.5" customHeight="1">
      <c r="A14" s="960"/>
      <c r="B14" s="1255" t="s">
        <v>751</v>
      </c>
      <c r="C14" s="1256"/>
      <c r="D14" s="1256"/>
      <c r="E14" s="1256"/>
      <c r="F14" s="1256"/>
      <c r="G14" s="1256"/>
      <c r="H14" s="1256"/>
      <c r="I14" s="1256"/>
      <c r="J14" s="1256"/>
      <c r="K14" s="1256"/>
      <c r="L14" s="1256"/>
      <c r="M14" s="1256"/>
      <c r="N14" s="1256"/>
      <c r="O14" s="1256"/>
      <c r="P14" s="1257"/>
    </row>
    <row r="15" spans="1:16" s="41" customFormat="1" ht="51">
      <c r="A15" s="953">
        <v>4</v>
      </c>
      <c r="B15" s="120">
        <v>10</v>
      </c>
      <c r="C15" s="120">
        <v>4</v>
      </c>
      <c r="D15" s="120" t="s">
        <v>272</v>
      </c>
      <c r="E15" s="144" t="s">
        <v>596</v>
      </c>
      <c r="F15" s="110" t="s">
        <v>597</v>
      </c>
      <c r="G15" s="105" t="s">
        <v>598</v>
      </c>
      <c r="H15" s="105" t="s">
        <v>585</v>
      </c>
      <c r="I15" s="105" t="s">
        <v>599</v>
      </c>
      <c r="J15" s="105" t="s">
        <v>600</v>
      </c>
      <c r="K15" s="124" t="s">
        <v>25</v>
      </c>
      <c r="L15" s="13" t="s">
        <v>37</v>
      </c>
      <c r="M15" s="110">
        <v>1</v>
      </c>
      <c r="N15" s="145">
        <v>56115.49</v>
      </c>
      <c r="O15" s="116" t="s">
        <v>601</v>
      </c>
      <c r="P15" s="110">
        <v>38</v>
      </c>
    </row>
    <row r="16" spans="1:16" s="41" customFormat="1" ht="60.75" customHeight="1">
      <c r="A16" s="971"/>
      <c r="B16" s="114">
        <v>10</v>
      </c>
      <c r="C16" s="114">
        <v>4</v>
      </c>
      <c r="D16" s="114" t="s">
        <v>272</v>
      </c>
      <c r="E16" s="118" t="s">
        <v>596</v>
      </c>
      <c r="F16" s="50" t="s">
        <v>597</v>
      </c>
      <c r="G16" s="114" t="s">
        <v>598</v>
      </c>
      <c r="H16" s="114" t="s">
        <v>585</v>
      </c>
      <c r="I16" s="114" t="s">
        <v>599</v>
      </c>
      <c r="J16" s="114" t="s">
        <v>600</v>
      </c>
      <c r="K16" s="51" t="s">
        <v>25</v>
      </c>
      <c r="L16" s="52" t="s">
        <v>37</v>
      </c>
      <c r="M16" s="50">
        <v>1</v>
      </c>
      <c r="N16" s="586">
        <v>72400</v>
      </c>
      <c r="O16" s="118" t="s">
        <v>601</v>
      </c>
      <c r="P16" s="50">
        <v>38</v>
      </c>
    </row>
    <row r="17" spans="1:16" s="41" customFormat="1" ht="21" customHeight="1">
      <c r="A17" s="972"/>
      <c r="B17" s="1176" t="s">
        <v>752</v>
      </c>
      <c r="C17" s="1177"/>
      <c r="D17" s="1177"/>
      <c r="E17" s="1177"/>
      <c r="F17" s="1177"/>
      <c r="G17" s="1177"/>
      <c r="H17" s="1177"/>
      <c r="I17" s="1177"/>
      <c r="J17" s="1177"/>
      <c r="K17" s="1177"/>
      <c r="L17" s="1177"/>
      <c r="M17" s="1177"/>
      <c r="N17" s="1177"/>
      <c r="O17" s="1177"/>
      <c r="P17" s="1178"/>
    </row>
    <row r="18" spans="1:16" s="41" customFormat="1" ht="25.5">
      <c r="A18" s="1289">
        <v>5</v>
      </c>
      <c r="B18" s="1155">
        <v>13</v>
      </c>
      <c r="C18" s="1155">
        <v>1</v>
      </c>
      <c r="D18" s="1155" t="s">
        <v>58</v>
      </c>
      <c r="E18" s="1313" t="s">
        <v>602</v>
      </c>
      <c r="F18" s="1313" t="s">
        <v>603</v>
      </c>
      <c r="G18" s="1081" t="s">
        <v>604</v>
      </c>
      <c r="H18" s="1081" t="s">
        <v>605</v>
      </c>
      <c r="I18" s="1081" t="s">
        <v>606</v>
      </c>
      <c r="J18" s="1081" t="s">
        <v>607</v>
      </c>
      <c r="K18" s="1071" t="s">
        <v>25</v>
      </c>
      <c r="L18" s="13" t="s">
        <v>119</v>
      </c>
      <c r="M18" s="110">
        <v>4</v>
      </c>
      <c r="N18" s="1306">
        <v>112081</v>
      </c>
      <c r="O18" s="1081" t="s">
        <v>608</v>
      </c>
      <c r="P18" s="1081">
        <v>33</v>
      </c>
    </row>
    <row r="19" spans="1:16" s="41" customFormat="1" ht="25.5">
      <c r="A19" s="1278"/>
      <c r="B19" s="1156"/>
      <c r="C19" s="1156"/>
      <c r="D19" s="1156"/>
      <c r="E19" s="1092"/>
      <c r="F19" s="1092"/>
      <c r="G19" s="1092"/>
      <c r="H19" s="1092"/>
      <c r="I19" s="1092"/>
      <c r="J19" s="1092"/>
      <c r="K19" s="1097"/>
      <c r="L19" s="13" t="s">
        <v>120</v>
      </c>
      <c r="M19" s="110">
        <v>50</v>
      </c>
      <c r="N19" s="1306"/>
      <c r="O19" s="1092"/>
      <c r="P19" s="1092"/>
    </row>
    <row r="20" spans="1:16" s="41" customFormat="1" ht="38.25">
      <c r="A20" s="1278"/>
      <c r="B20" s="1156"/>
      <c r="C20" s="1156"/>
      <c r="D20" s="1156"/>
      <c r="E20" s="1092"/>
      <c r="F20" s="1092"/>
      <c r="G20" s="1092"/>
      <c r="H20" s="1092"/>
      <c r="I20" s="1092"/>
      <c r="J20" s="1092"/>
      <c r="K20" s="1097"/>
      <c r="L20" s="13" t="s">
        <v>609</v>
      </c>
      <c r="M20" s="91">
        <v>5000</v>
      </c>
      <c r="N20" s="1306"/>
      <c r="O20" s="1092"/>
      <c r="P20" s="1092"/>
    </row>
    <row r="21" spans="1:16" s="41" customFormat="1" ht="38.25">
      <c r="A21" s="1278"/>
      <c r="B21" s="1157"/>
      <c r="C21" s="1157"/>
      <c r="D21" s="1157"/>
      <c r="E21" s="1082"/>
      <c r="F21" s="1082"/>
      <c r="G21" s="1082"/>
      <c r="H21" s="1082"/>
      <c r="I21" s="1082"/>
      <c r="J21" s="1082"/>
      <c r="K21" s="1072"/>
      <c r="L21" s="13" t="s">
        <v>610</v>
      </c>
      <c r="M21" s="110">
        <v>1</v>
      </c>
      <c r="N21" s="1306"/>
      <c r="O21" s="1082"/>
      <c r="P21" s="1082"/>
    </row>
    <row r="22" spans="1:16" s="41" customFormat="1" ht="25.5" customHeight="1">
      <c r="A22" s="1292"/>
      <c r="B22" s="1117">
        <v>13</v>
      </c>
      <c r="C22" s="1117">
        <v>1</v>
      </c>
      <c r="D22" s="1117" t="s">
        <v>58</v>
      </c>
      <c r="E22" s="1117" t="s">
        <v>602</v>
      </c>
      <c r="F22" s="1117" t="s">
        <v>603</v>
      </c>
      <c r="G22" s="1117" t="s">
        <v>604</v>
      </c>
      <c r="H22" s="1117" t="s">
        <v>605</v>
      </c>
      <c r="I22" s="1117" t="s">
        <v>606</v>
      </c>
      <c r="J22" s="1117" t="s">
        <v>607</v>
      </c>
      <c r="K22" s="1105" t="s">
        <v>25</v>
      </c>
      <c r="L22" s="52" t="s">
        <v>119</v>
      </c>
      <c r="M22" s="50">
        <v>4</v>
      </c>
      <c r="N22" s="1311">
        <v>111700</v>
      </c>
      <c r="O22" s="1117" t="s">
        <v>608</v>
      </c>
      <c r="P22" s="1117">
        <v>33</v>
      </c>
    </row>
    <row r="23" spans="1:16" s="41" customFormat="1" ht="25.5">
      <c r="A23" s="1292"/>
      <c r="B23" s="1118"/>
      <c r="C23" s="1118"/>
      <c r="D23" s="1118"/>
      <c r="E23" s="1118"/>
      <c r="F23" s="1118"/>
      <c r="G23" s="1118"/>
      <c r="H23" s="1118"/>
      <c r="I23" s="1118"/>
      <c r="J23" s="1118"/>
      <c r="K23" s="1106"/>
      <c r="L23" s="52" t="s">
        <v>120</v>
      </c>
      <c r="M23" s="50">
        <v>50</v>
      </c>
      <c r="N23" s="1311"/>
      <c r="O23" s="1118"/>
      <c r="P23" s="1118"/>
    </row>
    <row r="24" spans="1:16" s="41" customFormat="1" ht="38.25">
      <c r="A24" s="1292"/>
      <c r="B24" s="1118"/>
      <c r="C24" s="1118"/>
      <c r="D24" s="1118"/>
      <c r="E24" s="1118"/>
      <c r="F24" s="1118"/>
      <c r="G24" s="1118"/>
      <c r="H24" s="1118"/>
      <c r="I24" s="1118"/>
      <c r="J24" s="1118"/>
      <c r="K24" s="1106"/>
      <c r="L24" s="52" t="s">
        <v>609</v>
      </c>
      <c r="M24" s="50">
        <v>5000</v>
      </c>
      <c r="N24" s="1311"/>
      <c r="O24" s="1118"/>
      <c r="P24" s="1118"/>
    </row>
    <row r="25" spans="1:16" s="41" customFormat="1" ht="25.5" customHeight="1">
      <c r="A25" s="1292"/>
      <c r="B25" s="1119"/>
      <c r="C25" s="1119"/>
      <c r="D25" s="1119"/>
      <c r="E25" s="1119"/>
      <c r="F25" s="1119"/>
      <c r="G25" s="1119"/>
      <c r="H25" s="1119"/>
      <c r="I25" s="1119"/>
      <c r="J25" s="1119"/>
      <c r="K25" s="1107"/>
      <c r="L25" s="52" t="s">
        <v>610</v>
      </c>
      <c r="M25" s="50">
        <v>1</v>
      </c>
      <c r="N25" s="1311"/>
      <c r="O25" s="1119"/>
      <c r="P25" s="1119"/>
    </row>
    <row r="26" spans="1:16" s="41" customFormat="1" ht="18.75" customHeight="1">
      <c r="A26" s="969"/>
      <c r="B26" s="1176" t="s">
        <v>4654</v>
      </c>
      <c r="C26" s="1177"/>
      <c r="D26" s="1177"/>
      <c r="E26" s="1177"/>
      <c r="F26" s="1177"/>
      <c r="G26" s="1177"/>
      <c r="H26" s="1177"/>
      <c r="I26" s="1177"/>
      <c r="J26" s="1177"/>
      <c r="K26" s="1177"/>
      <c r="L26" s="1177"/>
      <c r="M26" s="1177"/>
      <c r="N26" s="1177"/>
      <c r="O26" s="1177"/>
      <c r="P26" s="1178"/>
    </row>
    <row r="27" spans="1:16" s="41" customFormat="1" ht="38.25" customHeight="1">
      <c r="A27" s="1164">
        <v>6</v>
      </c>
      <c r="B27" s="1155">
        <v>13</v>
      </c>
      <c r="C27" s="1155">
        <v>1</v>
      </c>
      <c r="D27" s="1155" t="s">
        <v>58</v>
      </c>
      <c r="E27" s="1313" t="s">
        <v>611</v>
      </c>
      <c r="F27" s="1313" t="s">
        <v>612</v>
      </c>
      <c r="G27" s="1081" t="s">
        <v>613</v>
      </c>
      <c r="H27" s="1081" t="s">
        <v>614</v>
      </c>
      <c r="I27" s="1081" t="s">
        <v>615</v>
      </c>
      <c r="J27" s="1081" t="s">
        <v>616</v>
      </c>
      <c r="K27" s="1071" t="s">
        <v>25</v>
      </c>
      <c r="L27" s="13" t="s">
        <v>119</v>
      </c>
      <c r="M27" s="110">
        <v>3</v>
      </c>
      <c r="N27" s="1307">
        <v>149945</v>
      </c>
      <c r="O27" s="1081" t="s">
        <v>617</v>
      </c>
      <c r="P27" s="1081">
        <v>33</v>
      </c>
    </row>
    <row r="28" spans="1:16" s="41" customFormat="1" ht="25.5">
      <c r="A28" s="1165"/>
      <c r="B28" s="1157"/>
      <c r="C28" s="1157"/>
      <c r="D28" s="1157"/>
      <c r="E28" s="1082"/>
      <c r="F28" s="1082"/>
      <c r="G28" s="1082"/>
      <c r="H28" s="1082"/>
      <c r="I28" s="1082"/>
      <c r="J28" s="1082"/>
      <c r="K28" s="1072"/>
      <c r="L28" s="13" t="s">
        <v>120</v>
      </c>
      <c r="M28" s="110">
        <v>90</v>
      </c>
      <c r="N28" s="1309"/>
      <c r="O28" s="1082"/>
      <c r="P28" s="1082"/>
    </row>
    <row r="29" spans="1:16" s="41" customFormat="1" ht="25.5">
      <c r="A29" s="1312"/>
      <c r="B29" s="1117">
        <v>13</v>
      </c>
      <c r="C29" s="1117">
        <v>1</v>
      </c>
      <c r="D29" s="1117" t="s">
        <v>58</v>
      </c>
      <c r="E29" s="1117" t="s">
        <v>611</v>
      </c>
      <c r="F29" s="1117" t="s">
        <v>612</v>
      </c>
      <c r="G29" s="1117" t="s">
        <v>613</v>
      </c>
      <c r="H29" s="1117" t="s">
        <v>614</v>
      </c>
      <c r="I29" s="1117" t="s">
        <v>615</v>
      </c>
      <c r="J29" s="1117" t="s">
        <v>616</v>
      </c>
      <c r="K29" s="1105" t="s">
        <v>25</v>
      </c>
      <c r="L29" s="52" t="s">
        <v>119</v>
      </c>
      <c r="M29" s="50">
        <v>3</v>
      </c>
      <c r="N29" s="1240">
        <v>136500</v>
      </c>
      <c r="O29" s="1117" t="s">
        <v>617</v>
      </c>
      <c r="P29" s="1117">
        <v>33</v>
      </c>
    </row>
    <row r="30" spans="1:16" s="41" customFormat="1" ht="25.5">
      <c r="A30" s="1312"/>
      <c r="B30" s="1119"/>
      <c r="C30" s="1119"/>
      <c r="D30" s="1119"/>
      <c r="E30" s="1119"/>
      <c r="F30" s="1119"/>
      <c r="G30" s="1119"/>
      <c r="H30" s="1119"/>
      <c r="I30" s="1119"/>
      <c r="J30" s="1119"/>
      <c r="K30" s="1107"/>
      <c r="L30" s="52" t="s">
        <v>120</v>
      </c>
      <c r="M30" s="50">
        <v>90</v>
      </c>
      <c r="N30" s="1242"/>
      <c r="O30" s="1119"/>
      <c r="P30" s="1119"/>
    </row>
    <row r="31" spans="1:16" s="41" customFormat="1" ht="15.75" customHeight="1">
      <c r="A31" s="972"/>
      <c r="B31" s="1176" t="s">
        <v>753</v>
      </c>
      <c r="C31" s="1177"/>
      <c r="D31" s="1177"/>
      <c r="E31" s="1177"/>
      <c r="F31" s="1177"/>
      <c r="G31" s="1177"/>
      <c r="H31" s="1177"/>
      <c r="I31" s="1177"/>
      <c r="J31" s="1177"/>
      <c r="K31" s="1177"/>
      <c r="L31" s="1177"/>
      <c r="M31" s="1177"/>
      <c r="N31" s="1177"/>
      <c r="O31" s="1177"/>
      <c r="P31" s="1178"/>
    </row>
    <row r="32" spans="1:16" s="41" customFormat="1" ht="54" customHeight="1">
      <c r="A32" s="1289">
        <v>7</v>
      </c>
      <c r="B32" s="1155">
        <v>9</v>
      </c>
      <c r="C32" s="1155">
        <v>4</v>
      </c>
      <c r="D32" s="1155" t="s">
        <v>99</v>
      </c>
      <c r="E32" s="1081" t="s">
        <v>618</v>
      </c>
      <c r="F32" s="1313" t="s">
        <v>619</v>
      </c>
      <c r="G32" s="1081" t="s">
        <v>620</v>
      </c>
      <c r="H32" s="1081" t="s">
        <v>621</v>
      </c>
      <c r="I32" s="1081" t="s">
        <v>622</v>
      </c>
      <c r="J32" s="1081" t="s">
        <v>623</v>
      </c>
      <c r="K32" s="1071" t="s">
        <v>25</v>
      </c>
      <c r="L32" s="13" t="s">
        <v>624</v>
      </c>
      <c r="M32" s="110">
        <v>2</v>
      </c>
      <c r="N32" s="1307">
        <v>8164.33</v>
      </c>
      <c r="O32" s="1081" t="s">
        <v>625</v>
      </c>
      <c r="P32" s="1081">
        <v>32</v>
      </c>
    </row>
    <row r="33" spans="1:16" s="41" customFormat="1" ht="54" customHeight="1">
      <c r="A33" s="1278"/>
      <c r="B33" s="1157"/>
      <c r="C33" s="1157"/>
      <c r="D33" s="1157"/>
      <c r="E33" s="1082"/>
      <c r="F33" s="1082"/>
      <c r="G33" s="1082"/>
      <c r="H33" s="1082"/>
      <c r="I33" s="1082"/>
      <c r="J33" s="1082"/>
      <c r="K33" s="1072"/>
      <c r="L33" s="13" t="s">
        <v>479</v>
      </c>
      <c r="M33" s="110">
        <v>50</v>
      </c>
      <c r="N33" s="1309"/>
      <c r="O33" s="1082"/>
      <c r="P33" s="1082"/>
    </row>
    <row r="34" spans="1:16" s="41" customFormat="1" ht="54" customHeight="1">
      <c r="A34" s="1292"/>
      <c r="B34" s="1117">
        <v>9</v>
      </c>
      <c r="C34" s="1117">
        <v>4</v>
      </c>
      <c r="D34" s="1117" t="s">
        <v>99</v>
      </c>
      <c r="E34" s="1117" t="s">
        <v>618</v>
      </c>
      <c r="F34" s="1117" t="s">
        <v>619</v>
      </c>
      <c r="G34" s="1117" t="s">
        <v>620</v>
      </c>
      <c r="H34" s="1117" t="s">
        <v>621</v>
      </c>
      <c r="I34" s="1117" t="s">
        <v>622</v>
      </c>
      <c r="J34" s="1117" t="s">
        <v>623</v>
      </c>
      <c r="K34" s="1105" t="s">
        <v>25</v>
      </c>
      <c r="L34" s="52" t="s">
        <v>624</v>
      </c>
      <c r="M34" s="50">
        <v>2</v>
      </c>
      <c r="N34" s="1240">
        <v>9000</v>
      </c>
      <c r="O34" s="1117" t="s">
        <v>625</v>
      </c>
      <c r="P34" s="1117">
        <v>32</v>
      </c>
    </row>
    <row r="35" spans="1:16" s="41" customFormat="1" ht="54" customHeight="1">
      <c r="A35" s="1292"/>
      <c r="B35" s="1119"/>
      <c r="C35" s="1119"/>
      <c r="D35" s="1119"/>
      <c r="E35" s="1119"/>
      <c r="F35" s="1119"/>
      <c r="G35" s="1119"/>
      <c r="H35" s="1119"/>
      <c r="I35" s="1119"/>
      <c r="J35" s="1119"/>
      <c r="K35" s="1107"/>
      <c r="L35" s="52" t="s">
        <v>479</v>
      </c>
      <c r="M35" s="50">
        <v>50</v>
      </c>
      <c r="N35" s="1242"/>
      <c r="O35" s="1119"/>
      <c r="P35" s="1119"/>
    </row>
    <row r="36" spans="1:16" s="41" customFormat="1" ht="21.75" customHeight="1">
      <c r="A36" s="969"/>
      <c r="B36" s="1176" t="s">
        <v>754</v>
      </c>
      <c r="C36" s="1177"/>
      <c r="D36" s="1177"/>
      <c r="E36" s="1177"/>
      <c r="F36" s="1177"/>
      <c r="G36" s="1177"/>
      <c r="H36" s="1177"/>
      <c r="I36" s="1177"/>
      <c r="J36" s="1177"/>
      <c r="K36" s="1177"/>
      <c r="L36" s="1177"/>
      <c r="M36" s="1177"/>
      <c r="N36" s="1177"/>
      <c r="O36" s="1177"/>
      <c r="P36" s="1178"/>
    </row>
    <row r="37" spans="1:16" s="41" customFormat="1" ht="38.25">
      <c r="A37" s="953">
        <v>8</v>
      </c>
      <c r="B37" s="120">
        <v>10</v>
      </c>
      <c r="C37" s="147">
        <v>3</v>
      </c>
      <c r="D37" s="147" t="s">
        <v>272</v>
      </c>
      <c r="E37" s="148" t="s">
        <v>626</v>
      </c>
      <c r="F37" s="149" t="s">
        <v>627</v>
      </c>
      <c r="G37" s="110" t="s">
        <v>628</v>
      </c>
      <c r="H37" s="110" t="s">
        <v>585</v>
      </c>
      <c r="I37" s="110" t="s">
        <v>629</v>
      </c>
      <c r="J37" s="110" t="s">
        <v>630</v>
      </c>
      <c r="K37" s="124" t="s">
        <v>25</v>
      </c>
      <c r="L37" s="13" t="s">
        <v>37</v>
      </c>
      <c r="M37" s="110">
        <v>1</v>
      </c>
      <c r="N37" s="145">
        <v>80765.16</v>
      </c>
      <c r="O37" s="148" t="s">
        <v>631</v>
      </c>
      <c r="P37" s="110">
        <v>31</v>
      </c>
    </row>
    <row r="38" spans="1:16" s="41" customFormat="1" ht="38.25">
      <c r="A38" s="971"/>
      <c r="B38" s="114">
        <v>10</v>
      </c>
      <c r="C38" s="50">
        <v>3</v>
      </c>
      <c r="D38" s="50" t="s">
        <v>272</v>
      </c>
      <c r="E38" s="160" t="s">
        <v>626</v>
      </c>
      <c r="F38" s="50" t="s">
        <v>627</v>
      </c>
      <c r="G38" s="50" t="s">
        <v>628</v>
      </c>
      <c r="H38" s="50" t="s">
        <v>585</v>
      </c>
      <c r="I38" s="50" t="s">
        <v>629</v>
      </c>
      <c r="J38" s="50" t="s">
        <v>630</v>
      </c>
      <c r="K38" s="51" t="s">
        <v>25</v>
      </c>
      <c r="L38" s="52" t="s">
        <v>37</v>
      </c>
      <c r="M38" s="50">
        <v>1</v>
      </c>
      <c r="N38" s="586">
        <v>65500</v>
      </c>
      <c r="O38" s="160" t="s">
        <v>631</v>
      </c>
      <c r="P38" s="50">
        <v>31</v>
      </c>
    </row>
    <row r="39" spans="1:16" s="41" customFormat="1" ht="18.75" customHeight="1">
      <c r="A39" s="972"/>
      <c r="B39" s="1176" t="s">
        <v>749</v>
      </c>
      <c r="C39" s="1177"/>
      <c r="D39" s="1177"/>
      <c r="E39" s="1177"/>
      <c r="F39" s="1177"/>
      <c r="G39" s="1177"/>
      <c r="H39" s="1177"/>
      <c r="I39" s="1177"/>
      <c r="J39" s="1177"/>
      <c r="K39" s="1177"/>
      <c r="L39" s="1177"/>
      <c r="M39" s="1177"/>
      <c r="N39" s="1177"/>
      <c r="O39" s="1177"/>
      <c r="P39" s="1178"/>
    </row>
    <row r="40" spans="1:16" s="41" customFormat="1" ht="51">
      <c r="A40" s="961">
        <v>9</v>
      </c>
      <c r="B40" s="147">
        <v>13</v>
      </c>
      <c r="C40" s="119">
        <v>5</v>
      </c>
      <c r="D40" s="119" t="s">
        <v>99</v>
      </c>
      <c r="E40" s="115" t="s">
        <v>632</v>
      </c>
      <c r="F40" s="150" t="s">
        <v>633</v>
      </c>
      <c r="G40" s="104" t="s">
        <v>634</v>
      </c>
      <c r="H40" s="104" t="s">
        <v>635</v>
      </c>
      <c r="I40" s="104" t="s">
        <v>636</v>
      </c>
      <c r="J40" s="104" t="s">
        <v>637</v>
      </c>
      <c r="K40" s="106" t="s">
        <v>25</v>
      </c>
      <c r="L40" s="13" t="s">
        <v>610</v>
      </c>
      <c r="M40" s="110">
        <v>4</v>
      </c>
      <c r="N40" s="145">
        <v>59040</v>
      </c>
      <c r="O40" s="115" t="s">
        <v>638</v>
      </c>
      <c r="P40" s="104">
        <v>30</v>
      </c>
    </row>
    <row r="41" spans="1:16" s="41" customFormat="1" ht="51">
      <c r="A41" s="970"/>
      <c r="B41" s="50">
        <v>13</v>
      </c>
      <c r="C41" s="113">
        <v>5</v>
      </c>
      <c r="D41" s="113" t="s">
        <v>99</v>
      </c>
      <c r="E41" s="117" t="s">
        <v>632</v>
      </c>
      <c r="F41" s="113" t="s">
        <v>633</v>
      </c>
      <c r="G41" s="113" t="s">
        <v>634</v>
      </c>
      <c r="H41" s="113" t="s">
        <v>635</v>
      </c>
      <c r="I41" s="113" t="s">
        <v>636</v>
      </c>
      <c r="J41" s="113" t="s">
        <v>637</v>
      </c>
      <c r="K41" s="111" t="s">
        <v>25</v>
      </c>
      <c r="L41" s="52" t="s">
        <v>610</v>
      </c>
      <c r="M41" s="50">
        <v>4</v>
      </c>
      <c r="N41" s="586">
        <v>59000</v>
      </c>
      <c r="O41" s="117" t="s">
        <v>638</v>
      </c>
      <c r="P41" s="113">
        <v>30</v>
      </c>
    </row>
    <row r="42" spans="1:16" s="41" customFormat="1" ht="20.25" customHeight="1">
      <c r="A42" s="969"/>
      <c r="B42" s="1176" t="s">
        <v>753</v>
      </c>
      <c r="C42" s="1177"/>
      <c r="D42" s="1177"/>
      <c r="E42" s="1177"/>
      <c r="F42" s="1177"/>
      <c r="G42" s="1177"/>
      <c r="H42" s="1177"/>
      <c r="I42" s="1177"/>
      <c r="J42" s="1177"/>
      <c r="K42" s="1177"/>
      <c r="L42" s="1177"/>
      <c r="M42" s="1177"/>
      <c r="N42" s="1177"/>
      <c r="O42" s="1177"/>
      <c r="P42" s="1178"/>
    </row>
    <row r="43" spans="1:16" s="41" customFormat="1" ht="25.5">
      <c r="A43" s="1164">
        <v>10</v>
      </c>
      <c r="B43" s="1155">
        <v>12</v>
      </c>
      <c r="C43" s="1155">
        <v>4</v>
      </c>
      <c r="D43" s="1155" t="s">
        <v>99</v>
      </c>
      <c r="E43" s="1081" t="s">
        <v>618</v>
      </c>
      <c r="F43" s="1313" t="s">
        <v>639</v>
      </c>
      <c r="G43" s="1081" t="s">
        <v>640</v>
      </c>
      <c r="H43" s="1081" t="s">
        <v>641</v>
      </c>
      <c r="I43" s="1081" t="s">
        <v>642</v>
      </c>
      <c r="J43" s="1081" t="s">
        <v>637</v>
      </c>
      <c r="K43" s="1071" t="s">
        <v>25</v>
      </c>
      <c r="L43" s="13" t="s">
        <v>119</v>
      </c>
      <c r="M43" s="110">
        <v>19</v>
      </c>
      <c r="N43" s="1306">
        <v>67761.100000000006</v>
      </c>
      <c r="O43" s="1081" t="s">
        <v>625</v>
      </c>
      <c r="P43" s="1081">
        <v>30</v>
      </c>
    </row>
    <row r="44" spans="1:16" s="41" customFormat="1" ht="25.5">
      <c r="A44" s="1165"/>
      <c r="B44" s="1156"/>
      <c r="C44" s="1156"/>
      <c r="D44" s="1156"/>
      <c r="E44" s="1092"/>
      <c r="F44" s="1092"/>
      <c r="G44" s="1092"/>
      <c r="H44" s="1092"/>
      <c r="I44" s="1092"/>
      <c r="J44" s="1092"/>
      <c r="K44" s="1097"/>
      <c r="L44" s="13" t="s">
        <v>120</v>
      </c>
      <c r="M44" s="110">
        <v>285</v>
      </c>
      <c r="N44" s="1306"/>
      <c r="O44" s="1092"/>
      <c r="P44" s="1092"/>
    </row>
    <row r="45" spans="1:16" s="41" customFormat="1" ht="38.25">
      <c r="A45" s="1165"/>
      <c r="B45" s="1156"/>
      <c r="C45" s="1156"/>
      <c r="D45" s="1156"/>
      <c r="E45" s="1092"/>
      <c r="F45" s="1092"/>
      <c r="G45" s="1092"/>
      <c r="H45" s="1092"/>
      <c r="I45" s="1092"/>
      <c r="J45" s="1092"/>
      <c r="K45" s="1097"/>
      <c r="L45" s="13" t="s">
        <v>37</v>
      </c>
      <c r="M45" s="110">
        <v>6</v>
      </c>
      <c r="N45" s="1306"/>
      <c r="O45" s="1092"/>
      <c r="P45" s="1092"/>
    </row>
    <row r="46" spans="1:16" ht="38.25">
      <c r="A46" s="1165"/>
      <c r="B46" s="1157"/>
      <c r="C46" s="1157"/>
      <c r="D46" s="1157"/>
      <c r="E46" s="1082"/>
      <c r="F46" s="1082"/>
      <c r="G46" s="1082"/>
      <c r="H46" s="1082"/>
      <c r="I46" s="1082"/>
      <c r="J46" s="1082"/>
      <c r="K46" s="1072"/>
      <c r="L46" s="10" t="s">
        <v>609</v>
      </c>
      <c r="M46" s="91">
        <v>400</v>
      </c>
      <c r="N46" s="1306"/>
      <c r="O46" s="1082"/>
      <c r="P46" s="1082"/>
    </row>
    <row r="47" spans="1:16" ht="25.5">
      <c r="A47" s="1312"/>
      <c r="B47" s="1117">
        <v>12</v>
      </c>
      <c r="C47" s="1117">
        <v>4</v>
      </c>
      <c r="D47" s="1117" t="s">
        <v>99</v>
      </c>
      <c r="E47" s="1117" t="s">
        <v>618</v>
      </c>
      <c r="F47" s="1117" t="s">
        <v>639</v>
      </c>
      <c r="G47" s="1117" t="s">
        <v>640</v>
      </c>
      <c r="H47" s="1117" t="s">
        <v>641</v>
      </c>
      <c r="I47" s="1117" t="s">
        <v>642</v>
      </c>
      <c r="J47" s="1117" t="s">
        <v>637</v>
      </c>
      <c r="K47" s="1105" t="s">
        <v>25</v>
      </c>
      <c r="L47" s="52" t="s">
        <v>119</v>
      </c>
      <c r="M47" s="50">
        <v>19</v>
      </c>
      <c r="N47" s="1311">
        <v>49100</v>
      </c>
      <c r="O47" s="1117" t="s">
        <v>625</v>
      </c>
      <c r="P47" s="1117">
        <v>30</v>
      </c>
    </row>
    <row r="48" spans="1:16" ht="25.5">
      <c r="A48" s="1312"/>
      <c r="B48" s="1118"/>
      <c r="C48" s="1118"/>
      <c r="D48" s="1118"/>
      <c r="E48" s="1118"/>
      <c r="F48" s="1118"/>
      <c r="G48" s="1118"/>
      <c r="H48" s="1118"/>
      <c r="I48" s="1118"/>
      <c r="J48" s="1118"/>
      <c r="K48" s="1106"/>
      <c r="L48" s="52" t="s">
        <v>120</v>
      </c>
      <c r="M48" s="50">
        <v>285</v>
      </c>
      <c r="N48" s="1311"/>
      <c r="O48" s="1118"/>
      <c r="P48" s="1118"/>
    </row>
    <row r="49" spans="1:16" ht="38.25">
      <c r="A49" s="1312"/>
      <c r="B49" s="1118"/>
      <c r="C49" s="1118"/>
      <c r="D49" s="1118"/>
      <c r="E49" s="1118"/>
      <c r="F49" s="1118"/>
      <c r="G49" s="1118"/>
      <c r="H49" s="1118"/>
      <c r="I49" s="1118"/>
      <c r="J49" s="1118"/>
      <c r="K49" s="1106"/>
      <c r="L49" s="52" t="s">
        <v>37</v>
      </c>
      <c r="M49" s="50">
        <v>6</v>
      </c>
      <c r="N49" s="1311"/>
      <c r="O49" s="1118"/>
      <c r="P49" s="1118"/>
    </row>
    <row r="50" spans="1:16" ht="38.25">
      <c r="A50" s="1312"/>
      <c r="B50" s="1119"/>
      <c r="C50" s="1119"/>
      <c r="D50" s="1119"/>
      <c r="E50" s="1119"/>
      <c r="F50" s="1119"/>
      <c r="G50" s="1119"/>
      <c r="H50" s="1119"/>
      <c r="I50" s="1119"/>
      <c r="J50" s="1119"/>
      <c r="K50" s="1107"/>
      <c r="L50" s="50" t="s">
        <v>609</v>
      </c>
      <c r="M50" s="50">
        <v>400</v>
      </c>
      <c r="N50" s="1311"/>
      <c r="O50" s="1119"/>
      <c r="P50" s="1119"/>
    </row>
    <row r="51" spans="1:16">
      <c r="A51" s="972"/>
      <c r="B51" s="1176" t="s">
        <v>753</v>
      </c>
      <c r="C51" s="1177"/>
      <c r="D51" s="1177"/>
      <c r="E51" s="1177"/>
      <c r="F51" s="1177"/>
      <c r="G51" s="1177"/>
      <c r="H51" s="1177"/>
      <c r="I51" s="1177"/>
      <c r="J51" s="1177"/>
      <c r="K51" s="1177"/>
      <c r="L51" s="1177"/>
      <c r="M51" s="1177"/>
      <c r="N51" s="1177"/>
      <c r="O51" s="1177"/>
      <c r="P51" s="1178"/>
    </row>
    <row r="52" spans="1:16" s="68" customFormat="1" ht="63.75">
      <c r="A52" s="963" t="s">
        <v>4514</v>
      </c>
      <c r="B52" s="978">
        <v>3</v>
      </c>
      <c r="C52" s="191">
        <v>3</v>
      </c>
      <c r="D52" s="191" t="s">
        <v>50</v>
      </c>
      <c r="E52" s="530" t="s">
        <v>582</v>
      </c>
      <c r="F52" s="530" t="s">
        <v>643</v>
      </c>
      <c r="G52" s="530" t="s">
        <v>644</v>
      </c>
      <c r="H52" s="191" t="s">
        <v>645</v>
      </c>
      <c r="I52" s="530" t="s">
        <v>636</v>
      </c>
      <c r="J52" s="191" t="s">
        <v>646</v>
      </c>
      <c r="K52" s="191" t="s">
        <v>25</v>
      </c>
      <c r="L52" s="19" t="s">
        <v>609</v>
      </c>
      <c r="M52" s="530">
        <v>40000</v>
      </c>
      <c r="N52" s="533">
        <v>21000</v>
      </c>
      <c r="O52" s="530" t="s">
        <v>588</v>
      </c>
      <c r="P52" s="191" t="s">
        <v>29</v>
      </c>
    </row>
    <row r="53" spans="1:16" s="68" customFormat="1" ht="33.75" customHeight="1">
      <c r="A53" s="964"/>
      <c r="B53" s="1176" t="s">
        <v>4592</v>
      </c>
      <c r="C53" s="1177"/>
      <c r="D53" s="1177"/>
      <c r="E53" s="1177"/>
      <c r="F53" s="1177"/>
      <c r="G53" s="1177"/>
      <c r="H53" s="1177"/>
      <c r="I53" s="1177"/>
      <c r="J53" s="1177"/>
      <c r="K53" s="1177"/>
      <c r="L53" s="1177"/>
      <c r="M53" s="1177"/>
      <c r="N53" s="1177"/>
      <c r="O53" s="1177"/>
      <c r="P53" s="1178"/>
    </row>
    <row r="54" spans="1:16" s="3" customFormat="1" ht="12.75">
      <c r="A54" s="92"/>
      <c r="B54" s="430"/>
      <c r="C54" s="430"/>
      <c r="D54" s="430"/>
      <c r="E54" s="343"/>
      <c r="F54" s="204"/>
      <c r="G54" s="429"/>
      <c r="H54" s="204"/>
      <c r="I54" s="204"/>
      <c r="J54" s="832"/>
      <c r="K54" s="204"/>
      <c r="L54" s="343"/>
      <c r="M54" s="833"/>
      <c r="N54" s="834"/>
      <c r="O54" s="291"/>
      <c r="P54" s="835"/>
    </row>
    <row r="55" spans="1:16">
      <c r="F55" s="839"/>
      <c r="G55" s="840" t="s">
        <v>3903</v>
      </c>
      <c r="H55" s="841" t="s">
        <v>3904</v>
      </c>
      <c r="I55" s="839"/>
      <c r="J55" s="839"/>
      <c r="K55" s="842" t="s">
        <v>3903</v>
      </c>
      <c r="L55" s="847" t="s">
        <v>3904</v>
      </c>
    </row>
    <row r="56" spans="1:16">
      <c r="F56" s="848" t="s">
        <v>169</v>
      </c>
      <c r="G56" s="843">
        <f>N6+N9+N12</f>
        <v>330000</v>
      </c>
      <c r="H56" s="837">
        <f>N7+N10+N52</f>
        <v>331800</v>
      </c>
      <c r="I56" s="839"/>
      <c r="J56" s="844" t="s">
        <v>171</v>
      </c>
      <c r="K56" s="845">
        <v>3</v>
      </c>
      <c r="L56" s="849">
        <v>3</v>
      </c>
      <c r="O56" s="242"/>
    </row>
    <row r="57" spans="1:16">
      <c r="F57" s="848" t="s">
        <v>170</v>
      </c>
      <c r="G57" s="843">
        <f>N15+N18+N27+N32+N37+N40+N43</f>
        <v>533872.07999999996</v>
      </c>
      <c r="H57" s="837">
        <f>N16+N22+N29+N34+N38+N41+N47</f>
        <v>503200</v>
      </c>
      <c r="I57" s="839"/>
      <c r="J57" s="845" t="s">
        <v>173</v>
      </c>
      <c r="K57" s="845">
        <v>7</v>
      </c>
      <c r="L57" s="849">
        <v>7</v>
      </c>
    </row>
    <row r="58" spans="1:16">
      <c r="F58" s="848" t="s">
        <v>172</v>
      </c>
      <c r="G58" s="836">
        <f>G56+G57</f>
        <v>863872.08</v>
      </c>
      <c r="H58" s="837">
        <f>H56+H57</f>
        <v>835000</v>
      </c>
      <c r="I58" s="839"/>
      <c r="J58" s="845" t="s">
        <v>174</v>
      </c>
      <c r="K58" s="845">
        <f>K56+K57</f>
        <v>10</v>
      </c>
      <c r="L58" s="849">
        <f>L56+L57</f>
        <v>10</v>
      </c>
    </row>
    <row r="59" spans="1:16">
      <c r="F59" s="839"/>
      <c r="G59" s="839"/>
      <c r="H59" s="839"/>
      <c r="I59" s="839"/>
      <c r="J59" s="839"/>
      <c r="K59" s="852"/>
      <c r="L59" s="852"/>
      <c r="M59" s="95"/>
    </row>
    <row r="60" spans="1:16">
      <c r="K60" s="95"/>
      <c r="L60" s="95"/>
      <c r="M60" s="95"/>
    </row>
    <row r="61" spans="1:16">
      <c r="K61" s="95"/>
      <c r="L61" s="95"/>
      <c r="M61" s="95"/>
    </row>
    <row r="62" spans="1:16">
      <c r="L62" s="153"/>
    </row>
    <row r="63" spans="1:16" ht="15.75">
      <c r="A63" s="1158" t="s">
        <v>175</v>
      </c>
      <c r="B63" s="1159"/>
      <c r="C63" s="1159"/>
      <c r="D63" s="1159"/>
      <c r="E63" s="1159"/>
      <c r="F63" s="1159"/>
      <c r="G63" s="1159"/>
      <c r="H63" s="1159"/>
      <c r="I63" s="1159"/>
      <c r="J63" s="1159"/>
      <c r="K63" s="1159"/>
      <c r="L63" s="1159"/>
      <c r="M63" s="1159"/>
      <c r="N63" s="1159"/>
    </row>
    <row r="64" spans="1:16" ht="15.75">
      <c r="A64" s="121"/>
      <c r="B64" s="122"/>
      <c r="C64" s="122"/>
      <c r="D64" s="122"/>
      <c r="E64" s="122"/>
      <c r="F64" s="122"/>
      <c r="G64" s="122"/>
      <c r="H64" s="122"/>
      <c r="I64" s="122"/>
      <c r="J64" s="122"/>
      <c r="K64" s="122"/>
      <c r="L64" s="153"/>
      <c r="M64" s="122"/>
      <c r="N64" s="122"/>
    </row>
    <row r="65" spans="1:16" s="3" customFormat="1" ht="30" customHeight="1">
      <c r="A65" s="1085" t="s">
        <v>1</v>
      </c>
      <c r="B65" s="1073" t="s">
        <v>2</v>
      </c>
      <c r="C65" s="1073" t="s">
        <v>3</v>
      </c>
      <c r="D65" s="1085" t="s">
        <v>4</v>
      </c>
      <c r="E65" s="1085" t="s">
        <v>5</v>
      </c>
      <c r="F65" s="1085" t="s">
        <v>6</v>
      </c>
      <c r="G65" s="1085" t="s">
        <v>7</v>
      </c>
      <c r="H65" s="1085" t="s">
        <v>8</v>
      </c>
      <c r="I65" s="1085" t="s">
        <v>9</v>
      </c>
      <c r="J65" s="1087" t="s">
        <v>10</v>
      </c>
      <c r="K65" s="1088"/>
      <c r="L65" s="1089" t="s">
        <v>11</v>
      </c>
      <c r="M65" s="1089"/>
      <c r="N65" s="1073" t="s">
        <v>12</v>
      </c>
      <c r="O65" s="1073" t="s">
        <v>13</v>
      </c>
      <c r="P65" s="1073" t="s">
        <v>14</v>
      </c>
    </row>
    <row r="66" spans="1:16" s="3" customFormat="1" ht="35.25" customHeight="1">
      <c r="A66" s="1086"/>
      <c r="B66" s="1074"/>
      <c r="C66" s="1074"/>
      <c r="D66" s="1086"/>
      <c r="E66" s="1086"/>
      <c r="F66" s="1086"/>
      <c r="G66" s="1086"/>
      <c r="H66" s="1086"/>
      <c r="I66" s="1086"/>
      <c r="J66" s="109">
        <v>2016</v>
      </c>
      <c r="K66" s="109">
        <v>2017</v>
      </c>
      <c r="L66" s="103" t="s">
        <v>15</v>
      </c>
      <c r="M66" s="103" t="s">
        <v>16</v>
      </c>
      <c r="N66" s="1074"/>
      <c r="O66" s="1074"/>
      <c r="P66" s="1074"/>
    </row>
    <row r="67" spans="1:16" s="161" customFormat="1" ht="38.25">
      <c r="A67" s="162">
        <v>1</v>
      </c>
      <c r="B67" s="162">
        <v>2</v>
      </c>
      <c r="C67" s="162">
        <v>3</v>
      </c>
      <c r="D67" s="162" t="s">
        <v>50</v>
      </c>
      <c r="E67" s="125" t="s">
        <v>582</v>
      </c>
      <c r="F67" s="163" t="s">
        <v>643</v>
      </c>
      <c r="G67" s="159" t="s">
        <v>644</v>
      </c>
      <c r="H67" s="126" t="s">
        <v>645</v>
      </c>
      <c r="I67" s="125" t="s">
        <v>636</v>
      </c>
      <c r="J67" s="126" t="s">
        <v>646</v>
      </c>
      <c r="K67" s="162" t="s">
        <v>25</v>
      </c>
      <c r="L67" s="97" t="s">
        <v>609</v>
      </c>
      <c r="M67" s="159">
        <v>40000</v>
      </c>
      <c r="N67" s="164">
        <v>25000</v>
      </c>
      <c r="O67" s="165" t="s">
        <v>588</v>
      </c>
      <c r="P67" s="162" t="s">
        <v>29</v>
      </c>
    </row>
    <row r="68" spans="1:16" s="161" customFormat="1" ht="12.75">
      <c r="A68" s="158"/>
      <c r="B68" s="1255" t="s">
        <v>755</v>
      </c>
      <c r="C68" s="1256"/>
      <c r="D68" s="1256"/>
      <c r="E68" s="1256"/>
      <c r="F68" s="1256"/>
      <c r="G68" s="1256"/>
      <c r="H68" s="1256"/>
      <c r="I68" s="1256"/>
      <c r="J68" s="1256"/>
      <c r="K68" s="1256"/>
      <c r="L68" s="1256"/>
      <c r="M68" s="1256"/>
      <c r="N68" s="1256"/>
      <c r="O68" s="1256"/>
      <c r="P68" s="1257"/>
    </row>
    <row r="69" spans="1:16" ht="38.25">
      <c r="A69" s="105">
        <v>2</v>
      </c>
      <c r="B69" s="120">
        <v>10</v>
      </c>
      <c r="C69" s="120">
        <v>4</v>
      </c>
      <c r="D69" s="120" t="s">
        <v>272</v>
      </c>
      <c r="E69" s="148" t="s">
        <v>647</v>
      </c>
      <c r="F69" s="105" t="s">
        <v>648</v>
      </c>
      <c r="G69" s="105" t="s">
        <v>649</v>
      </c>
      <c r="H69" s="105" t="s">
        <v>585</v>
      </c>
      <c r="I69" s="105" t="s">
        <v>586</v>
      </c>
      <c r="J69" s="105" t="s">
        <v>650</v>
      </c>
      <c r="K69" s="124" t="s">
        <v>25</v>
      </c>
      <c r="L69" s="13" t="s">
        <v>37</v>
      </c>
      <c r="M69" s="43">
        <v>1</v>
      </c>
      <c r="N69" s="145">
        <v>65124.19</v>
      </c>
      <c r="O69" s="148" t="s">
        <v>651</v>
      </c>
      <c r="P69" s="110">
        <v>29</v>
      </c>
    </row>
    <row r="70" spans="1:16" ht="51">
      <c r="A70" s="1071">
        <v>3</v>
      </c>
      <c r="B70" s="1155">
        <v>13</v>
      </c>
      <c r="C70" s="1155">
        <v>4</v>
      </c>
      <c r="D70" s="1155" t="s">
        <v>272</v>
      </c>
      <c r="E70" s="1081" t="s">
        <v>632</v>
      </c>
      <c r="F70" s="1081" t="s">
        <v>652</v>
      </c>
      <c r="G70" s="1081" t="s">
        <v>653</v>
      </c>
      <c r="H70" s="1081" t="s">
        <v>621</v>
      </c>
      <c r="I70" s="1081" t="s">
        <v>654</v>
      </c>
      <c r="J70" s="1081" t="s">
        <v>655</v>
      </c>
      <c r="K70" s="1071" t="s">
        <v>25</v>
      </c>
      <c r="L70" s="13" t="s">
        <v>624</v>
      </c>
      <c r="M70" s="43">
        <v>1</v>
      </c>
      <c r="N70" s="1306">
        <v>106760</v>
      </c>
      <c r="O70" s="1081" t="s">
        <v>638</v>
      </c>
      <c r="P70" s="1081">
        <v>29</v>
      </c>
    </row>
    <row r="71" spans="1:16" ht="51">
      <c r="A71" s="1072"/>
      <c r="B71" s="1157"/>
      <c r="C71" s="1157"/>
      <c r="D71" s="1157"/>
      <c r="E71" s="1082"/>
      <c r="F71" s="1082"/>
      <c r="G71" s="1082"/>
      <c r="H71" s="1082"/>
      <c r="I71" s="1082"/>
      <c r="J71" s="1082"/>
      <c r="K71" s="1072"/>
      <c r="L71" s="13" t="s">
        <v>479</v>
      </c>
      <c r="M71" s="43">
        <v>20</v>
      </c>
      <c r="N71" s="1306"/>
      <c r="O71" s="1082"/>
      <c r="P71" s="1082"/>
    </row>
    <row r="72" spans="1:16" ht="60">
      <c r="A72" s="1081">
        <v>4</v>
      </c>
      <c r="B72" s="1155">
        <v>12</v>
      </c>
      <c r="C72" s="1155">
        <v>2</v>
      </c>
      <c r="D72" s="1310" t="s">
        <v>58</v>
      </c>
      <c r="E72" s="1104" t="s">
        <v>656</v>
      </c>
      <c r="F72" s="1104" t="s">
        <v>657</v>
      </c>
      <c r="G72" s="1104" t="s">
        <v>658</v>
      </c>
      <c r="H72" s="1081" t="s">
        <v>621</v>
      </c>
      <c r="I72" s="1081" t="s">
        <v>659</v>
      </c>
      <c r="J72" s="1081" t="s">
        <v>660</v>
      </c>
      <c r="K72" s="1071" t="s">
        <v>25</v>
      </c>
      <c r="L72" s="43" t="s">
        <v>624</v>
      </c>
      <c r="M72" s="43">
        <v>1</v>
      </c>
      <c r="N72" s="1307">
        <v>45781</v>
      </c>
      <c r="O72" s="1081" t="s">
        <v>661</v>
      </c>
      <c r="P72" s="1081">
        <v>29</v>
      </c>
    </row>
    <row r="73" spans="1:16" ht="60">
      <c r="A73" s="1082"/>
      <c r="B73" s="1157"/>
      <c r="C73" s="1157"/>
      <c r="D73" s="1310"/>
      <c r="E73" s="1104"/>
      <c r="F73" s="1104"/>
      <c r="G73" s="1104"/>
      <c r="H73" s="1082"/>
      <c r="I73" s="1082"/>
      <c r="J73" s="1082"/>
      <c r="K73" s="1072"/>
      <c r="L73" s="43" t="s">
        <v>479</v>
      </c>
      <c r="M73" s="43">
        <v>14</v>
      </c>
      <c r="N73" s="1309"/>
      <c r="O73" s="1082"/>
      <c r="P73" s="1082"/>
    </row>
    <row r="74" spans="1:16" ht="25.5">
      <c r="A74" s="1071">
        <v>5</v>
      </c>
      <c r="B74" s="1155">
        <v>6</v>
      </c>
      <c r="C74" s="1155">
        <v>1</v>
      </c>
      <c r="D74" s="1310" t="s">
        <v>58</v>
      </c>
      <c r="E74" s="1104" t="s">
        <v>611</v>
      </c>
      <c r="F74" s="1104" t="s">
        <v>662</v>
      </c>
      <c r="G74" s="1104" t="s">
        <v>663</v>
      </c>
      <c r="H74" s="1081" t="s">
        <v>451</v>
      </c>
      <c r="I74" s="1081" t="s">
        <v>664</v>
      </c>
      <c r="J74" s="1081" t="s">
        <v>665</v>
      </c>
      <c r="K74" s="1071" t="s">
        <v>25</v>
      </c>
      <c r="L74" s="91" t="s">
        <v>26</v>
      </c>
      <c r="M74" s="43">
        <v>1</v>
      </c>
      <c r="N74" s="1307">
        <v>58791</v>
      </c>
      <c r="O74" s="1081" t="s">
        <v>617</v>
      </c>
      <c r="P74" s="1081">
        <v>29</v>
      </c>
    </row>
    <row r="75" spans="1:16" ht="38.25">
      <c r="A75" s="1097"/>
      <c r="B75" s="1156"/>
      <c r="C75" s="1156"/>
      <c r="D75" s="1310"/>
      <c r="E75" s="1104"/>
      <c r="F75" s="1104"/>
      <c r="G75" s="1104"/>
      <c r="H75" s="1092"/>
      <c r="I75" s="1092"/>
      <c r="J75" s="1092"/>
      <c r="K75" s="1097"/>
      <c r="L75" s="91" t="s">
        <v>75</v>
      </c>
      <c r="M75" s="43">
        <v>250</v>
      </c>
      <c r="N75" s="1308"/>
      <c r="O75" s="1092"/>
      <c r="P75" s="1092"/>
    </row>
    <row r="76" spans="1:16" ht="51">
      <c r="A76" s="1097"/>
      <c r="B76" s="1156"/>
      <c r="C76" s="1156"/>
      <c r="D76" s="1310"/>
      <c r="E76" s="1104"/>
      <c r="F76" s="1104"/>
      <c r="G76" s="1104"/>
      <c r="H76" s="1092"/>
      <c r="I76" s="1092"/>
      <c r="J76" s="1092"/>
      <c r="K76" s="1097"/>
      <c r="L76" s="91" t="s">
        <v>624</v>
      </c>
      <c r="M76" s="43">
        <v>3</v>
      </c>
      <c r="N76" s="1308"/>
      <c r="O76" s="1092"/>
      <c r="P76" s="1092"/>
    </row>
    <row r="77" spans="1:16" ht="51">
      <c r="A77" s="1072"/>
      <c r="B77" s="1157"/>
      <c r="C77" s="1157"/>
      <c r="D77" s="1310"/>
      <c r="E77" s="1104"/>
      <c r="F77" s="1104"/>
      <c r="G77" s="1104"/>
      <c r="H77" s="1082"/>
      <c r="I77" s="1082"/>
      <c r="J77" s="1082"/>
      <c r="K77" s="1072"/>
      <c r="L77" s="91" t="s">
        <v>479</v>
      </c>
      <c r="M77" s="43">
        <v>45</v>
      </c>
      <c r="N77" s="1309"/>
      <c r="O77" s="1082"/>
      <c r="P77" s="1082"/>
    </row>
    <row r="78" spans="1:16">
      <c r="A78" s="1081">
        <v>6</v>
      </c>
      <c r="B78" s="1155">
        <v>6</v>
      </c>
      <c r="C78" s="1155">
        <v>3</v>
      </c>
      <c r="D78" s="1155" t="s">
        <v>50</v>
      </c>
      <c r="E78" s="1081" t="s">
        <v>666</v>
      </c>
      <c r="F78" s="1081" t="s">
        <v>667</v>
      </c>
      <c r="G78" s="1081" t="s">
        <v>668</v>
      </c>
      <c r="H78" s="1081" t="s">
        <v>451</v>
      </c>
      <c r="I78" s="1081" t="s">
        <v>669</v>
      </c>
      <c r="J78" s="1081" t="s">
        <v>670</v>
      </c>
      <c r="K78" s="1071" t="s">
        <v>25</v>
      </c>
      <c r="L78" s="91" t="s">
        <v>671</v>
      </c>
      <c r="M78" s="43">
        <v>1</v>
      </c>
      <c r="N78" s="1307">
        <v>56395.5</v>
      </c>
      <c r="O78" s="1081" t="s">
        <v>672</v>
      </c>
      <c r="P78" s="1081">
        <v>28</v>
      </c>
    </row>
    <row r="79" spans="1:16" ht="57" customHeight="1">
      <c r="A79" s="1082"/>
      <c r="B79" s="1157"/>
      <c r="C79" s="1157"/>
      <c r="D79" s="1157"/>
      <c r="E79" s="1082"/>
      <c r="F79" s="1082"/>
      <c r="G79" s="1082"/>
      <c r="H79" s="1082"/>
      <c r="I79" s="1082"/>
      <c r="J79" s="1082"/>
      <c r="K79" s="1072"/>
      <c r="L79" s="154" t="s">
        <v>673</v>
      </c>
      <c r="M79" s="155">
        <v>200</v>
      </c>
      <c r="N79" s="1309"/>
      <c r="O79" s="1082"/>
      <c r="P79" s="1082"/>
    </row>
    <row r="80" spans="1:16" ht="38.25" customHeight="1">
      <c r="A80" s="1071">
        <v>7</v>
      </c>
      <c r="B80" s="1155">
        <v>6</v>
      </c>
      <c r="C80" s="1155">
        <v>5</v>
      </c>
      <c r="D80" s="1155" t="s">
        <v>272</v>
      </c>
      <c r="E80" s="1081" t="s">
        <v>310</v>
      </c>
      <c r="F80" s="1081" t="s">
        <v>674</v>
      </c>
      <c r="G80" s="1081" t="s">
        <v>675</v>
      </c>
      <c r="H80" s="1081" t="s">
        <v>614</v>
      </c>
      <c r="I80" s="1081" t="s">
        <v>676</v>
      </c>
      <c r="J80" s="1081" t="s">
        <v>677</v>
      </c>
      <c r="K80" s="1071" t="s">
        <v>25</v>
      </c>
      <c r="L80" s="154" t="s">
        <v>678</v>
      </c>
      <c r="M80" s="155">
        <v>2</v>
      </c>
      <c r="N80" s="1307">
        <v>83803.08</v>
      </c>
      <c r="O80" s="1081" t="s">
        <v>679</v>
      </c>
      <c r="P80" s="1081">
        <v>28</v>
      </c>
    </row>
    <row r="81" spans="1:16" ht="25.5">
      <c r="A81" s="1097"/>
      <c r="B81" s="1156"/>
      <c r="C81" s="1156"/>
      <c r="D81" s="1156"/>
      <c r="E81" s="1092"/>
      <c r="F81" s="1092"/>
      <c r="G81" s="1092"/>
      <c r="H81" s="1092"/>
      <c r="I81" s="1092"/>
      <c r="J81" s="1092"/>
      <c r="K81" s="1097"/>
      <c r="L81" s="154" t="s">
        <v>680</v>
      </c>
      <c r="M81" s="155">
        <v>560</v>
      </c>
      <c r="N81" s="1308"/>
      <c r="O81" s="1092"/>
      <c r="P81" s="1092"/>
    </row>
    <row r="82" spans="1:16" ht="25.5">
      <c r="A82" s="1097"/>
      <c r="B82" s="1156"/>
      <c r="C82" s="1156"/>
      <c r="D82" s="1156"/>
      <c r="E82" s="1092"/>
      <c r="F82" s="1092"/>
      <c r="G82" s="1092"/>
      <c r="H82" s="1092"/>
      <c r="I82" s="1092"/>
      <c r="J82" s="1092"/>
      <c r="K82" s="1097"/>
      <c r="L82" s="154" t="s">
        <v>681</v>
      </c>
      <c r="M82" s="155">
        <v>1</v>
      </c>
      <c r="N82" s="1308"/>
      <c r="O82" s="1092"/>
      <c r="P82" s="1092"/>
    </row>
    <row r="83" spans="1:16" ht="25.5">
      <c r="A83" s="1072"/>
      <c r="B83" s="1157"/>
      <c r="C83" s="1157"/>
      <c r="D83" s="1157"/>
      <c r="E83" s="1082"/>
      <c r="F83" s="1082"/>
      <c r="G83" s="1082"/>
      <c r="H83" s="1082"/>
      <c r="I83" s="1082"/>
      <c r="J83" s="1082"/>
      <c r="K83" s="1072"/>
      <c r="L83" s="154" t="s">
        <v>682</v>
      </c>
      <c r="M83" s="155">
        <v>7</v>
      </c>
      <c r="N83" s="1309"/>
      <c r="O83" s="1082"/>
      <c r="P83" s="1082"/>
    </row>
    <row r="84" spans="1:16">
      <c r="A84" s="1081">
        <v>8</v>
      </c>
      <c r="B84" s="1155">
        <v>11</v>
      </c>
      <c r="C84" s="1155">
        <v>5</v>
      </c>
      <c r="D84" s="1155" t="s">
        <v>58</v>
      </c>
      <c r="E84" s="1081" t="s">
        <v>618</v>
      </c>
      <c r="F84" s="1081" t="s">
        <v>683</v>
      </c>
      <c r="G84" s="1081" t="s">
        <v>684</v>
      </c>
      <c r="H84" s="1081" t="s">
        <v>614</v>
      </c>
      <c r="I84" s="1081" t="s">
        <v>685</v>
      </c>
      <c r="J84" s="1081" t="s">
        <v>686</v>
      </c>
      <c r="K84" s="1071" t="s">
        <v>25</v>
      </c>
      <c r="L84" s="154" t="s">
        <v>687</v>
      </c>
      <c r="M84" s="155">
        <v>1</v>
      </c>
      <c r="N84" s="1307">
        <v>14587.89</v>
      </c>
      <c r="O84" s="1081" t="s">
        <v>625</v>
      </c>
      <c r="P84" s="1081">
        <v>27</v>
      </c>
    </row>
    <row r="85" spans="1:16" ht="51" customHeight="1">
      <c r="A85" s="1082"/>
      <c r="B85" s="1157"/>
      <c r="C85" s="1157"/>
      <c r="D85" s="1157"/>
      <c r="E85" s="1082"/>
      <c r="F85" s="1082"/>
      <c r="G85" s="1082"/>
      <c r="H85" s="1082"/>
      <c r="I85" s="1082"/>
      <c r="J85" s="1082"/>
      <c r="K85" s="1072"/>
      <c r="L85" s="110" t="s">
        <v>688</v>
      </c>
      <c r="M85" s="155">
        <v>50</v>
      </c>
      <c r="N85" s="1309"/>
      <c r="O85" s="1082"/>
      <c r="P85" s="1082"/>
    </row>
    <row r="86" spans="1:16" ht="27" customHeight="1">
      <c r="A86" s="1071">
        <v>9</v>
      </c>
      <c r="B86" s="1155">
        <v>10</v>
      </c>
      <c r="C86" s="1155">
        <v>1</v>
      </c>
      <c r="D86" s="1155" t="s">
        <v>58</v>
      </c>
      <c r="E86" s="1081" t="s">
        <v>689</v>
      </c>
      <c r="F86" s="1081" t="s">
        <v>690</v>
      </c>
      <c r="G86" s="1081" t="s">
        <v>691</v>
      </c>
      <c r="H86" s="1081" t="s">
        <v>429</v>
      </c>
      <c r="I86" s="1081" t="s">
        <v>692</v>
      </c>
      <c r="J86" s="1081" t="s">
        <v>693</v>
      </c>
      <c r="K86" s="1071" t="s">
        <v>25</v>
      </c>
      <c r="L86" s="110" t="s">
        <v>687</v>
      </c>
      <c r="M86" s="155">
        <v>1</v>
      </c>
      <c r="N86" s="1307">
        <v>7133.34</v>
      </c>
      <c r="O86" s="1081" t="s">
        <v>694</v>
      </c>
      <c r="P86" s="1081">
        <v>27</v>
      </c>
    </row>
    <row r="87" spans="1:16" ht="38.25" customHeight="1">
      <c r="A87" s="1072"/>
      <c r="B87" s="1157"/>
      <c r="C87" s="1157"/>
      <c r="D87" s="1157"/>
      <c r="E87" s="1082"/>
      <c r="F87" s="1082"/>
      <c r="G87" s="1082"/>
      <c r="H87" s="1082"/>
      <c r="I87" s="1082"/>
      <c r="J87" s="1082"/>
      <c r="K87" s="1072"/>
      <c r="L87" s="154" t="s">
        <v>688</v>
      </c>
      <c r="M87" s="155">
        <v>10</v>
      </c>
      <c r="N87" s="1309"/>
      <c r="O87" s="1082"/>
      <c r="P87" s="1082"/>
    </row>
    <row r="88" spans="1:16" ht="40.5" customHeight="1">
      <c r="A88" s="105">
        <v>10</v>
      </c>
      <c r="B88" s="120">
        <v>10</v>
      </c>
      <c r="C88" s="147">
        <v>4</v>
      </c>
      <c r="D88" s="147" t="s">
        <v>695</v>
      </c>
      <c r="E88" s="148" t="s">
        <v>618</v>
      </c>
      <c r="F88" s="110" t="s">
        <v>696</v>
      </c>
      <c r="G88" s="110" t="s">
        <v>697</v>
      </c>
      <c r="H88" s="110" t="s">
        <v>698</v>
      </c>
      <c r="I88" s="110" t="s">
        <v>699</v>
      </c>
      <c r="J88" s="110" t="s">
        <v>700</v>
      </c>
      <c r="K88" s="124" t="s">
        <v>25</v>
      </c>
      <c r="L88" s="154" t="s">
        <v>701</v>
      </c>
      <c r="M88" s="155">
        <v>1</v>
      </c>
      <c r="N88" s="145">
        <v>36980.550000000003</v>
      </c>
      <c r="O88" s="148" t="s">
        <v>625</v>
      </c>
      <c r="P88" s="110">
        <v>27</v>
      </c>
    </row>
    <row r="89" spans="1:16">
      <c r="A89" s="1071">
        <v>11</v>
      </c>
      <c r="B89" s="1155">
        <v>11</v>
      </c>
      <c r="C89" s="1155">
        <v>5</v>
      </c>
      <c r="D89" s="1155" t="s">
        <v>99</v>
      </c>
      <c r="E89" s="1081" t="s">
        <v>611</v>
      </c>
      <c r="F89" s="1081" t="s">
        <v>702</v>
      </c>
      <c r="G89" s="1081" t="s">
        <v>703</v>
      </c>
      <c r="H89" s="1081" t="s">
        <v>704</v>
      </c>
      <c r="I89" s="1081" t="s">
        <v>705</v>
      </c>
      <c r="J89" s="1081" t="s">
        <v>706</v>
      </c>
      <c r="K89" s="1071" t="s">
        <v>25</v>
      </c>
      <c r="L89" s="154" t="s">
        <v>687</v>
      </c>
      <c r="M89" s="155">
        <v>1</v>
      </c>
      <c r="N89" s="1307">
        <v>46803.18</v>
      </c>
      <c r="O89" s="1081" t="s">
        <v>617</v>
      </c>
      <c r="P89" s="1081">
        <v>27</v>
      </c>
    </row>
    <row r="90" spans="1:16" ht="25.5">
      <c r="A90" s="1097"/>
      <c r="B90" s="1156"/>
      <c r="C90" s="1156"/>
      <c r="D90" s="1156"/>
      <c r="E90" s="1092"/>
      <c r="F90" s="1092"/>
      <c r="G90" s="1092"/>
      <c r="H90" s="1092"/>
      <c r="I90" s="1092"/>
      <c r="J90" s="1092"/>
      <c r="K90" s="1097"/>
      <c r="L90" s="154" t="s">
        <v>688</v>
      </c>
      <c r="M90" s="155">
        <v>30</v>
      </c>
      <c r="N90" s="1308"/>
      <c r="O90" s="1092"/>
      <c r="P90" s="1092"/>
    </row>
    <row r="91" spans="1:16" ht="38.25" customHeight="1">
      <c r="A91" s="1072"/>
      <c r="B91" s="1157"/>
      <c r="C91" s="1157"/>
      <c r="D91" s="1157"/>
      <c r="E91" s="1082"/>
      <c r="F91" s="1082"/>
      <c r="G91" s="1082"/>
      <c r="H91" s="1082"/>
      <c r="I91" s="1082"/>
      <c r="J91" s="1082"/>
      <c r="K91" s="1072"/>
      <c r="L91" s="154" t="s">
        <v>63</v>
      </c>
      <c r="M91" s="155">
        <v>1</v>
      </c>
      <c r="N91" s="1309"/>
      <c r="O91" s="1082"/>
      <c r="P91" s="1082"/>
    </row>
    <row r="92" spans="1:16" ht="25.5" customHeight="1">
      <c r="A92" s="1081">
        <v>12</v>
      </c>
      <c r="B92" s="1155">
        <v>4</v>
      </c>
      <c r="C92" s="1155">
        <v>5</v>
      </c>
      <c r="D92" s="1155" t="s">
        <v>58</v>
      </c>
      <c r="E92" s="1307" t="s">
        <v>626</v>
      </c>
      <c r="F92" s="1081" t="s">
        <v>707</v>
      </c>
      <c r="G92" s="1081" t="s">
        <v>708</v>
      </c>
      <c r="H92" s="1081" t="s">
        <v>621</v>
      </c>
      <c r="I92" s="1081" t="s">
        <v>709</v>
      </c>
      <c r="J92" s="1081" t="s">
        <v>710</v>
      </c>
      <c r="K92" s="1071" t="s">
        <v>25</v>
      </c>
      <c r="L92" s="154" t="s">
        <v>711</v>
      </c>
      <c r="M92" s="155">
        <v>1</v>
      </c>
      <c r="N92" s="1307">
        <v>114356</v>
      </c>
      <c r="O92" s="1081" t="s">
        <v>712</v>
      </c>
      <c r="P92" s="1081">
        <v>26</v>
      </c>
    </row>
    <row r="93" spans="1:16" ht="34.5" customHeight="1">
      <c r="A93" s="1082"/>
      <c r="B93" s="1157"/>
      <c r="C93" s="1157"/>
      <c r="D93" s="1157"/>
      <c r="E93" s="1309"/>
      <c r="F93" s="1082"/>
      <c r="G93" s="1082"/>
      <c r="H93" s="1082"/>
      <c r="I93" s="1082"/>
      <c r="J93" s="1082"/>
      <c r="K93" s="1072"/>
      <c r="L93" s="91" t="s">
        <v>713</v>
      </c>
      <c r="M93" s="155">
        <v>50</v>
      </c>
      <c r="N93" s="1309"/>
      <c r="O93" s="1082"/>
      <c r="P93" s="1082"/>
    </row>
    <row r="94" spans="1:16" ht="26.25" customHeight="1">
      <c r="A94" s="1071">
        <v>13</v>
      </c>
      <c r="B94" s="1155">
        <v>11</v>
      </c>
      <c r="C94" s="1155">
        <v>5</v>
      </c>
      <c r="D94" s="1155" t="s">
        <v>50</v>
      </c>
      <c r="E94" s="1081" t="s">
        <v>666</v>
      </c>
      <c r="F94" s="1081" t="s">
        <v>714</v>
      </c>
      <c r="G94" s="1081" t="s">
        <v>715</v>
      </c>
      <c r="H94" s="1081" t="s">
        <v>716</v>
      </c>
      <c r="I94" s="1081" t="s">
        <v>717</v>
      </c>
      <c r="J94" s="1081" t="s">
        <v>637</v>
      </c>
      <c r="K94" s="1071" t="s">
        <v>25</v>
      </c>
      <c r="L94" s="154" t="s">
        <v>718</v>
      </c>
      <c r="M94" s="155">
        <v>27</v>
      </c>
      <c r="N94" s="1307">
        <v>280970.5</v>
      </c>
      <c r="O94" s="1081" t="s">
        <v>672</v>
      </c>
      <c r="P94" s="1081">
        <v>25</v>
      </c>
    </row>
    <row r="95" spans="1:16" ht="25.5">
      <c r="A95" s="1097"/>
      <c r="B95" s="1156"/>
      <c r="C95" s="1156"/>
      <c r="D95" s="1156"/>
      <c r="E95" s="1092"/>
      <c r="F95" s="1092"/>
      <c r="G95" s="1092"/>
      <c r="H95" s="1092"/>
      <c r="I95" s="1092"/>
      <c r="J95" s="1092"/>
      <c r="K95" s="1097"/>
      <c r="L95" s="154" t="s">
        <v>680</v>
      </c>
      <c r="M95" s="155">
        <v>400</v>
      </c>
      <c r="N95" s="1308"/>
      <c r="O95" s="1092"/>
      <c r="P95" s="1092"/>
    </row>
    <row r="96" spans="1:16" ht="25.5">
      <c r="A96" s="1097"/>
      <c r="B96" s="1156"/>
      <c r="C96" s="1156"/>
      <c r="D96" s="1156"/>
      <c r="E96" s="1092"/>
      <c r="F96" s="1092"/>
      <c r="G96" s="1092"/>
      <c r="H96" s="1092"/>
      <c r="I96" s="1092"/>
      <c r="J96" s="1092"/>
      <c r="K96" s="1097"/>
      <c r="L96" s="154" t="s">
        <v>711</v>
      </c>
      <c r="M96" s="155">
        <v>1</v>
      </c>
      <c r="N96" s="1308"/>
      <c r="O96" s="1092"/>
      <c r="P96" s="1092"/>
    </row>
    <row r="97" spans="1:16" ht="25.5">
      <c r="A97" s="1097"/>
      <c r="B97" s="1156"/>
      <c r="C97" s="1156"/>
      <c r="D97" s="1156"/>
      <c r="E97" s="1092"/>
      <c r="F97" s="1092"/>
      <c r="G97" s="1092"/>
      <c r="H97" s="1092"/>
      <c r="I97" s="1092"/>
      <c r="J97" s="1092"/>
      <c r="K97" s="1097"/>
      <c r="L97" s="154" t="s">
        <v>713</v>
      </c>
      <c r="M97" s="155">
        <v>40</v>
      </c>
      <c r="N97" s="1308"/>
      <c r="O97" s="1092"/>
      <c r="P97" s="1092"/>
    </row>
    <row r="98" spans="1:16">
      <c r="A98" s="1097"/>
      <c r="B98" s="1156"/>
      <c r="C98" s="1156"/>
      <c r="D98" s="1156"/>
      <c r="E98" s="1092"/>
      <c r="F98" s="1092"/>
      <c r="G98" s="1092"/>
      <c r="H98" s="1092"/>
      <c r="I98" s="1092"/>
      <c r="J98" s="1092"/>
      <c r="K98" s="1097"/>
      <c r="L98" s="154" t="s">
        <v>671</v>
      </c>
      <c r="M98" s="155">
        <v>1</v>
      </c>
      <c r="N98" s="1308"/>
      <c r="O98" s="1092"/>
      <c r="P98" s="1092"/>
    </row>
    <row r="99" spans="1:16" ht="25.5">
      <c r="A99" s="1072"/>
      <c r="B99" s="1157"/>
      <c r="C99" s="1157"/>
      <c r="D99" s="1157"/>
      <c r="E99" s="1082"/>
      <c r="F99" s="1082"/>
      <c r="G99" s="1082"/>
      <c r="H99" s="1082"/>
      <c r="I99" s="1082"/>
      <c r="J99" s="1082"/>
      <c r="K99" s="1072"/>
      <c r="L99" s="154" t="s">
        <v>673</v>
      </c>
      <c r="M99" s="155">
        <v>100</v>
      </c>
      <c r="N99" s="1309"/>
      <c r="O99" s="1082"/>
      <c r="P99" s="1082"/>
    </row>
    <row r="100" spans="1:16">
      <c r="A100" s="1081">
        <v>14</v>
      </c>
      <c r="B100" s="1155">
        <v>12</v>
      </c>
      <c r="C100" s="1155">
        <v>4</v>
      </c>
      <c r="D100" s="1155" t="s">
        <v>272</v>
      </c>
      <c r="E100" s="1081" t="s">
        <v>719</v>
      </c>
      <c r="F100" s="1081" t="s">
        <v>720</v>
      </c>
      <c r="G100" s="1081" t="s">
        <v>721</v>
      </c>
      <c r="H100" s="1081" t="s">
        <v>614</v>
      </c>
      <c r="I100" s="1081" t="s">
        <v>722</v>
      </c>
      <c r="J100" s="1081" t="s">
        <v>723</v>
      </c>
      <c r="K100" s="1071" t="s">
        <v>25</v>
      </c>
      <c r="L100" s="43" t="s">
        <v>718</v>
      </c>
      <c r="M100" s="155">
        <v>2</v>
      </c>
      <c r="N100" s="1307">
        <v>24435</v>
      </c>
      <c r="O100" s="1081" t="s">
        <v>724</v>
      </c>
      <c r="P100" s="1081">
        <v>25</v>
      </c>
    </row>
    <row r="101" spans="1:16" ht="25.5">
      <c r="A101" s="1092"/>
      <c r="B101" s="1156"/>
      <c r="C101" s="1156"/>
      <c r="D101" s="1156"/>
      <c r="E101" s="1092"/>
      <c r="F101" s="1092"/>
      <c r="G101" s="1092"/>
      <c r="H101" s="1092"/>
      <c r="I101" s="1092"/>
      <c r="J101" s="1092"/>
      <c r="K101" s="1097"/>
      <c r="L101" s="154" t="s">
        <v>680</v>
      </c>
      <c r="M101" s="155">
        <v>60</v>
      </c>
      <c r="N101" s="1308"/>
      <c r="O101" s="1092"/>
      <c r="P101" s="1092"/>
    </row>
    <row r="102" spans="1:16" ht="25.5">
      <c r="A102" s="1092"/>
      <c r="B102" s="1156"/>
      <c r="C102" s="1156"/>
      <c r="D102" s="1156"/>
      <c r="E102" s="1092"/>
      <c r="F102" s="1092"/>
      <c r="G102" s="1092"/>
      <c r="H102" s="1092"/>
      <c r="I102" s="1092"/>
      <c r="J102" s="1092"/>
      <c r="K102" s="1097"/>
      <c r="L102" s="154" t="s">
        <v>681</v>
      </c>
      <c r="M102" s="155">
        <v>1</v>
      </c>
      <c r="N102" s="1308"/>
      <c r="O102" s="1092"/>
      <c r="P102" s="1092"/>
    </row>
    <row r="103" spans="1:16" ht="25.5">
      <c r="A103" s="1082"/>
      <c r="B103" s="1157"/>
      <c r="C103" s="1157"/>
      <c r="D103" s="1157"/>
      <c r="E103" s="1082"/>
      <c r="F103" s="1082"/>
      <c r="G103" s="1082"/>
      <c r="H103" s="1082"/>
      <c r="I103" s="1082"/>
      <c r="J103" s="1082"/>
      <c r="K103" s="1072"/>
      <c r="L103" s="154" t="s">
        <v>682</v>
      </c>
      <c r="M103" s="155">
        <v>60</v>
      </c>
      <c r="N103" s="1309"/>
      <c r="O103" s="1082"/>
      <c r="P103" s="1082"/>
    </row>
    <row r="104" spans="1:16" ht="38.25">
      <c r="A104" s="124">
        <v>15</v>
      </c>
      <c r="B104" s="120">
        <v>13</v>
      </c>
      <c r="C104" s="120">
        <v>5</v>
      </c>
      <c r="D104" s="120" t="s">
        <v>58</v>
      </c>
      <c r="E104" s="148" t="s">
        <v>725</v>
      </c>
      <c r="F104" s="105" t="s">
        <v>726</v>
      </c>
      <c r="G104" s="105" t="s">
        <v>727</v>
      </c>
      <c r="H104" s="105" t="s">
        <v>698</v>
      </c>
      <c r="I104" s="105" t="s">
        <v>728</v>
      </c>
      <c r="J104" s="105" t="s">
        <v>729</v>
      </c>
      <c r="K104" s="124" t="s">
        <v>25</v>
      </c>
      <c r="L104" s="154" t="s">
        <v>701</v>
      </c>
      <c r="M104" s="155">
        <v>1</v>
      </c>
      <c r="N104" s="145">
        <v>46500</v>
      </c>
      <c r="O104" s="148" t="s">
        <v>730</v>
      </c>
      <c r="P104" s="110">
        <v>25</v>
      </c>
    </row>
    <row r="105" spans="1:16" ht="27.75" customHeight="1">
      <c r="A105" s="1081">
        <v>16</v>
      </c>
      <c r="B105" s="1155">
        <v>12</v>
      </c>
      <c r="C105" s="1155">
        <v>1</v>
      </c>
      <c r="D105" s="1155" t="s">
        <v>272</v>
      </c>
      <c r="E105" s="1081" t="s">
        <v>731</v>
      </c>
      <c r="F105" s="1081" t="s">
        <v>732</v>
      </c>
      <c r="G105" s="1081" t="s">
        <v>733</v>
      </c>
      <c r="H105" s="1081" t="s">
        <v>734</v>
      </c>
      <c r="I105" s="1081" t="s">
        <v>735</v>
      </c>
      <c r="J105" s="1081" t="s">
        <v>736</v>
      </c>
      <c r="K105" s="1071" t="s">
        <v>25</v>
      </c>
      <c r="L105" s="154" t="s">
        <v>687</v>
      </c>
      <c r="M105" s="155">
        <v>5</v>
      </c>
      <c r="N105" s="1307">
        <v>90965.05</v>
      </c>
      <c r="O105" s="1081" t="s">
        <v>737</v>
      </c>
      <c r="P105" s="1081">
        <v>23</v>
      </c>
    </row>
    <row r="106" spans="1:16" ht="25.5">
      <c r="A106" s="1092"/>
      <c r="B106" s="1156"/>
      <c r="C106" s="1156"/>
      <c r="D106" s="1156"/>
      <c r="E106" s="1092"/>
      <c r="F106" s="1092"/>
      <c r="G106" s="1092"/>
      <c r="H106" s="1092"/>
      <c r="I106" s="1092"/>
      <c r="J106" s="1092"/>
      <c r="K106" s="1097"/>
      <c r="L106" s="154" t="s">
        <v>688</v>
      </c>
      <c r="M106" s="155">
        <v>50</v>
      </c>
      <c r="N106" s="1308"/>
      <c r="O106" s="1092"/>
      <c r="P106" s="1092"/>
    </row>
    <row r="107" spans="1:16">
      <c r="A107" s="1092"/>
      <c r="B107" s="1156"/>
      <c r="C107" s="1156"/>
      <c r="D107" s="1156"/>
      <c r="E107" s="1092"/>
      <c r="F107" s="1092"/>
      <c r="G107" s="1092"/>
      <c r="H107" s="1092"/>
      <c r="I107" s="1092"/>
      <c r="J107" s="1092"/>
      <c r="K107" s="1097"/>
      <c r="L107" s="154" t="s">
        <v>738</v>
      </c>
      <c r="M107" s="155">
        <v>1</v>
      </c>
      <c r="N107" s="1308"/>
      <c r="O107" s="1092"/>
      <c r="P107" s="1092"/>
    </row>
    <row r="108" spans="1:16" ht="25.5">
      <c r="A108" s="1092"/>
      <c r="B108" s="1156"/>
      <c r="C108" s="1156"/>
      <c r="D108" s="1156"/>
      <c r="E108" s="1092"/>
      <c r="F108" s="1092"/>
      <c r="G108" s="1092"/>
      <c r="H108" s="1092"/>
      <c r="I108" s="1092"/>
      <c r="J108" s="1092"/>
      <c r="K108" s="1097"/>
      <c r="L108" s="154" t="s">
        <v>739</v>
      </c>
      <c r="M108" s="155">
        <v>15</v>
      </c>
      <c r="N108" s="1308"/>
      <c r="O108" s="1092"/>
      <c r="P108" s="1092"/>
    </row>
    <row r="109" spans="1:16">
      <c r="A109" s="1092"/>
      <c r="B109" s="1156"/>
      <c r="C109" s="1156"/>
      <c r="D109" s="1156"/>
      <c r="E109" s="1092"/>
      <c r="F109" s="1092"/>
      <c r="G109" s="1092"/>
      <c r="H109" s="1092"/>
      <c r="I109" s="1092"/>
      <c r="J109" s="1092"/>
      <c r="K109" s="1097"/>
      <c r="L109" s="154" t="s">
        <v>740</v>
      </c>
      <c r="M109" s="156">
        <v>500</v>
      </c>
      <c r="N109" s="1308"/>
      <c r="O109" s="1092"/>
      <c r="P109" s="1092"/>
    </row>
    <row r="110" spans="1:16">
      <c r="A110" s="1082"/>
      <c r="B110" s="1157"/>
      <c r="C110" s="1157"/>
      <c r="D110" s="1157"/>
      <c r="E110" s="1082"/>
      <c r="F110" s="1082"/>
      <c r="G110" s="1082"/>
      <c r="H110" s="1082"/>
      <c r="I110" s="1082"/>
      <c r="J110" s="1082"/>
      <c r="K110" s="1072"/>
      <c r="L110" s="154" t="s">
        <v>741</v>
      </c>
      <c r="M110" s="155">
        <v>3</v>
      </c>
      <c r="N110" s="1309"/>
      <c r="O110" s="1082"/>
      <c r="P110" s="1082"/>
    </row>
    <row r="111" spans="1:16" ht="38.25" customHeight="1">
      <c r="A111" s="1185">
        <v>17</v>
      </c>
      <c r="B111" s="1310">
        <v>13</v>
      </c>
      <c r="C111" s="1310">
        <v>1</v>
      </c>
      <c r="D111" s="1310" t="s">
        <v>58</v>
      </c>
      <c r="E111" s="1104" t="s">
        <v>742</v>
      </c>
      <c r="F111" s="1104" t="s">
        <v>743</v>
      </c>
      <c r="G111" s="1104" t="s">
        <v>744</v>
      </c>
      <c r="H111" s="1104" t="s">
        <v>745</v>
      </c>
      <c r="I111" s="1104" t="s">
        <v>746</v>
      </c>
      <c r="J111" s="1104" t="s">
        <v>747</v>
      </c>
      <c r="K111" s="1185" t="s">
        <v>25</v>
      </c>
      <c r="L111" s="154" t="s">
        <v>687</v>
      </c>
      <c r="M111" s="155">
        <v>9</v>
      </c>
      <c r="N111" s="1306">
        <v>54430</v>
      </c>
      <c r="O111" s="1104" t="s">
        <v>748</v>
      </c>
      <c r="P111" s="1104">
        <v>22</v>
      </c>
    </row>
    <row r="112" spans="1:16" ht="25.5">
      <c r="A112" s="1185"/>
      <c r="B112" s="1310"/>
      <c r="C112" s="1310"/>
      <c r="D112" s="1310"/>
      <c r="E112" s="1104"/>
      <c r="F112" s="1104"/>
      <c r="G112" s="1104"/>
      <c r="H112" s="1104"/>
      <c r="I112" s="1104"/>
      <c r="J112" s="1104"/>
      <c r="K112" s="1185"/>
      <c r="L112" s="154" t="s">
        <v>688</v>
      </c>
      <c r="M112" s="155">
        <v>150</v>
      </c>
      <c r="N112" s="1306"/>
      <c r="O112" s="1104"/>
      <c r="P112" s="1104"/>
    </row>
    <row r="113" spans="1:16">
      <c r="A113" s="1185"/>
      <c r="B113" s="1310"/>
      <c r="C113" s="1310"/>
      <c r="D113" s="1310"/>
      <c r="E113" s="1104"/>
      <c r="F113" s="1104"/>
      <c r="G113" s="1104"/>
      <c r="H113" s="1104"/>
      <c r="I113" s="1104"/>
      <c r="J113" s="1104"/>
      <c r="K113" s="1185"/>
      <c r="L113" s="154" t="s">
        <v>671</v>
      </c>
      <c r="M113" s="155">
        <v>1</v>
      </c>
      <c r="N113" s="1306"/>
      <c r="O113" s="1104"/>
      <c r="P113" s="1104"/>
    </row>
    <row r="114" spans="1:16" ht="25.5">
      <c r="A114" s="1185"/>
      <c r="B114" s="1310"/>
      <c r="C114" s="1310"/>
      <c r="D114" s="1310"/>
      <c r="E114" s="1104"/>
      <c r="F114" s="1104"/>
      <c r="G114" s="1104"/>
      <c r="H114" s="1104"/>
      <c r="I114" s="1104"/>
      <c r="J114" s="1104"/>
      <c r="K114" s="1185"/>
      <c r="L114" s="154" t="s">
        <v>673</v>
      </c>
      <c r="M114" s="155">
        <v>70</v>
      </c>
      <c r="N114" s="1306"/>
      <c r="O114" s="1104"/>
      <c r="P114" s="1104"/>
    </row>
    <row r="115" spans="1:16">
      <c r="A115" s="1185"/>
      <c r="B115" s="1310"/>
      <c r="C115" s="1310"/>
      <c r="D115" s="1310"/>
      <c r="E115" s="1104"/>
      <c r="F115" s="1104"/>
      <c r="G115" s="1104"/>
      <c r="H115" s="1104"/>
      <c r="I115" s="1104"/>
      <c r="J115" s="1104"/>
      <c r="K115" s="1185"/>
      <c r="L115" s="154" t="s">
        <v>701</v>
      </c>
      <c r="M115" s="155">
        <v>1</v>
      </c>
      <c r="N115" s="1306"/>
      <c r="O115" s="1104"/>
      <c r="P115" s="1104"/>
    </row>
    <row r="116" spans="1:16">
      <c r="A116" s="1185"/>
      <c r="B116" s="1310"/>
      <c r="C116" s="1310"/>
      <c r="D116" s="1310"/>
      <c r="E116" s="1104"/>
      <c r="F116" s="1104"/>
      <c r="G116" s="1104"/>
      <c r="H116" s="1104"/>
      <c r="I116" s="1104"/>
      <c r="J116" s="1104"/>
      <c r="K116" s="1185"/>
      <c r="L116" s="154" t="s">
        <v>740</v>
      </c>
      <c r="M116" s="156">
        <v>500</v>
      </c>
      <c r="N116" s="1306"/>
      <c r="O116" s="1104"/>
      <c r="P116" s="1104"/>
    </row>
  </sheetData>
  <mergeCells count="349">
    <mergeCell ref="J12:J13"/>
    <mergeCell ref="K12:K13"/>
    <mergeCell ref="N12:N13"/>
    <mergeCell ref="O12:O13"/>
    <mergeCell ref="P12:P13"/>
    <mergeCell ref="O4:O5"/>
    <mergeCell ref="P4:P5"/>
    <mergeCell ref="A12:A13"/>
    <mergeCell ref="B12:B13"/>
    <mergeCell ref="C12:C13"/>
    <mergeCell ref="D12:D13"/>
    <mergeCell ref="E12:E13"/>
    <mergeCell ref="F12:F13"/>
    <mergeCell ref="G12:G13"/>
    <mergeCell ref="H12:H13"/>
    <mergeCell ref="G4:G5"/>
    <mergeCell ref="H4:H5"/>
    <mergeCell ref="I4:I5"/>
    <mergeCell ref="J4:K4"/>
    <mergeCell ref="L4:M4"/>
    <mergeCell ref="N4:N5"/>
    <mergeCell ref="A4:A5"/>
    <mergeCell ref="B4:B5"/>
    <mergeCell ref="C4:C5"/>
    <mergeCell ref="D4:D5"/>
    <mergeCell ref="E4:E5"/>
    <mergeCell ref="F4:F5"/>
    <mergeCell ref="I12:I13"/>
    <mergeCell ref="P22:P25"/>
    <mergeCell ref="O18:O21"/>
    <mergeCell ref="P18:P21"/>
    <mergeCell ref="A22:A25"/>
    <mergeCell ref="B22:B25"/>
    <mergeCell ref="C22:C25"/>
    <mergeCell ref="D22:D25"/>
    <mergeCell ref="E22:E25"/>
    <mergeCell ref="F22:F25"/>
    <mergeCell ref="G22:G25"/>
    <mergeCell ref="H22:H25"/>
    <mergeCell ref="G18:G21"/>
    <mergeCell ref="H18:H21"/>
    <mergeCell ref="I18:I21"/>
    <mergeCell ref="J18:J21"/>
    <mergeCell ref="K18:K21"/>
    <mergeCell ref="N18:N21"/>
    <mergeCell ref="A18:A21"/>
    <mergeCell ref="B18:B21"/>
    <mergeCell ref="C18:C21"/>
    <mergeCell ref="D18:D21"/>
    <mergeCell ref="E18:E21"/>
    <mergeCell ref="F18:F21"/>
    <mergeCell ref="C27:C28"/>
    <mergeCell ref="D27:D28"/>
    <mergeCell ref="E27:E28"/>
    <mergeCell ref="F27:F28"/>
    <mergeCell ref="I22:I25"/>
    <mergeCell ref="J22:J25"/>
    <mergeCell ref="K22:K25"/>
    <mergeCell ref="N22:N25"/>
    <mergeCell ref="O22:O25"/>
    <mergeCell ref="I29:I30"/>
    <mergeCell ref="J29:J30"/>
    <mergeCell ref="K29:K30"/>
    <mergeCell ref="N29:N30"/>
    <mergeCell ref="O29:O30"/>
    <mergeCell ref="P29:P30"/>
    <mergeCell ref="O27:O28"/>
    <mergeCell ref="P27:P28"/>
    <mergeCell ref="I27:I28"/>
    <mergeCell ref="J27:J28"/>
    <mergeCell ref="K27:K28"/>
    <mergeCell ref="N27:N28"/>
    <mergeCell ref="A29:A30"/>
    <mergeCell ref="B29:B30"/>
    <mergeCell ref="C29:C30"/>
    <mergeCell ref="D29:D30"/>
    <mergeCell ref="E29:E30"/>
    <mergeCell ref="F29:F30"/>
    <mergeCell ref="G29:G30"/>
    <mergeCell ref="H29:H30"/>
    <mergeCell ref="G27:G28"/>
    <mergeCell ref="H27:H28"/>
    <mergeCell ref="A27:A28"/>
    <mergeCell ref="B27:B28"/>
    <mergeCell ref="O32:O33"/>
    <mergeCell ref="P32:P33"/>
    <mergeCell ref="A34:A35"/>
    <mergeCell ref="B34:B35"/>
    <mergeCell ref="C34:C35"/>
    <mergeCell ref="D34:D35"/>
    <mergeCell ref="E34:E35"/>
    <mergeCell ref="F34:F35"/>
    <mergeCell ref="G34:G35"/>
    <mergeCell ref="H34:H35"/>
    <mergeCell ref="G32:G33"/>
    <mergeCell ref="H32:H33"/>
    <mergeCell ref="I32:I33"/>
    <mergeCell ref="J32:J33"/>
    <mergeCell ref="K32:K33"/>
    <mergeCell ref="N32:N33"/>
    <mergeCell ref="A32:A33"/>
    <mergeCell ref="B32:B33"/>
    <mergeCell ref="C32:C33"/>
    <mergeCell ref="D32:D33"/>
    <mergeCell ref="E32:E33"/>
    <mergeCell ref="F32:F33"/>
    <mergeCell ref="C43:C46"/>
    <mergeCell ref="D43:D46"/>
    <mergeCell ref="E43:E46"/>
    <mergeCell ref="F43:F46"/>
    <mergeCell ref="I34:I35"/>
    <mergeCell ref="J34:J35"/>
    <mergeCell ref="K34:K35"/>
    <mergeCell ref="N34:N35"/>
    <mergeCell ref="O34:O35"/>
    <mergeCell ref="B39:P39"/>
    <mergeCell ref="B42:P42"/>
    <mergeCell ref="P34:P35"/>
    <mergeCell ref="I47:I50"/>
    <mergeCell ref="J47:J50"/>
    <mergeCell ref="K47:K50"/>
    <mergeCell ref="N47:N50"/>
    <mergeCell ref="O47:O50"/>
    <mergeCell ref="P47:P50"/>
    <mergeCell ref="O43:O46"/>
    <mergeCell ref="P43:P46"/>
    <mergeCell ref="A47:A50"/>
    <mergeCell ref="B47:B50"/>
    <mergeCell ref="C47:C50"/>
    <mergeCell ref="D47:D50"/>
    <mergeCell ref="E47:E50"/>
    <mergeCell ref="F47:F50"/>
    <mergeCell ref="G47:G50"/>
    <mergeCell ref="H47:H50"/>
    <mergeCell ref="G43:G46"/>
    <mergeCell ref="H43:H46"/>
    <mergeCell ref="I43:I46"/>
    <mergeCell ref="J43:J46"/>
    <mergeCell ref="K43:K46"/>
    <mergeCell ref="N43:N46"/>
    <mergeCell ref="A43:A46"/>
    <mergeCell ref="B43:B46"/>
    <mergeCell ref="P72:P73"/>
    <mergeCell ref="H72:H73"/>
    <mergeCell ref="I72:I73"/>
    <mergeCell ref="J72:J73"/>
    <mergeCell ref="A63:N63"/>
    <mergeCell ref="A65:A66"/>
    <mergeCell ref="B65:B66"/>
    <mergeCell ref="C65:C66"/>
    <mergeCell ref="D65:D66"/>
    <mergeCell ref="E65:E66"/>
    <mergeCell ref="F65:F66"/>
    <mergeCell ref="G65:G66"/>
    <mergeCell ref="H65:H66"/>
    <mergeCell ref="I65:I66"/>
    <mergeCell ref="J65:K65"/>
    <mergeCell ref="L65:M65"/>
    <mergeCell ref="N65:N66"/>
    <mergeCell ref="F70:F71"/>
    <mergeCell ref="G70:G71"/>
    <mergeCell ref="O65:O66"/>
    <mergeCell ref="P65:P66"/>
    <mergeCell ref="A70:A71"/>
    <mergeCell ref="B70:B71"/>
    <mergeCell ref="C70:C71"/>
    <mergeCell ref="D70:D71"/>
    <mergeCell ref="E70:E71"/>
    <mergeCell ref="N70:N71"/>
    <mergeCell ref="O70:O71"/>
    <mergeCell ref="P70:P71"/>
    <mergeCell ref="H70:H71"/>
    <mergeCell ref="I70:I71"/>
    <mergeCell ref="J70:J71"/>
    <mergeCell ref="K70:K71"/>
    <mergeCell ref="K72:K73"/>
    <mergeCell ref="N72:N73"/>
    <mergeCell ref="O72:O73"/>
    <mergeCell ref="J74:J77"/>
    <mergeCell ref="K74:K77"/>
    <mergeCell ref="N74:N77"/>
    <mergeCell ref="O74:O77"/>
    <mergeCell ref="P74:P77"/>
    <mergeCell ref="A72:A73"/>
    <mergeCell ref="B72:B73"/>
    <mergeCell ref="C72:C73"/>
    <mergeCell ref="A74:A77"/>
    <mergeCell ref="B74:B77"/>
    <mergeCell ref="C74:C77"/>
    <mergeCell ref="D74:D77"/>
    <mergeCell ref="E74:E77"/>
    <mergeCell ref="F74:F77"/>
    <mergeCell ref="G74:G77"/>
    <mergeCell ref="H74:H77"/>
    <mergeCell ref="I74:I77"/>
    <mergeCell ref="D72:D73"/>
    <mergeCell ref="E72:E73"/>
    <mergeCell ref="F72:F73"/>
    <mergeCell ref="G72:G73"/>
    <mergeCell ref="A78:A79"/>
    <mergeCell ref="B78:B79"/>
    <mergeCell ref="C78:C79"/>
    <mergeCell ref="D78:D79"/>
    <mergeCell ref="E78:E79"/>
    <mergeCell ref="N78:N79"/>
    <mergeCell ref="O78:O79"/>
    <mergeCell ref="P78:P79"/>
    <mergeCell ref="A80:A83"/>
    <mergeCell ref="B80:B83"/>
    <mergeCell ref="C80:C83"/>
    <mergeCell ref="D80:D83"/>
    <mergeCell ref="E80:E83"/>
    <mergeCell ref="F80:F83"/>
    <mergeCell ref="G80:G83"/>
    <mergeCell ref="F78:F79"/>
    <mergeCell ref="G78:G79"/>
    <mergeCell ref="H78:H79"/>
    <mergeCell ref="I78:I79"/>
    <mergeCell ref="J78:J79"/>
    <mergeCell ref="K78:K79"/>
    <mergeCell ref="P80:P83"/>
    <mergeCell ref="H80:H83"/>
    <mergeCell ref="I80:I83"/>
    <mergeCell ref="A84:A85"/>
    <mergeCell ref="B84:B85"/>
    <mergeCell ref="C84:C85"/>
    <mergeCell ref="D84:D85"/>
    <mergeCell ref="E84:E85"/>
    <mergeCell ref="F84:F85"/>
    <mergeCell ref="G84:G85"/>
    <mergeCell ref="H84:H85"/>
    <mergeCell ref="I84:I85"/>
    <mergeCell ref="J80:J83"/>
    <mergeCell ref="K80:K83"/>
    <mergeCell ref="N80:N83"/>
    <mergeCell ref="O80:O83"/>
    <mergeCell ref="J84:J85"/>
    <mergeCell ref="K84:K85"/>
    <mergeCell ref="N84:N85"/>
    <mergeCell ref="O84:O85"/>
    <mergeCell ref="P84:P85"/>
    <mergeCell ref="A86:A87"/>
    <mergeCell ref="B86:B87"/>
    <mergeCell ref="C86:C87"/>
    <mergeCell ref="D86:D87"/>
    <mergeCell ref="E86:E87"/>
    <mergeCell ref="N86:N87"/>
    <mergeCell ref="O86:O87"/>
    <mergeCell ref="P86:P87"/>
    <mergeCell ref="A89:A91"/>
    <mergeCell ref="B89:B91"/>
    <mergeCell ref="C89:C91"/>
    <mergeCell ref="D89:D91"/>
    <mergeCell ref="E89:E91"/>
    <mergeCell ref="F89:F91"/>
    <mergeCell ref="G89:G91"/>
    <mergeCell ref="F86:F87"/>
    <mergeCell ref="G86:G87"/>
    <mergeCell ref="H86:H87"/>
    <mergeCell ref="I86:I87"/>
    <mergeCell ref="J86:J87"/>
    <mergeCell ref="K86:K87"/>
    <mergeCell ref="P89:P91"/>
    <mergeCell ref="H89:H91"/>
    <mergeCell ref="I89:I91"/>
    <mergeCell ref="A92:A93"/>
    <mergeCell ref="B92:B93"/>
    <mergeCell ref="C92:C93"/>
    <mergeCell ref="D92:D93"/>
    <mergeCell ref="E92:E93"/>
    <mergeCell ref="F92:F93"/>
    <mergeCell ref="G92:G93"/>
    <mergeCell ref="H92:H93"/>
    <mergeCell ref="I92:I93"/>
    <mergeCell ref="J89:J91"/>
    <mergeCell ref="K89:K91"/>
    <mergeCell ref="N89:N91"/>
    <mergeCell ref="O89:O91"/>
    <mergeCell ref="J92:J93"/>
    <mergeCell ref="K92:K93"/>
    <mergeCell ref="N92:N93"/>
    <mergeCell ref="O92:O93"/>
    <mergeCell ref="P92:P93"/>
    <mergeCell ref="A94:A99"/>
    <mergeCell ref="B94:B99"/>
    <mergeCell ref="C94:C99"/>
    <mergeCell ref="D94:D99"/>
    <mergeCell ref="E94:E99"/>
    <mergeCell ref="N94:N99"/>
    <mergeCell ref="O94:O99"/>
    <mergeCell ref="P94:P99"/>
    <mergeCell ref="A100:A103"/>
    <mergeCell ref="B100:B103"/>
    <mergeCell ref="C100:C103"/>
    <mergeCell ref="D100:D103"/>
    <mergeCell ref="E100:E103"/>
    <mergeCell ref="F100:F103"/>
    <mergeCell ref="G100:G103"/>
    <mergeCell ref="F94:F99"/>
    <mergeCell ref="G94:G99"/>
    <mergeCell ref="H94:H99"/>
    <mergeCell ref="I94:I99"/>
    <mergeCell ref="J94:J99"/>
    <mergeCell ref="K94:K99"/>
    <mergeCell ref="A111:A116"/>
    <mergeCell ref="B111:B116"/>
    <mergeCell ref="C111:C116"/>
    <mergeCell ref="D111:D116"/>
    <mergeCell ref="E111:E116"/>
    <mergeCell ref="P100:P103"/>
    <mergeCell ref="A105:A110"/>
    <mergeCell ref="B105:B110"/>
    <mergeCell ref="C105:C110"/>
    <mergeCell ref="D105:D110"/>
    <mergeCell ref="E105:E110"/>
    <mergeCell ref="F105:F110"/>
    <mergeCell ref="G105:G110"/>
    <mergeCell ref="H105:H110"/>
    <mergeCell ref="I105:I110"/>
    <mergeCell ref="H100:H103"/>
    <mergeCell ref="I100:I103"/>
    <mergeCell ref="J100:J103"/>
    <mergeCell ref="K100:K103"/>
    <mergeCell ref="N100:N103"/>
    <mergeCell ref="O100:O103"/>
    <mergeCell ref="B51:P51"/>
    <mergeCell ref="B53:P53"/>
    <mergeCell ref="B68:P68"/>
    <mergeCell ref="N111:N116"/>
    <mergeCell ref="O111:O116"/>
    <mergeCell ref="P111:P116"/>
    <mergeCell ref="B8:P8"/>
    <mergeCell ref="B11:P11"/>
    <mergeCell ref="B14:P14"/>
    <mergeCell ref="B17:P17"/>
    <mergeCell ref="B26:P26"/>
    <mergeCell ref="B31:P31"/>
    <mergeCell ref="B36:P36"/>
    <mergeCell ref="F111:F116"/>
    <mergeCell ref="G111:G116"/>
    <mergeCell ref="H111:H116"/>
    <mergeCell ref="I111:I116"/>
    <mergeCell ref="J111:J116"/>
    <mergeCell ref="K111:K116"/>
    <mergeCell ref="J105:J110"/>
    <mergeCell ref="K105:K110"/>
    <mergeCell ref="N105:N110"/>
    <mergeCell ref="O105:O110"/>
    <mergeCell ref="P105:P110"/>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
  <sheetViews>
    <sheetView topLeftCell="A10" workbookViewId="0">
      <selection activeCell="F12" sqref="F12"/>
    </sheetView>
  </sheetViews>
  <sheetFormatPr defaultRowHeight="15"/>
  <cols>
    <col min="2" max="2" width="26.85546875" customWidth="1"/>
    <col min="3" max="3" width="15.28515625" customWidth="1"/>
    <col min="4" max="4" width="24.140625" customWidth="1"/>
    <col min="5" max="5" width="36.140625" customWidth="1"/>
    <col min="6" max="6" width="33.7109375" customWidth="1"/>
    <col min="7" max="7" width="15.28515625" style="758" customWidth="1"/>
  </cols>
  <sheetData>
    <row r="2" spans="2:7" ht="47.25">
      <c r="B2" s="564" t="s">
        <v>3558</v>
      </c>
      <c r="C2" s="564" t="s">
        <v>3559</v>
      </c>
      <c r="D2" s="564" t="s">
        <v>3560</v>
      </c>
      <c r="E2" s="564" t="s">
        <v>3561</v>
      </c>
      <c r="F2" s="564" t="s">
        <v>3562</v>
      </c>
    </row>
    <row r="3" spans="2:7" ht="57">
      <c r="B3" s="600" t="s">
        <v>3925</v>
      </c>
      <c r="C3" s="600">
        <v>6</v>
      </c>
      <c r="D3" s="600" t="s">
        <v>3926</v>
      </c>
      <c r="E3" s="600" t="s">
        <v>3927</v>
      </c>
      <c r="F3" s="600" t="s">
        <v>751</v>
      </c>
    </row>
    <row r="4" spans="2:7" ht="384.75">
      <c r="B4" s="600" t="s">
        <v>3925</v>
      </c>
      <c r="C4" s="995">
        <v>3</v>
      </c>
      <c r="D4" s="600" t="s">
        <v>643</v>
      </c>
      <c r="E4" s="600" t="s">
        <v>3928</v>
      </c>
      <c r="F4" s="994" t="s">
        <v>4515</v>
      </c>
      <c r="G4"/>
    </row>
    <row r="5" spans="2:7" ht="71.25">
      <c r="B5" s="600" t="s">
        <v>3925</v>
      </c>
      <c r="C5" s="600">
        <v>10</v>
      </c>
      <c r="D5" s="600" t="s">
        <v>583</v>
      </c>
      <c r="E5" s="600" t="s">
        <v>3929</v>
      </c>
      <c r="F5" s="600" t="s">
        <v>749</v>
      </c>
    </row>
    <row r="6" spans="2:7" ht="71.25">
      <c r="B6" s="600" t="s">
        <v>3925</v>
      </c>
      <c r="C6" s="600">
        <v>10</v>
      </c>
      <c r="D6" s="600" t="s">
        <v>589</v>
      </c>
      <c r="E6" s="600" t="s">
        <v>3930</v>
      </c>
      <c r="F6" s="600" t="s">
        <v>750</v>
      </c>
    </row>
    <row r="7" spans="2:7" ht="156.75">
      <c r="B7" s="600" t="s">
        <v>596</v>
      </c>
      <c r="C7" s="600">
        <v>10</v>
      </c>
      <c r="D7" s="600" t="s">
        <v>597</v>
      </c>
      <c r="E7" s="600" t="s">
        <v>3931</v>
      </c>
      <c r="F7" s="600" t="s">
        <v>752</v>
      </c>
    </row>
    <row r="8" spans="2:7" ht="99.75">
      <c r="B8" s="600" t="s">
        <v>602</v>
      </c>
      <c r="C8" s="600">
        <v>7</v>
      </c>
      <c r="D8" s="600" t="s">
        <v>603</v>
      </c>
      <c r="E8" s="600" t="s">
        <v>4655</v>
      </c>
      <c r="F8" s="600" t="s">
        <v>4654</v>
      </c>
    </row>
    <row r="9" spans="2:7" ht="71.25">
      <c r="B9" s="600" t="s">
        <v>611</v>
      </c>
      <c r="C9" s="600">
        <v>13</v>
      </c>
      <c r="D9" s="600" t="s">
        <v>612</v>
      </c>
      <c r="E9" s="600" t="s">
        <v>3932</v>
      </c>
      <c r="F9" s="600" t="s">
        <v>753</v>
      </c>
    </row>
    <row r="10" spans="2:7" ht="85.5">
      <c r="B10" s="600" t="s">
        <v>618</v>
      </c>
      <c r="C10" s="600">
        <v>9</v>
      </c>
      <c r="D10" s="600" t="s">
        <v>619</v>
      </c>
      <c r="E10" s="600" t="s">
        <v>3933</v>
      </c>
      <c r="F10" s="600" t="s">
        <v>754</v>
      </c>
    </row>
    <row r="11" spans="2:7" ht="99.75">
      <c r="B11" s="600" t="s">
        <v>3934</v>
      </c>
      <c r="C11" s="600">
        <v>10</v>
      </c>
      <c r="D11" s="600" t="s">
        <v>627</v>
      </c>
      <c r="E11" s="600" t="s">
        <v>3935</v>
      </c>
      <c r="F11" s="600" t="s">
        <v>749</v>
      </c>
    </row>
    <row r="12" spans="2:7" ht="85.5">
      <c r="B12" s="600" t="s">
        <v>3936</v>
      </c>
      <c r="C12" s="600">
        <v>13</v>
      </c>
      <c r="D12" s="600" t="s">
        <v>633</v>
      </c>
      <c r="E12" s="600" t="s">
        <v>4656</v>
      </c>
      <c r="F12" s="600" t="s">
        <v>4657</v>
      </c>
    </row>
    <row r="13" spans="2:7" ht="185.25">
      <c r="B13" s="600" t="s">
        <v>3937</v>
      </c>
      <c r="C13" s="600">
        <v>12</v>
      </c>
      <c r="D13" s="600" t="s">
        <v>639</v>
      </c>
      <c r="E13" s="600" t="s">
        <v>3938</v>
      </c>
      <c r="F13" s="600" t="s">
        <v>753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40"/>
  <sheetViews>
    <sheetView tabSelected="1" zoomScale="80" zoomScaleNormal="80" workbookViewId="0">
      <selection activeCell="L276" sqref="L276"/>
    </sheetView>
  </sheetViews>
  <sheetFormatPr defaultRowHeight="15"/>
  <cols>
    <col min="1" max="1" width="4.7109375" bestFit="1" customWidth="1"/>
    <col min="2" max="2" width="9.7109375" bestFit="1" customWidth="1"/>
    <col min="3" max="3" width="10" bestFit="1" customWidth="1"/>
    <col min="4" max="4" width="8.85546875" bestFit="1" customWidth="1"/>
    <col min="5" max="5" width="27.140625" customWidth="1"/>
    <col min="6" max="6" width="59.7109375" bestFit="1" customWidth="1"/>
    <col min="7" max="7" width="64.140625" customWidth="1"/>
    <col min="8" max="8" width="35.28515625" bestFit="1" customWidth="1"/>
    <col min="9" max="9" width="32.85546875" customWidth="1"/>
    <col min="10" max="10" width="33.140625" bestFit="1" customWidth="1"/>
    <col min="11" max="11" width="26" bestFit="1" customWidth="1"/>
    <col min="12" max="12" width="22.85546875" customWidth="1"/>
    <col min="13" max="13" width="18.7109375" customWidth="1"/>
    <col min="14" max="14" width="13.42578125" customWidth="1"/>
    <col min="15" max="15" width="14.7109375" customWidth="1"/>
    <col min="16" max="16" width="9"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8.7109375" customWidth="1"/>
    <col min="270" max="270" width="13.4257812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8.7109375" customWidth="1"/>
    <col min="526" max="526" width="13.4257812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8.7109375" customWidth="1"/>
    <col min="782" max="782" width="13.4257812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8.7109375" customWidth="1"/>
    <col min="1038" max="1038" width="13.4257812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8.7109375" customWidth="1"/>
    <col min="1294" max="1294" width="13.4257812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8.7109375" customWidth="1"/>
    <col min="1550" max="1550" width="13.4257812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8.7109375" customWidth="1"/>
    <col min="1806" max="1806" width="13.4257812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8.7109375" customWidth="1"/>
    <col min="2062" max="2062" width="13.4257812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8.7109375" customWidth="1"/>
    <col min="2318" max="2318" width="13.4257812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8.7109375" customWidth="1"/>
    <col min="2574" max="2574" width="13.4257812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8.7109375" customWidth="1"/>
    <col min="2830" max="2830" width="13.4257812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8.7109375" customWidth="1"/>
    <col min="3086" max="3086" width="13.4257812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8.7109375" customWidth="1"/>
    <col min="3342" max="3342" width="13.4257812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8.7109375" customWidth="1"/>
    <col min="3598" max="3598" width="13.4257812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8.7109375" customWidth="1"/>
    <col min="3854" max="3854" width="13.4257812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8.7109375" customWidth="1"/>
    <col min="4110" max="4110" width="13.4257812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8.7109375" customWidth="1"/>
    <col min="4366" max="4366" width="13.4257812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8.7109375" customWidth="1"/>
    <col min="4622" max="4622" width="13.4257812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8.7109375" customWidth="1"/>
    <col min="4878" max="4878" width="13.4257812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8.7109375" customWidth="1"/>
    <col min="5134" max="5134" width="13.4257812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8.7109375" customWidth="1"/>
    <col min="5390" max="5390" width="13.4257812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8.7109375" customWidth="1"/>
    <col min="5646" max="5646" width="13.4257812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8.7109375" customWidth="1"/>
    <col min="5902" max="5902" width="13.4257812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8.7109375" customWidth="1"/>
    <col min="6158" max="6158" width="13.4257812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8.7109375" customWidth="1"/>
    <col min="6414" max="6414" width="13.4257812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8.7109375" customWidth="1"/>
    <col min="6670" max="6670" width="13.4257812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8.7109375" customWidth="1"/>
    <col min="6926" max="6926" width="13.4257812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8.7109375" customWidth="1"/>
    <col min="7182" max="7182" width="13.4257812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8.7109375" customWidth="1"/>
    <col min="7438" max="7438" width="13.4257812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8.7109375" customWidth="1"/>
    <col min="7694" max="7694" width="13.4257812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8.7109375" customWidth="1"/>
    <col min="7950" max="7950" width="13.4257812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8.7109375" customWidth="1"/>
    <col min="8206" max="8206" width="13.4257812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8.7109375" customWidth="1"/>
    <col min="8462" max="8462" width="13.4257812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8.7109375" customWidth="1"/>
    <col min="8718" max="8718" width="13.4257812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8.7109375" customWidth="1"/>
    <col min="8974" max="8974" width="13.4257812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8.7109375" customWidth="1"/>
    <col min="9230" max="9230" width="13.4257812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8.7109375" customWidth="1"/>
    <col min="9486" max="9486" width="13.4257812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8.7109375" customWidth="1"/>
    <col min="9742" max="9742" width="13.4257812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8.7109375" customWidth="1"/>
    <col min="9998" max="9998" width="13.4257812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8.7109375" customWidth="1"/>
    <col min="10254" max="10254" width="13.4257812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8.7109375" customWidth="1"/>
    <col min="10510" max="10510" width="13.4257812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8.7109375" customWidth="1"/>
    <col min="10766" max="10766" width="13.4257812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8.7109375" customWidth="1"/>
    <col min="11022" max="11022" width="13.4257812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8.7109375" customWidth="1"/>
    <col min="11278" max="11278" width="13.4257812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8.7109375" customWidth="1"/>
    <col min="11534" max="11534" width="13.4257812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8.7109375" customWidth="1"/>
    <col min="11790" max="11790" width="13.4257812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8.7109375" customWidth="1"/>
    <col min="12046" max="12046" width="13.4257812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8.7109375" customWidth="1"/>
    <col min="12302" max="12302" width="13.4257812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8.7109375" customWidth="1"/>
    <col min="12558" max="12558" width="13.4257812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8.7109375" customWidth="1"/>
    <col min="12814" max="12814" width="13.4257812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8.7109375" customWidth="1"/>
    <col min="13070" max="13070" width="13.4257812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8.7109375" customWidth="1"/>
    <col min="13326" max="13326" width="13.4257812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8.7109375" customWidth="1"/>
    <col min="13582" max="13582" width="13.4257812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8.7109375" customWidth="1"/>
    <col min="13838" max="13838" width="13.4257812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8.7109375" customWidth="1"/>
    <col min="14094" max="14094" width="13.4257812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8.7109375" customWidth="1"/>
    <col min="14350" max="14350" width="13.4257812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8.7109375" customWidth="1"/>
    <col min="14606" max="14606" width="13.4257812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8.7109375" customWidth="1"/>
    <col min="14862" max="14862" width="13.4257812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8.7109375" customWidth="1"/>
    <col min="15118" max="15118" width="13.4257812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8.7109375" customWidth="1"/>
    <col min="15374" max="15374" width="13.4257812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8.7109375" customWidth="1"/>
    <col min="15630" max="15630" width="13.4257812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8.7109375" customWidth="1"/>
    <col min="15886" max="15886" width="13.4257812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8.7109375" customWidth="1"/>
    <col min="16142" max="16142" width="13.42578125" customWidth="1"/>
    <col min="16143" max="16143" width="14.7109375" customWidth="1"/>
    <col min="16144" max="16144" width="9" bestFit="1" customWidth="1"/>
  </cols>
  <sheetData>
    <row r="2" spans="1:16" ht="15.75">
      <c r="A2" s="137" t="s">
        <v>756</v>
      </c>
      <c r="B2" s="138"/>
      <c r="C2" s="138"/>
      <c r="D2" s="138"/>
      <c r="E2" s="138"/>
      <c r="F2" s="138"/>
      <c r="G2" s="138"/>
      <c r="H2" s="138"/>
      <c r="I2" s="138"/>
      <c r="J2" s="138"/>
      <c r="K2" s="138"/>
      <c r="L2" s="138"/>
      <c r="M2" s="138"/>
      <c r="N2" s="1327"/>
      <c r="O2" s="1328"/>
      <c r="P2" s="1328"/>
    </row>
    <row r="3" spans="1:16" ht="15.75">
      <c r="A3" s="137"/>
      <c r="B3" s="138"/>
      <c r="C3" s="138"/>
      <c r="D3" s="138"/>
      <c r="E3" s="138"/>
      <c r="F3" s="138"/>
      <c r="G3" s="138"/>
      <c r="H3" s="138"/>
      <c r="I3" s="138"/>
      <c r="J3" s="138"/>
      <c r="K3" s="138"/>
      <c r="L3" s="138"/>
      <c r="M3" s="138"/>
    </row>
    <row r="4" spans="1:16" s="3" customFormat="1" ht="30" customHeight="1">
      <c r="A4" s="1085" t="s">
        <v>1</v>
      </c>
      <c r="B4" s="1073" t="s">
        <v>2</v>
      </c>
      <c r="C4" s="1073" t="s">
        <v>3</v>
      </c>
      <c r="D4" s="1085" t="s">
        <v>4</v>
      </c>
      <c r="E4" s="1085" t="s">
        <v>5</v>
      </c>
      <c r="F4" s="1085" t="s">
        <v>6</v>
      </c>
      <c r="G4" s="1085" t="s">
        <v>7</v>
      </c>
      <c r="H4" s="1085" t="s">
        <v>8</v>
      </c>
      <c r="I4" s="1085" t="s">
        <v>9</v>
      </c>
      <c r="J4" s="1087" t="s">
        <v>10</v>
      </c>
      <c r="K4" s="1088"/>
      <c r="L4" s="1089" t="s">
        <v>11</v>
      </c>
      <c r="M4" s="1089"/>
      <c r="N4" s="1073" t="s">
        <v>12</v>
      </c>
      <c r="O4" s="1073" t="s">
        <v>13</v>
      </c>
      <c r="P4" s="1073" t="s">
        <v>14</v>
      </c>
    </row>
    <row r="5" spans="1:16" s="3" customFormat="1" ht="35.25" customHeight="1">
      <c r="A5" s="1086"/>
      <c r="B5" s="1074"/>
      <c r="C5" s="1074"/>
      <c r="D5" s="1086"/>
      <c r="E5" s="1086"/>
      <c r="F5" s="1086"/>
      <c r="G5" s="1086"/>
      <c r="H5" s="1086"/>
      <c r="I5" s="1086"/>
      <c r="J5" s="136">
        <v>2016</v>
      </c>
      <c r="K5" s="136">
        <v>2017</v>
      </c>
      <c r="L5" s="135" t="s">
        <v>15</v>
      </c>
      <c r="M5" s="135" t="s">
        <v>16</v>
      </c>
      <c r="N5" s="1074"/>
      <c r="O5" s="1074"/>
      <c r="P5" s="1074"/>
    </row>
    <row r="6" spans="1:16" s="41" customFormat="1" ht="38.25">
      <c r="A6" s="941">
        <v>1</v>
      </c>
      <c r="B6" s="132">
        <v>10</v>
      </c>
      <c r="C6" s="173" t="s">
        <v>501</v>
      </c>
      <c r="D6" s="173" t="s">
        <v>483</v>
      </c>
      <c r="E6" s="14" t="s">
        <v>757</v>
      </c>
      <c r="F6" s="174" t="s">
        <v>758</v>
      </c>
      <c r="G6" s="134" t="s">
        <v>759</v>
      </c>
      <c r="H6" s="134" t="s">
        <v>760</v>
      </c>
      <c r="I6" s="134" t="s">
        <v>761</v>
      </c>
      <c r="J6" s="127" t="s">
        <v>762</v>
      </c>
      <c r="K6" s="127" t="s">
        <v>208</v>
      </c>
      <c r="L6" s="10" t="s">
        <v>37</v>
      </c>
      <c r="M6" s="175">
        <v>1</v>
      </c>
      <c r="N6" s="146">
        <v>110000</v>
      </c>
      <c r="O6" s="134" t="s">
        <v>763</v>
      </c>
      <c r="P6" s="127" t="s">
        <v>29</v>
      </c>
    </row>
    <row r="7" spans="1:16" s="41" customFormat="1" ht="50.25" customHeight="1">
      <c r="A7" s="970"/>
      <c r="B7" s="51">
        <v>10</v>
      </c>
      <c r="C7" s="51" t="s">
        <v>501</v>
      </c>
      <c r="D7" s="51" t="s">
        <v>483</v>
      </c>
      <c r="E7" s="142" t="s">
        <v>757</v>
      </c>
      <c r="F7" s="223" t="s">
        <v>758</v>
      </c>
      <c r="G7" s="50" t="s">
        <v>759</v>
      </c>
      <c r="H7" s="50" t="s">
        <v>760</v>
      </c>
      <c r="I7" s="50" t="s">
        <v>761</v>
      </c>
      <c r="J7" s="51" t="s">
        <v>762</v>
      </c>
      <c r="K7" s="51" t="s">
        <v>208</v>
      </c>
      <c r="L7" s="50" t="s">
        <v>37</v>
      </c>
      <c r="M7" s="224">
        <v>1</v>
      </c>
      <c r="N7" s="908">
        <v>89973.16</v>
      </c>
      <c r="O7" s="50" t="s">
        <v>763</v>
      </c>
      <c r="P7" s="51" t="s">
        <v>29</v>
      </c>
    </row>
    <row r="8" spans="1:16" s="41" customFormat="1" ht="17.25" customHeight="1">
      <c r="A8" s="969"/>
      <c r="B8" s="1167" t="s">
        <v>4593</v>
      </c>
      <c r="C8" s="1168"/>
      <c r="D8" s="1168"/>
      <c r="E8" s="1168"/>
      <c r="F8" s="1168"/>
      <c r="G8" s="1168"/>
      <c r="H8" s="1168"/>
      <c r="I8" s="1168"/>
      <c r="J8" s="1168"/>
      <c r="K8" s="1168"/>
      <c r="L8" s="1168"/>
      <c r="M8" s="1168"/>
      <c r="N8" s="1168"/>
      <c r="O8" s="1168"/>
      <c r="P8" s="1169"/>
    </row>
    <row r="9" spans="1:16" s="41" customFormat="1" ht="38.25">
      <c r="A9" s="127">
        <v>2</v>
      </c>
      <c r="B9" s="132">
        <v>10</v>
      </c>
      <c r="C9" s="173" t="s">
        <v>501</v>
      </c>
      <c r="D9" s="173" t="s">
        <v>483</v>
      </c>
      <c r="E9" s="176" t="s">
        <v>757</v>
      </c>
      <c r="F9" s="177" t="s">
        <v>764</v>
      </c>
      <c r="G9" s="134" t="s">
        <v>765</v>
      </c>
      <c r="H9" s="134" t="s">
        <v>766</v>
      </c>
      <c r="I9" s="134" t="s">
        <v>767</v>
      </c>
      <c r="J9" s="127" t="s">
        <v>768</v>
      </c>
      <c r="K9" s="127" t="s">
        <v>208</v>
      </c>
      <c r="L9" s="10" t="s">
        <v>769</v>
      </c>
      <c r="M9" s="175">
        <v>1</v>
      </c>
      <c r="N9" s="146">
        <v>18500</v>
      </c>
      <c r="O9" s="134" t="s">
        <v>763</v>
      </c>
      <c r="P9" s="127" t="s">
        <v>29</v>
      </c>
    </row>
    <row r="10" spans="1:16" s="41" customFormat="1" ht="38.25">
      <c r="A10" s="127">
        <v>3</v>
      </c>
      <c r="B10" s="132">
        <v>12</v>
      </c>
      <c r="C10" s="173" t="s">
        <v>482</v>
      </c>
      <c r="D10" s="132" t="s">
        <v>50</v>
      </c>
      <c r="E10" s="176" t="s">
        <v>757</v>
      </c>
      <c r="F10" s="177" t="s">
        <v>770</v>
      </c>
      <c r="G10" s="134" t="s">
        <v>771</v>
      </c>
      <c r="H10" s="134" t="s">
        <v>772</v>
      </c>
      <c r="I10" s="134" t="s">
        <v>773</v>
      </c>
      <c r="J10" s="127" t="s">
        <v>768</v>
      </c>
      <c r="K10" s="127" t="s">
        <v>208</v>
      </c>
      <c r="L10" s="10" t="s">
        <v>77</v>
      </c>
      <c r="M10" s="175">
        <v>3500</v>
      </c>
      <c r="N10" s="146">
        <v>30000</v>
      </c>
      <c r="O10" s="134" t="s">
        <v>763</v>
      </c>
      <c r="P10" s="127" t="s">
        <v>29</v>
      </c>
    </row>
    <row r="11" spans="1:16" s="41" customFormat="1" ht="25.5">
      <c r="A11" s="1071">
        <v>4</v>
      </c>
      <c r="B11" s="1079">
        <v>12</v>
      </c>
      <c r="C11" s="1331" t="s">
        <v>482</v>
      </c>
      <c r="D11" s="1079" t="s">
        <v>50</v>
      </c>
      <c r="E11" s="1333" t="s">
        <v>757</v>
      </c>
      <c r="F11" s="1081" t="s">
        <v>774</v>
      </c>
      <c r="G11" s="1081" t="s">
        <v>775</v>
      </c>
      <c r="H11" s="1071" t="s">
        <v>776</v>
      </c>
      <c r="I11" s="1081" t="s">
        <v>773</v>
      </c>
      <c r="J11" s="1071" t="s">
        <v>768</v>
      </c>
      <c r="K11" s="1071" t="s">
        <v>208</v>
      </c>
      <c r="L11" s="13" t="s">
        <v>26</v>
      </c>
      <c r="M11" s="175">
        <v>1</v>
      </c>
      <c r="N11" s="1307">
        <v>50000</v>
      </c>
      <c r="O11" s="1081" t="s">
        <v>763</v>
      </c>
      <c r="P11" s="1071" t="s">
        <v>29</v>
      </c>
    </row>
    <row r="12" spans="1:16" s="41" customFormat="1" ht="38.25">
      <c r="A12" s="1097"/>
      <c r="B12" s="1080"/>
      <c r="C12" s="1332"/>
      <c r="D12" s="1080"/>
      <c r="E12" s="1334"/>
      <c r="F12" s="1082"/>
      <c r="G12" s="1082"/>
      <c r="H12" s="1072"/>
      <c r="I12" s="1082"/>
      <c r="J12" s="1072"/>
      <c r="K12" s="1072"/>
      <c r="L12" s="13" t="s">
        <v>75</v>
      </c>
      <c r="M12" s="175">
        <v>250</v>
      </c>
      <c r="N12" s="1309"/>
      <c r="O12" s="1082"/>
      <c r="P12" s="1072"/>
    </row>
    <row r="13" spans="1:16" s="41" customFormat="1" ht="25.5">
      <c r="A13" s="1292"/>
      <c r="B13" s="1105">
        <v>12</v>
      </c>
      <c r="C13" s="1105" t="s">
        <v>482</v>
      </c>
      <c r="D13" s="1105" t="s">
        <v>50</v>
      </c>
      <c r="E13" s="1329" t="s">
        <v>757</v>
      </c>
      <c r="F13" s="1117" t="s">
        <v>774</v>
      </c>
      <c r="G13" s="1117" t="s">
        <v>775</v>
      </c>
      <c r="H13" s="1105" t="s">
        <v>776</v>
      </c>
      <c r="I13" s="1117" t="s">
        <v>773</v>
      </c>
      <c r="J13" s="1105" t="s">
        <v>768</v>
      </c>
      <c r="K13" s="1105" t="s">
        <v>208</v>
      </c>
      <c r="L13" s="52" t="s">
        <v>26</v>
      </c>
      <c r="M13" s="224">
        <v>1</v>
      </c>
      <c r="N13" s="1240">
        <v>60000</v>
      </c>
      <c r="O13" s="1117" t="s">
        <v>763</v>
      </c>
      <c r="P13" s="1105" t="s">
        <v>29</v>
      </c>
    </row>
    <row r="14" spans="1:16" s="41" customFormat="1" ht="38.25">
      <c r="A14" s="1292"/>
      <c r="B14" s="1107"/>
      <c r="C14" s="1107"/>
      <c r="D14" s="1107"/>
      <c r="E14" s="1330"/>
      <c r="F14" s="1119"/>
      <c r="G14" s="1119"/>
      <c r="H14" s="1107"/>
      <c r="I14" s="1119"/>
      <c r="J14" s="1107"/>
      <c r="K14" s="1107"/>
      <c r="L14" s="52" t="s">
        <v>75</v>
      </c>
      <c r="M14" s="224">
        <v>250</v>
      </c>
      <c r="N14" s="1242"/>
      <c r="O14" s="1119"/>
      <c r="P14" s="1107"/>
    </row>
    <row r="15" spans="1:16" s="41" customFormat="1" ht="21" customHeight="1">
      <c r="A15" s="969"/>
      <c r="B15" s="1167" t="s">
        <v>4594</v>
      </c>
      <c r="C15" s="1168"/>
      <c r="D15" s="1168"/>
      <c r="E15" s="1168"/>
      <c r="F15" s="1168"/>
      <c r="G15" s="1168"/>
      <c r="H15" s="1168"/>
      <c r="I15" s="1168"/>
      <c r="J15" s="1168"/>
      <c r="K15" s="1168"/>
      <c r="L15" s="1168"/>
      <c r="M15" s="1168"/>
      <c r="N15" s="1168"/>
      <c r="O15" s="1168"/>
      <c r="P15" s="1169"/>
    </row>
    <row r="16" spans="1:16" s="41" customFormat="1" ht="12.75">
      <c r="A16" s="1071">
        <v>5</v>
      </c>
      <c r="B16" s="1079">
        <v>11</v>
      </c>
      <c r="C16" s="1079">
        <v>5</v>
      </c>
      <c r="D16" s="1079" t="s">
        <v>58</v>
      </c>
      <c r="E16" s="1335" t="s">
        <v>757</v>
      </c>
      <c r="F16" s="1338" t="s">
        <v>777</v>
      </c>
      <c r="G16" s="1341" t="s">
        <v>778</v>
      </c>
      <c r="H16" s="1135" t="s">
        <v>779</v>
      </c>
      <c r="I16" s="1101" t="s">
        <v>780</v>
      </c>
      <c r="J16" s="1135" t="s">
        <v>781</v>
      </c>
      <c r="K16" s="1071" t="s">
        <v>208</v>
      </c>
      <c r="L16" s="13" t="s">
        <v>155</v>
      </c>
      <c r="M16" s="175">
        <v>1</v>
      </c>
      <c r="N16" s="1307">
        <v>15000</v>
      </c>
      <c r="O16" s="1081" t="s">
        <v>763</v>
      </c>
      <c r="P16" s="1071" t="s">
        <v>29</v>
      </c>
    </row>
    <row r="17" spans="1:16" s="41" customFormat="1" ht="25.5">
      <c r="A17" s="1097"/>
      <c r="B17" s="1100"/>
      <c r="C17" s="1100"/>
      <c r="D17" s="1100"/>
      <c r="E17" s="1336"/>
      <c r="F17" s="1339"/>
      <c r="G17" s="1102"/>
      <c r="H17" s="1136"/>
      <c r="I17" s="1102"/>
      <c r="J17" s="1136"/>
      <c r="K17" s="1097"/>
      <c r="L17" s="13" t="s">
        <v>782</v>
      </c>
      <c r="M17" s="178">
        <v>20</v>
      </c>
      <c r="N17" s="1308"/>
      <c r="O17" s="1092"/>
      <c r="P17" s="1097"/>
    </row>
    <row r="18" spans="1:16" s="41" customFormat="1" ht="25.5">
      <c r="A18" s="1072"/>
      <c r="B18" s="1080"/>
      <c r="C18" s="1080"/>
      <c r="D18" s="1080"/>
      <c r="E18" s="1337"/>
      <c r="F18" s="1340"/>
      <c r="G18" s="1103"/>
      <c r="H18" s="1137"/>
      <c r="I18" s="1103"/>
      <c r="J18" s="1137"/>
      <c r="K18" s="1072"/>
      <c r="L18" s="10" t="s">
        <v>77</v>
      </c>
      <c r="M18" s="178">
        <v>2000</v>
      </c>
      <c r="N18" s="1309"/>
      <c r="O18" s="1082"/>
      <c r="P18" s="1072"/>
    </row>
    <row r="19" spans="1:16" s="41" customFormat="1" ht="12.75">
      <c r="A19" s="1071">
        <v>6</v>
      </c>
      <c r="B19" s="1079">
        <v>11</v>
      </c>
      <c r="C19" s="1079">
        <v>5</v>
      </c>
      <c r="D19" s="1079" t="s">
        <v>58</v>
      </c>
      <c r="E19" s="1335" t="s">
        <v>757</v>
      </c>
      <c r="F19" s="1338" t="s">
        <v>783</v>
      </c>
      <c r="G19" s="1101" t="s">
        <v>784</v>
      </c>
      <c r="H19" s="1181" t="s">
        <v>779</v>
      </c>
      <c r="I19" s="1101" t="s">
        <v>785</v>
      </c>
      <c r="J19" s="1135" t="s">
        <v>781</v>
      </c>
      <c r="K19" s="1071" t="s">
        <v>208</v>
      </c>
      <c r="L19" s="13" t="s">
        <v>155</v>
      </c>
      <c r="M19" s="178">
        <v>1</v>
      </c>
      <c r="N19" s="1307">
        <v>25000</v>
      </c>
      <c r="O19" s="1081" t="s">
        <v>763</v>
      </c>
      <c r="P19" s="1071" t="s">
        <v>29</v>
      </c>
    </row>
    <row r="20" spans="1:16" s="41" customFormat="1" ht="25.5">
      <c r="A20" s="1097"/>
      <c r="B20" s="1100"/>
      <c r="C20" s="1100"/>
      <c r="D20" s="1100"/>
      <c r="E20" s="1336"/>
      <c r="F20" s="1339"/>
      <c r="G20" s="1102"/>
      <c r="H20" s="1097"/>
      <c r="I20" s="1102"/>
      <c r="J20" s="1136"/>
      <c r="K20" s="1097"/>
      <c r="L20" s="13" t="s">
        <v>782</v>
      </c>
      <c r="M20" s="178">
        <f>15*50</f>
        <v>750</v>
      </c>
      <c r="N20" s="1308"/>
      <c r="O20" s="1092"/>
      <c r="P20" s="1097"/>
    </row>
    <row r="21" spans="1:16" s="41" customFormat="1" ht="25.5">
      <c r="A21" s="1072"/>
      <c r="B21" s="1080"/>
      <c r="C21" s="1080"/>
      <c r="D21" s="1080"/>
      <c r="E21" s="1337"/>
      <c r="F21" s="1340"/>
      <c r="G21" s="1103"/>
      <c r="H21" s="1072"/>
      <c r="I21" s="1103"/>
      <c r="J21" s="1137"/>
      <c r="K21" s="1072"/>
      <c r="L21" s="10" t="s">
        <v>77</v>
      </c>
      <c r="M21" s="178">
        <v>2000</v>
      </c>
      <c r="N21" s="1309"/>
      <c r="O21" s="1082"/>
      <c r="P21" s="1072"/>
    </row>
    <row r="22" spans="1:16" s="41" customFormat="1" ht="12.75">
      <c r="A22" s="1071">
        <v>7</v>
      </c>
      <c r="B22" s="1079">
        <v>12</v>
      </c>
      <c r="C22" s="1079">
        <v>3</v>
      </c>
      <c r="D22" s="1079" t="s">
        <v>50</v>
      </c>
      <c r="E22" s="1333" t="s">
        <v>757</v>
      </c>
      <c r="F22" s="1081" t="s">
        <v>786</v>
      </c>
      <c r="G22" s="1101" t="s">
        <v>787</v>
      </c>
      <c r="H22" s="1071" t="s">
        <v>779</v>
      </c>
      <c r="I22" s="1101" t="s">
        <v>788</v>
      </c>
      <c r="J22" s="1135" t="s">
        <v>781</v>
      </c>
      <c r="K22" s="1071" t="s">
        <v>208</v>
      </c>
      <c r="L22" s="13" t="s">
        <v>155</v>
      </c>
      <c r="M22" s="178">
        <v>1</v>
      </c>
      <c r="N22" s="1307">
        <v>20000</v>
      </c>
      <c r="O22" s="1081" t="s">
        <v>763</v>
      </c>
      <c r="P22" s="1071" t="s">
        <v>29</v>
      </c>
    </row>
    <row r="23" spans="1:16" s="41" customFormat="1" ht="25.5">
      <c r="A23" s="1097"/>
      <c r="B23" s="1100"/>
      <c r="C23" s="1100"/>
      <c r="D23" s="1100"/>
      <c r="E23" s="1343"/>
      <c r="F23" s="1092"/>
      <c r="G23" s="1102"/>
      <c r="H23" s="1097"/>
      <c r="I23" s="1102"/>
      <c r="J23" s="1136"/>
      <c r="K23" s="1097"/>
      <c r="L23" s="13" t="s">
        <v>782</v>
      </c>
      <c r="M23" s="178">
        <v>15</v>
      </c>
      <c r="N23" s="1308"/>
      <c r="O23" s="1092"/>
      <c r="P23" s="1097"/>
    </row>
    <row r="24" spans="1:16" s="41" customFormat="1" ht="25.5">
      <c r="A24" s="1097"/>
      <c r="B24" s="1080"/>
      <c r="C24" s="1080"/>
      <c r="D24" s="1080"/>
      <c r="E24" s="1334"/>
      <c r="F24" s="1082"/>
      <c r="G24" s="1103"/>
      <c r="H24" s="1072"/>
      <c r="I24" s="1103"/>
      <c r="J24" s="1137"/>
      <c r="K24" s="1072"/>
      <c r="L24" s="10" t="s">
        <v>77</v>
      </c>
      <c r="M24" s="178">
        <v>2000</v>
      </c>
      <c r="N24" s="1309"/>
      <c r="O24" s="1082"/>
      <c r="P24" s="1072"/>
    </row>
    <row r="25" spans="1:16" s="41" customFormat="1" ht="12.75">
      <c r="A25" s="1292"/>
      <c r="B25" s="1105">
        <v>12</v>
      </c>
      <c r="C25" s="1105">
        <v>3</v>
      </c>
      <c r="D25" s="1105" t="s">
        <v>50</v>
      </c>
      <c r="E25" s="1329" t="s">
        <v>757</v>
      </c>
      <c r="F25" s="1117" t="s">
        <v>786</v>
      </c>
      <c r="G25" s="1117" t="s">
        <v>787</v>
      </c>
      <c r="H25" s="1105" t="s">
        <v>779</v>
      </c>
      <c r="I25" s="1117" t="s">
        <v>788</v>
      </c>
      <c r="J25" s="1105" t="s">
        <v>781</v>
      </c>
      <c r="K25" s="1105" t="s">
        <v>208</v>
      </c>
      <c r="L25" s="52" t="s">
        <v>155</v>
      </c>
      <c r="M25" s="224">
        <v>1</v>
      </c>
      <c r="N25" s="1240">
        <v>21000</v>
      </c>
      <c r="O25" s="1117" t="s">
        <v>763</v>
      </c>
      <c r="P25" s="1105" t="s">
        <v>29</v>
      </c>
    </row>
    <row r="26" spans="1:16" s="41" customFormat="1" ht="25.5">
      <c r="A26" s="1292"/>
      <c r="B26" s="1106"/>
      <c r="C26" s="1106"/>
      <c r="D26" s="1106"/>
      <c r="E26" s="1342"/>
      <c r="F26" s="1118"/>
      <c r="G26" s="1118"/>
      <c r="H26" s="1106"/>
      <c r="I26" s="1118"/>
      <c r="J26" s="1106"/>
      <c r="K26" s="1106"/>
      <c r="L26" s="52" t="s">
        <v>782</v>
      </c>
      <c r="M26" s="224">
        <v>15</v>
      </c>
      <c r="N26" s="1241"/>
      <c r="O26" s="1118"/>
      <c r="P26" s="1106"/>
    </row>
    <row r="27" spans="1:16" s="41" customFormat="1" ht="25.5">
      <c r="A27" s="1292"/>
      <c r="B27" s="1107"/>
      <c r="C27" s="1107"/>
      <c r="D27" s="1107"/>
      <c r="E27" s="1330"/>
      <c r="F27" s="1119"/>
      <c r="G27" s="1119"/>
      <c r="H27" s="1107"/>
      <c r="I27" s="1119"/>
      <c r="J27" s="1107"/>
      <c r="K27" s="1107"/>
      <c r="L27" s="50" t="s">
        <v>77</v>
      </c>
      <c r="M27" s="224">
        <v>2000</v>
      </c>
      <c r="N27" s="1242"/>
      <c r="O27" s="1119"/>
      <c r="P27" s="1107"/>
    </row>
    <row r="28" spans="1:16" s="41" customFormat="1" ht="17.25" customHeight="1">
      <c r="A28" s="969"/>
      <c r="B28" s="1167" t="s">
        <v>4595</v>
      </c>
      <c r="C28" s="1168"/>
      <c r="D28" s="1168"/>
      <c r="E28" s="1168"/>
      <c r="F28" s="1168"/>
      <c r="G28" s="1168"/>
      <c r="H28" s="1168"/>
      <c r="I28" s="1168"/>
      <c r="J28" s="1168"/>
      <c r="K28" s="1168"/>
      <c r="L28" s="1168"/>
      <c r="M28" s="1168"/>
      <c r="N28" s="1168"/>
      <c r="O28" s="1168"/>
      <c r="P28" s="1169"/>
    </row>
    <row r="29" spans="1:16" s="41" customFormat="1" ht="38.25">
      <c r="A29" s="127">
        <v>8</v>
      </c>
      <c r="B29" s="132">
        <v>12</v>
      </c>
      <c r="C29" s="173" t="s">
        <v>482</v>
      </c>
      <c r="D29" s="132" t="s">
        <v>50</v>
      </c>
      <c r="E29" s="176" t="s">
        <v>757</v>
      </c>
      <c r="F29" s="177" t="s">
        <v>789</v>
      </c>
      <c r="G29" s="134" t="s">
        <v>790</v>
      </c>
      <c r="H29" s="134" t="s">
        <v>791</v>
      </c>
      <c r="I29" s="134" t="s">
        <v>792</v>
      </c>
      <c r="J29" s="127" t="s">
        <v>781</v>
      </c>
      <c r="K29" s="127" t="s">
        <v>208</v>
      </c>
      <c r="L29" s="13" t="s">
        <v>610</v>
      </c>
      <c r="M29" s="175">
        <v>30</v>
      </c>
      <c r="N29" s="146">
        <v>33000</v>
      </c>
      <c r="O29" s="134" t="s">
        <v>763</v>
      </c>
      <c r="P29" s="127" t="s">
        <v>29</v>
      </c>
    </row>
    <row r="30" spans="1:16" s="41" customFormat="1" ht="38.25">
      <c r="A30" s="1071">
        <v>9</v>
      </c>
      <c r="B30" s="1079">
        <v>12</v>
      </c>
      <c r="C30" s="1331" t="s">
        <v>482</v>
      </c>
      <c r="D30" s="1079" t="s">
        <v>50</v>
      </c>
      <c r="E30" s="1335" t="s">
        <v>757</v>
      </c>
      <c r="F30" s="1338" t="s">
        <v>793</v>
      </c>
      <c r="G30" s="1081" t="s">
        <v>775</v>
      </c>
      <c r="H30" s="1081" t="s">
        <v>794</v>
      </c>
      <c r="I30" s="1081" t="s">
        <v>795</v>
      </c>
      <c r="J30" s="1071" t="s">
        <v>781</v>
      </c>
      <c r="K30" s="1071" t="s">
        <v>208</v>
      </c>
      <c r="L30" s="10" t="s">
        <v>624</v>
      </c>
      <c r="M30" s="179">
        <v>2</v>
      </c>
      <c r="N30" s="1307">
        <v>126000</v>
      </c>
      <c r="O30" s="1081" t="s">
        <v>763</v>
      </c>
      <c r="P30" s="1071" t="s">
        <v>29</v>
      </c>
    </row>
    <row r="31" spans="1:16" s="41" customFormat="1" ht="51">
      <c r="A31" s="1072"/>
      <c r="B31" s="1080"/>
      <c r="C31" s="1332"/>
      <c r="D31" s="1080"/>
      <c r="E31" s="1337"/>
      <c r="F31" s="1340"/>
      <c r="G31" s="1082"/>
      <c r="H31" s="1082"/>
      <c r="I31" s="1082"/>
      <c r="J31" s="1072"/>
      <c r="K31" s="1072"/>
      <c r="L31" s="10" t="s">
        <v>479</v>
      </c>
      <c r="M31" s="179">
        <f>2*20</f>
        <v>40</v>
      </c>
      <c r="N31" s="1309"/>
      <c r="O31" s="1082"/>
      <c r="P31" s="1072"/>
    </row>
    <row r="32" spans="1:16" s="41" customFormat="1" ht="38.25">
      <c r="A32" s="127">
        <v>10</v>
      </c>
      <c r="B32" s="132">
        <v>10</v>
      </c>
      <c r="C32" s="173" t="s">
        <v>796</v>
      </c>
      <c r="D32" s="173" t="s">
        <v>483</v>
      </c>
      <c r="E32" s="176" t="s">
        <v>757</v>
      </c>
      <c r="F32" s="177" t="s">
        <v>797</v>
      </c>
      <c r="G32" s="134" t="s">
        <v>798</v>
      </c>
      <c r="H32" s="134" t="s">
        <v>799</v>
      </c>
      <c r="I32" s="134" t="s">
        <v>800</v>
      </c>
      <c r="J32" s="10" t="s">
        <v>801</v>
      </c>
      <c r="K32" s="127" t="s">
        <v>208</v>
      </c>
      <c r="L32" s="10" t="s">
        <v>769</v>
      </c>
      <c r="M32" s="179">
        <v>1</v>
      </c>
      <c r="N32" s="146">
        <v>65000</v>
      </c>
      <c r="O32" s="134" t="s">
        <v>763</v>
      </c>
      <c r="P32" s="127" t="s">
        <v>29</v>
      </c>
    </row>
    <row r="33" spans="1:16" s="41" customFormat="1" ht="38.25">
      <c r="A33" s="127">
        <v>11</v>
      </c>
      <c r="B33" s="132">
        <v>10</v>
      </c>
      <c r="C33" s="173" t="s">
        <v>501</v>
      </c>
      <c r="D33" s="173" t="s">
        <v>483</v>
      </c>
      <c r="E33" s="176" t="s">
        <v>757</v>
      </c>
      <c r="F33" s="177" t="s">
        <v>802</v>
      </c>
      <c r="G33" s="134" t="s">
        <v>803</v>
      </c>
      <c r="H33" s="127" t="s">
        <v>804</v>
      </c>
      <c r="I33" s="134" t="s">
        <v>805</v>
      </c>
      <c r="J33" s="127" t="s">
        <v>762</v>
      </c>
      <c r="K33" s="127" t="s">
        <v>208</v>
      </c>
      <c r="L33" s="10" t="s">
        <v>769</v>
      </c>
      <c r="M33" s="179">
        <v>1</v>
      </c>
      <c r="N33" s="146">
        <v>20000</v>
      </c>
      <c r="O33" s="134" t="s">
        <v>763</v>
      </c>
      <c r="P33" s="127" t="s">
        <v>29</v>
      </c>
    </row>
    <row r="34" spans="1:16" s="41" customFormat="1" ht="12.75">
      <c r="A34" s="1071">
        <v>12</v>
      </c>
      <c r="B34" s="1079">
        <v>13</v>
      </c>
      <c r="C34" s="1331" t="s">
        <v>68</v>
      </c>
      <c r="D34" s="1331" t="s">
        <v>425</v>
      </c>
      <c r="E34" s="1333" t="s">
        <v>757</v>
      </c>
      <c r="F34" s="1081" t="s">
        <v>806</v>
      </c>
      <c r="G34" s="1081" t="s">
        <v>807</v>
      </c>
      <c r="H34" s="1071" t="s">
        <v>779</v>
      </c>
      <c r="I34" s="1081" t="s">
        <v>808</v>
      </c>
      <c r="J34" s="1071" t="s">
        <v>809</v>
      </c>
      <c r="K34" s="1071" t="s">
        <v>208</v>
      </c>
      <c r="L34" s="13" t="s">
        <v>155</v>
      </c>
      <c r="M34" s="175">
        <v>1</v>
      </c>
      <c r="N34" s="1307">
        <v>6000</v>
      </c>
      <c r="O34" s="1081" t="s">
        <v>763</v>
      </c>
      <c r="P34" s="1071" t="s">
        <v>29</v>
      </c>
    </row>
    <row r="35" spans="1:16" s="41" customFormat="1" ht="25.5">
      <c r="A35" s="1097"/>
      <c r="B35" s="1080"/>
      <c r="C35" s="1332"/>
      <c r="D35" s="1332"/>
      <c r="E35" s="1334"/>
      <c r="F35" s="1082"/>
      <c r="G35" s="1082"/>
      <c r="H35" s="1072"/>
      <c r="I35" s="1082"/>
      <c r="J35" s="1072"/>
      <c r="K35" s="1072"/>
      <c r="L35" s="13" t="s">
        <v>782</v>
      </c>
      <c r="M35" s="178">
        <v>50</v>
      </c>
      <c r="N35" s="1309"/>
      <c r="O35" s="1082"/>
      <c r="P35" s="1072"/>
    </row>
    <row r="36" spans="1:16" s="41" customFormat="1" ht="12.75">
      <c r="A36" s="1292"/>
      <c r="B36" s="1105">
        <v>13</v>
      </c>
      <c r="C36" s="1105" t="s">
        <v>68</v>
      </c>
      <c r="D36" s="1105" t="s">
        <v>425</v>
      </c>
      <c r="E36" s="1329" t="s">
        <v>757</v>
      </c>
      <c r="F36" s="1117" t="s">
        <v>806</v>
      </c>
      <c r="G36" s="1117" t="s">
        <v>807</v>
      </c>
      <c r="H36" s="1105" t="s">
        <v>779</v>
      </c>
      <c r="I36" s="1117" t="s">
        <v>808</v>
      </c>
      <c r="J36" s="1105" t="s">
        <v>809</v>
      </c>
      <c r="K36" s="1105" t="s">
        <v>208</v>
      </c>
      <c r="L36" s="52" t="s">
        <v>155</v>
      </c>
      <c r="M36" s="224">
        <v>1</v>
      </c>
      <c r="N36" s="1240">
        <v>5535</v>
      </c>
      <c r="O36" s="1117" t="s">
        <v>763</v>
      </c>
      <c r="P36" s="1105" t="s">
        <v>29</v>
      </c>
    </row>
    <row r="37" spans="1:16" s="41" customFormat="1" ht="25.5">
      <c r="A37" s="1292"/>
      <c r="B37" s="1107"/>
      <c r="C37" s="1107"/>
      <c r="D37" s="1107"/>
      <c r="E37" s="1330"/>
      <c r="F37" s="1119"/>
      <c r="G37" s="1119"/>
      <c r="H37" s="1107"/>
      <c r="I37" s="1119"/>
      <c r="J37" s="1107"/>
      <c r="K37" s="1107"/>
      <c r="L37" s="52" t="s">
        <v>782</v>
      </c>
      <c r="M37" s="224">
        <v>50</v>
      </c>
      <c r="N37" s="1242"/>
      <c r="O37" s="1119"/>
      <c r="P37" s="1107"/>
    </row>
    <row r="38" spans="1:16" s="41" customFormat="1" ht="12.75">
      <c r="A38" s="969"/>
      <c r="B38" s="1167" t="s">
        <v>4593</v>
      </c>
      <c r="C38" s="1168"/>
      <c r="D38" s="1168"/>
      <c r="E38" s="1168"/>
      <c r="F38" s="1168"/>
      <c r="G38" s="1168"/>
      <c r="H38" s="1168"/>
      <c r="I38" s="1168"/>
      <c r="J38" s="1168"/>
      <c r="K38" s="1168"/>
      <c r="L38" s="1168"/>
      <c r="M38" s="1168"/>
      <c r="N38" s="1168"/>
      <c r="O38" s="1168"/>
      <c r="P38" s="1169"/>
    </row>
    <row r="39" spans="1:16" s="41" customFormat="1" ht="12.75">
      <c r="A39" s="1071">
        <v>13</v>
      </c>
      <c r="B39" s="1079">
        <v>13</v>
      </c>
      <c r="C39" s="1331" t="s">
        <v>80</v>
      </c>
      <c r="D39" s="1331" t="s">
        <v>425</v>
      </c>
      <c r="E39" s="1335" t="s">
        <v>757</v>
      </c>
      <c r="F39" s="1338" t="s">
        <v>810</v>
      </c>
      <c r="G39" s="1081" t="s">
        <v>811</v>
      </c>
      <c r="H39" s="1071" t="s">
        <v>779</v>
      </c>
      <c r="I39" s="1081" t="s">
        <v>812</v>
      </c>
      <c r="J39" s="1071" t="s">
        <v>768</v>
      </c>
      <c r="K39" s="1071" t="s">
        <v>208</v>
      </c>
      <c r="L39" s="13" t="s">
        <v>155</v>
      </c>
      <c r="M39" s="175">
        <v>1</v>
      </c>
      <c r="N39" s="1307">
        <v>10000</v>
      </c>
      <c r="O39" s="1081" t="s">
        <v>763</v>
      </c>
      <c r="P39" s="1071" t="s">
        <v>29</v>
      </c>
    </row>
    <row r="40" spans="1:16" s="41" customFormat="1" ht="25.5">
      <c r="A40" s="1072"/>
      <c r="B40" s="1080"/>
      <c r="C40" s="1332"/>
      <c r="D40" s="1332"/>
      <c r="E40" s="1337"/>
      <c r="F40" s="1340"/>
      <c r="G40" s="1082"/>
      <c r="H40" s="1072"/>
      <c r="I40" s="1082"/>
      <c r="J40" s="1072"/>
      <c r="K40" s="1072"/>
      <c r="L40" s="13" t="s">
        <v>782</v>
      </c>
      <c r="M40" s="178">
        <v>100</v>
      </c>
      <c r="N40" s="1309"/>
      <c r="O40" s="1082"/>
      <c r="P40" s="1072"/>
    </row>
    <row r="41" spans="1:16" s="41" customFormat="1" ht="38.25">
      <c r="A41" s="127">
        <v>14</v>
      </c>
      <c r="B41" s="132">
        <v>10</v>
      </c>
      <c r="C41" s="173" t="s">
        <v>796</v>
      </c>
      <c r="D41" s="173" t="s">
        <v>483</v>
      </c>
      <c r="E41" s="176" t="s">
        <v>757</v>
      </c>
      <c r="F41" s="177" t="s">
        <v>813</v>
      </c>
      <c r="G41" s="134" t="s">
        <v>765</v>
      </c>
      <c r="H41" s="127" t="s">
        <v>766</v>
      </c>
      <c r="I41" s="134" t="s">
        <v>814</v>
      </c>
      <c r="J41" s="127" t="s">
        <v>768</v>
      </c>
      <c r="K41" s="127" t="s">
        <v>208</v>
      </c>
      <c r="L41" s="10" t="s">
        <v>769</v>
      </c>
      <c r="M41" s="179">
        <v>1</v>
      </c>
      <c r="N41" s="146">
        <v>21000</v>
      </c>
      <c r="O41" s="134" t="s">
        <v>763</v>
      </c>
      <c r="P41" s="127" t="s">
        <v>29</v>
      </c>
    </row>
    <row r="42" spans="1:16" s="41" customFormat="1" ht="25.5">
      <c r="A42" s="1071">
        <v>15</v>
      </c>
      <c r="B42" s="1079">
        <v>13</v>
      </c>
      <c r="C42" s="1331" t="s">
        <v>796</v>
      </c>
      <c r="D42" s="1331" t="s">
        <v>815</v>
      </c>
      <c r="E42" s="1335" t="s">
        <v>757</v>
      </c>
      <c r="F42" s="1338" t="s">
        <v>816</v>
      </c>
      <c r="G42" s="1081" t="s">
        <v>817</v>
      </c>
      <c r="H42" s="1071" t="s">
        <v>818</v>
      </c>
      <c r="I42" s="1081" t="s">
        <v>819</v>
      </c>
      <c r="J42" s="1071" t="s">
        <v>820</v>
      </c>
      <c r="K42" s="1071" t="s">
        <v>208</v>
      </c>
      <c r="L42" s="10" t="s">
        <v>119</v>
      </c>
      <c r="M42" s="179">
        <v>6</v>
      </c>
      <c r="N42" s="1307">
        <v>21000</v>
      </c>
      <c r="O42" s="1081" t="s">
        <v>763</v>
      </c>
      <c r="P42" s="1071" t="s">
        <v>29</v>
      </c>
    </row>
    <row r="43" spans="1:16" s="41" customFormat="1" ht="25.5">
      <c r="A43" s="1097"/>
      <c r="B43" s="1080"/>
      <c r="C43" s="1332"/>
      <c r="D43" s="1332"/>
      <c r="E43" s="1337"/>
      <c r="F43" s="1340"/>
      <c r="G43" s="1082"/>
      <c r="H43" s="1072"/>
      <c r="I43" s="1082"/>
      <c r="J43" s="1072"/>
      <c r="K43" s="1072"/>
      <c r="L43" s="10" t="s">
        <v>120</v>
      </c>
      <c r="M43" s="179">
        <f>6*60</f>
        <v>360</v>
      </c>
      <c r="N43" s="1309"/>
      <c r="O43" s="1082"/>
      <c r="P43" s="1072"/>
    </row>
    <row r="44" spans="1:16" s="79" customFormat="1" ht="25.5">
      <c r="A44" s="1292"/>
      <c r="B44" s="1105">
        <v>13</v>
      </c>
      <c r="C44" s="1105" t="s">
        <v>796</v>
      </c>
      <c r="D44" s="1105" t="s">
        <v>815</v>
      </c>
      <c r="E44" s="1329" t="s">
        <v>757</v>
      </c>
      <c r="F44" s="1117" t="s">
        <v>816</v>
      </c>
      <c r="G44" s="1117" t="s">
        <v>817</v>
      </c>
      <c r="H44" s="1105" t="s">
        <v>818</v>
      </c>
      <c r="I44" s="1117" t="s">
        <v>819</v>
      </c>
      <c r="J44" s="1123" t="s">
        <v>821</v>
      </c>
      <c r="K44" s="1105" t="s">
        <v>208</v>
      </c>
      <c r="L44" s="50" t="s">
        <v>119</v>
      </c>
      <c r="M44" s="224">
        <v>6</v>
      </c>
      <c r="N44" s="1344">
        <v>21000</v>
      </c>
      <c r="O44" s="1117" t="s">
        <v>763</v>
      </c>
      <c r="P44" s="1105" t="s">
        <v>29</v>
      </c>
    </row>
    <row r="45" spans="1:16" s="79" customFormat="1" ht="25.5">
      <c r="A45" s="1292"/>
      <c r="B45" s="1107"/>
      <c r="C45" s="1107"/>
      <c r="D45" s="1107"/>
      <c r="E45" s="1330"/>
      <c r="F45" s="1119"/>
      <c r="G45" s="1119"/>
      <c r="H45" s="1107"/>
      <c r="I45" s="1119"/>
      <c r="J45" s="1125"/>
      <c r="K45" s="1107"/>
      <c r="L45" s="50" t="s">
        <v>120</v>
      </c>
      <c r="M45" s="224">
        <f>6*60</f>
        <v>360</v>
      </c>
      <c r="N45" s="1345"/>
      <c r="O45" s="1119"/>
      <c r="P45" s="1107"/>
    </row>
    <row r="46" spans="1:16" s="79" customFormat="1" ht="12.75">
      <c r="A46" s="969"/>
      <c r="B46" s="1167" t="s">
        <v>4596</v>
      </c>
      <c r="C46" s="1168"/>
      <c r="D46" s="1168"/>
      <c r="E46" s="1168"/>
      <c r="F46" s="1168"/>
      <c r="G46" s="1168"/>
      <c r="H46" s="1168"/>
      <c r="I46" s="1168"/>
      <c r="J46" s="1168"/>
      <c r="K46" s="1168"/>
      <c r="L46" s="1168"/>
      <c r="M46" s="1168"/>
      <c r="N46" s="1168"/>
      <c r="O46" s="1168"/>
      <c r="P46" s="1169"/>
    </row>
    <row r="47" spans="1:16" s="41" customFormat="1" ht="12.75">
      <c r="A47" s="1071">
        <v>16</v>
      </c>
      <c r="B47" s="1079">
        <v>13</v>
      </c>
      <c r="C47" s="1079">
        <v>4</v>
      </c>
      <c r="D47" s="1079" t="s">
        <v>99</v>
      </c>
      <c r="E47" s="1333" t="s">
        <v>757</v>
      </c>
      <c r="F47" s="1081" t="s">
        <v>822</v>
      </c>
      <c r="G47" s="1081" t="s">
        <v>823</v>
      </c>
      <c r="H47" s="1071" t="s">
        <v>779</v>
      </c>
      <c r="I47" s="1081" t="s">
        <v>824</v>
      </c>
      <c r="J47" s="1071" t="s">
        <v>820</v>
      </c>
      <c r="K47" s="1071" t="s">
        <v>208</v>
      </c>
      <c r="L47" s="13" t="s">
        <v>155</v>
      </c>
      <c r="M47" s="175">
        <v>1</v>
      </c>
      <c r="N47" s="1307">
        <v>7500</v>
      </c>
      <c r="O47" s="1081" t="s">
        <v>763</v>
      </c>
      <c r="P47" s="1071" t="s">
        <v>29</v>
      </c>
    </row>
    <row r="48" spans="1:16" s="41" customFormat="1" ht="25.5">
      <c r="A48" s="1097"/>
      <c r="B48" s="1080"/>
      <c r="C48" s="1080"/>
      <c r="D48" s="1080"/>
      <c r="E48" s="1334"/>
      <c r="F48" s="1082"/>
      <c r="G48" s="1082"/>
      <c r="H48" s="1072"/>
      <c r="I48" s="1082"/>
      <c r="J48" s="1072"/>
      <c r="K48" s="1072"/>
      <c r="L48" s="13" t="s">
        <v>782</v>
      </c>
      <c r="M48" s="178">
        <v>100</v>
      </c>
      <c r="N48" s="1309"/>
      <c r="O48" s="1082"/>
      <c r="P48" s="1072"/>
    </row>
    <row r="49" spans="1:16" s="79" customFormat="1" ht="12.75">
      <c r="A49" s="1292"/>
      <c r="B49" s="1105">
        <v>13</v>
      </c>
      <c r="C49" s="1105">
        <v>4</v>
      </c>
      <c r="D49" s="1105" t="s">
        <v>99</v>
      </c>
      <c r="E49" s="1329" t="s">
        <v>757</v>
      </c>
      <c r="F49" s="1117" t="s">
        <v>822</v>
      </c>
      <c r="G49" s="1117" t="s">
        <v>823</v>
      </c>
      <c r="H49" s="1105" t="s">
        <v>779</v>
      </c>
      <c r="I49" s="1117" t="s">
        <v>824</v>
      </c>
      <c r="J49" s="1105" t="s">
        <v>820</v>
      </c>
      <c r="K49" s="1105" t="s">
        <v>208</v>
      </c>
      <c r="L49" s="52" t="s">
        <v>155</v>
      </c>
      <c r="M49" s="224">
        <v>1</v>
      </c>
      <c r="N49" s="1240">
        <v>4976</v>
      </c>
      <c r="O49" s="1117" t="s">
        <v>763</v>
      </c>
      <c r="P49" s="1105" t="s">
        <v>29</v>
      </c>
    </row>
    <row r="50" spans="1:16" s="79" customFormat="1" ht="25.5">
      <c r="A50" s="1292"/>
      <c r="B50" s="1107"/>
      <c r="C50" s="1107"/>
      <c r="D50" s="1107"/>
      <c r="E50" s="1330"/>
      <c r="F50" s="1119"/>
      <c r="G50" s="1119"/>
      <c r="H50" s="1107"/>
      <c r="I50" s="1119"/>
      <c r="J50" s="1107"/>
      <c r="K50" s="1107"/>
      <c r="L50" s="52" t="s">
        <v>782</v>
      </c>
      <c r="M50" s="224">
        <v>100</v>
      </c>
      <c r="N50" s="1242"/>
      <c r="O50" s="1119"/>
      <c r="P50" s="1107"/>
    </row>
    <row r="51" spans="1:16" s="79" customFormat="1" ht="12.75">
      <c r="A51" s="969"/>
      <c r="B51" s="1176" t="s">
        <v>4593</v>
      </c>
      <c r="C51" s="1177"/>
      <c r="D51" s="1177"/>
      <c r="E51" s="1177"/>
      <c r="F51" s="1177"/>
      <c r="G51" s="1177"/>
      <c r="H51" s="1177"/>
      <c r="I51" s="1177"/>
      <c r="J51" s="1177"/>
      <c r="K51" s="1177"/>
      <c r="L51" s="1177"/>
      <c r="M51" s="1177"/>
      <c r="N51" s="1177"/>
      <c r="O51" s="1177"/>
      <c r="P51" s="1177"/>
    </row>
    <row r="52" spans="1:16" s="41" customFormat="1" ht="38.25">
      <c r="A52" s="127">
        <v>17</v>
      </c>
      <c r="B52" s="132">
        <v>10</v>
      </c>
      <c r="C52" s="173" t="s">
        <v>796</v>
      </c>
      <c r="D52" s="173" t="s">
        <v>483</v>
      </c>
      <c r="E52" s="176" t="s">
        <v>757</v>
      </c>
      <c r="F52" s="177" t="s">
        <v>825</v>
      </c>
      <c r="G52" s="134" t="s">
        <v>765</v>
      </c>
      <c r="H52" s="127" t="s">
        <v>766</v>
      </c>
      <c r="I52" s="134" t="s">
        <v>826</v>
      </c>
      <c r="J52" s="127" t="s">
        <v>762</v>
      </c>
      <c r="K52" s="127" t="s">
        <v>208</v>
      </c>
      <c r="L52" s="10" t="s">
        <v>769</v>
      </c>
      <c r="M52" s="179">
        <v>1</v>
      </c>
      <c r="N52" s="146">
        <v>32000</v>
      </c>
      <c r="O52" s="134" t="s">
        <v>763</v>
      </c>
      <c r="P52" s="127" t="s">
        <v>29</v>
      </c>
    </row>
    <row r="53" spans="1:16" s="41" customFormat="1" ht="38.25">
      <c r="A53" s="1071">
        <v>18</v>
      </c>
      <c r="B53" s="1079">
        <v>13</v>
      </c>
      <c r="C53" s="1331" t="s">
        <v>796</v>
      </c>
      <c r="D53" s="1331" t="s">
        <v>425</v>
      </c>
      <c r="E53" s="1335" t="s">
        <v>757</v>
      </c>
      <c r="F53" s="1338" t="s">
        <v>827</v>
      </c>
      <c r="G53" s="1081" t="s">
        <v>798</v>
      </c>
      <c r="H53" s="1071" t="s">
        <v>828</v>
      </c>
      <c r="I53" s="1081" t="s">
        <v>829</v>
      </c>
      <c r="J53" s="1101" t="s">
        <v>830</v>
      </c>
      <c r="K53" s="1071" t="s">
        <v>208</v>
      </c>
      <c r="L53" s="10" t="s">
        <v>624</v>
      </c>
      <c r="M53" s="179">
        <v>1</v>
      </c>
      <c r="N53" s="1346">
        <v>20000</v>
      </c>
      <c r="O53" s="1081" t="s">
        <v>763</v>
      </c>
      <c r="P53" s="1071" t="s">
        <v>29</v>
      </c>
    </row>
    <row r="54" spans="1:16" s="41" customFormat="1" ht="51">
      <c r="A54" s="1072"/>
      <c r="B54" s="1080"/>
      <c r="C54" s="1332"/>
      <c r="D54" s="1332"/>
      <c r="E54" s="1337"/>
      <c r="F54" s="1340"/>
      <c r="G54" s="1082"/>
      <c r="H54" s="1072"/>
      <c r="I54" s="1082"/>
      <c r="J54" s="1103"/>
      <c r="K54" s="1072"/>
      <c r="L54" s="10" t="s">
        <v>479</v>
      </c>
      <c r="M54" s="179">
        <v>6</v>
      </c>
      <c r="N54" s="1347"/>
      <c r="O54" s="1082"/>
      <c r="P54" s="1072"/>
    </row>
    <row r="55" spans="1:16" s="41" customFormat="1" ht="38.25">
      <c r="A55" s="127">
        <v>19</v>
      </c>
      <c r="B55" s="132">
        <v>10</v>
      </c>
      <c r="C55" s="173" t="s">
        <v>831</v>
      </c>
      <c r="D55" s="173" t="s">
        <v>483</v>
      </c>
      <c r="E55" s="176" t="s">
        <v>757</v>
      </c>
      <c r="F55" s="177" t="s">
        <v>832</v>
      </c>
      <c r="G55" s="134" t="s">
        <v>765</v>
      </c>
      <c r="H55" s="127" t="s">
        <v>766</v>
      </c>
      <c r="I55" s="134" t="s">
        <v>826</v>
      </c>
      <c r="J55" s="127" t="s">
        <v>830</v>
      </c>
      <c r="K55" s="127" t="s">
        <v>208</v>
      </c>
      <c r="L55" s="10" t="s">
        <v>769</v>
      </c>
      <c r="M55" s="179">
        <v>1</v>
      </c>
      <c r="N55" s="146">
        <v>20000</v>
      </c>
      <c r="O55" s="134" t="s">
        <v>763</v>
      </c>
      <c r="P55" s="127" t="s">
        <v>29</v>
      </c>
    </row>
    <row r="56" spans="1:16" s="41" customFormat="1" ht="25.5">
      <c r="A56" s="1071">
        <v>20</v>
      </c>
      <c r="B56" s="1079">
        <v>10</v>
      </c>
      <c r="C56" s="1331" t="s">
        <v>518</v>
      </c>
      <c r="D56" s="1331" t="s">
        <v>483</v>
      </c>
      <c r="E56" s="1333" t="s">
        <v>757</v>
      </c>
      <c r="F56" s="1313" t="s">
        <v>833</v>
      </c>
      <c r="G56" s="1081" t="s">
        <v>834</v>
      </c>
      <c r="H56" s="1081" t="s">
        <v>835</v>
      </c>
      <c r="I56" s="1081" t="s">
        <v>836</v>
      </c>
      <c r="J56" s="1071" t="s">
        <v>820</v>
      </c>
      <c r="K56" s="1071" t="s">
        <v>208</v>
      </c>
      <c r="L56" s="13" t="s">
        <v>26</v>
      </c>
      <c r="M56" s="179">
        <v>1</v>
      </c>
      <c r="N56" s="1307">
        <v>24000</v>
      </c>
      <c r="O56" s="1081" t="s">
        <v>763</v>
      </c>
      <c r="P56" s="1071" t="s">
        <v>29</v>
      </c>
    </row>
    <row r="57" spans="1:16" s="41" customFormat="1" ht="38.25">
      <c r="A57" s="1097"/>
      <c r="B57" s="1100"/>
      <c r="C57" s="1348"/>
      <c r="D57" s="1348"/>
      <c r="E57" s="1343"/>
      <c r="F57" s="1092"/>
      <c r="G57" s="1092"/>
      <c r="H57" s="1092"/>
      <c r="I57" s="1092"/>
      <c r="J57" s="1097"/>
      <c r="K57" s="1097"/>
      <c r="L57" s="10" t="s">
        <v>769</v>
      </c>
      <c r="M57" s="179">
        <v>1</v>
      </c>
      <c r="N57" s="1308"/>
      <c r="O57" s="1092"/>
      <c r="P57" s="1097"/>
    </row>
    <row r="58" spans="1:16" s="41" customFormat="1" ht="12.75">
      <c r="A58" s="1097"/>
      <c r="B58" s="1100"/>
      <c r="C58" s="1348"/>
      <c r="D58" s="1348"/>
      <c r="E58" s="1343"/>
      <c r="F58" s="1092"/>
      <c r="G58" s="1092"/>
      <c r="H58" s="1092"/>
      <c r="I58" s="1092"/>
      <c r="J58" s="1097"/>
      <c r="K58" s="1097"/>
      <c r="L58" s="13" t="s">
        <v>155</v>
      </c>
      <c r="M58" s="175">
        <v>1</v>
      </c>
      <c r="N58" s="1308"/>
      <c r="O58" s="1092"/>
      <c r="P58" s="1097"/>
    </row>
    <row r="59" spans="1:16" s="41" customFormat="1" ht="38.25">
      <c r="A59" s="1097"/>
      <c r="B59" s="1100"/>
      <c r="C59" s="1348"/>
      <c r="D59" s="1348"/>
      <c r="E59" s="1343"/>
      <c r="F59" s="1092"/>
      <c r="G59" s="1092"/>
      <c r="H59" s="1092"/>
      <c r="I59" s="1092"/>
      <c r="J59" s="1097"/>
      <c r="K59" s="1097"/>
      <c r="L59" s="13" t="s">
        <v>75</v>
      </c>
      <c r="M59" s="179">
        <v>100</v>
      </c>
      <c r="N59" s="1308"/>
      <c r="O59" s="1092"/>
      <c r="P59" s="1097"/>
    </row>
    <row r="60" spans="1:16" s="41" customFormat="1" ht="25.5">
      <c r="A60" s="1097"/>
      <c r="B60" s="1100"/>
      <c r="C60" s="1348"/>
      <c r="D60" s="1348"/>
      <c r="E60" s="1343"/>
      <c r="F60" s="1092"/>
      <c r="G60" s="1092"/>
      <c r="H60" s="1092"/>
      <c r="I60" s="1092"/>
      <c r="J60" s="1097"/>
      <c r="K60" s="1097"/>
      <c r="L60" s="13" t="s">
        <v>782</v>
      </c>
      <c r="M60" s="178">
        <v>40</v>
      </c>
      <c r="N60" s="1308"/>
      <c r="O60" s="1092"/>
      <c r="P60" s="1097"/>
    </row>
    <row r="61" spans="1:16" s="41" customFormat="1" ht="38.25">
      <c r="A61" s="1097"/>
      <c r="B61" s="1080"/>
      <c r="C61" s="1332"/>
      <c r="D61" s="1332"/>
      <c r="E61" s="1334"/>
      <c r="F61" s="1082"/>
      <c r="G61" s="1082"/>
      <c r="H61" s="1082"/>
      <c r="I61" s="1082"/>
      <c r="J61" s="1072"/>
      <c r="K61" s="1072"/>
      <c r="L61" s="10" t="s">
        <v>77</v>
      </c>
      <c r="M61" s="179">
        <v>1500</v>
      </c>
      <c r="N61" s="1309"/>
      <c r="O61" s="1082"/>
      <c r="P61" s="1072"/>
    </row>
    <row r="62" spans="1:16" s="79" customFormat="1" ht="25.5">
      <c r="A62" s="1292"/>
      <c r="B62" s="1105">
        <v>10</v>
      </c>
      <c r="C62" s="1105" t="s">
        <v>518</v>
      </c>
      <c r="D62" s="1105" t="s">
        <v>483</v>
      </c>
      <c r="E62" s="1329" t="s">
        <v>757</v>
      </c>
      <c r="F62" s="1117" t="s">
        <v>833</v>
      </c>
      <c r="G62" s="1117" t="s">
        <v>834</v>
      </c>
      <c r="H62" s="1117" t="s">
        <v>835</v>
      </c>
      <c r="I62" s="1117" t="s">
        <v>836</v>
      </c>
      <c r="J62" s="1105" t="s">
        <v>820</v>
      </c>
      <c r="K62" s="1105" t="s">
        <v>208</v>
      </c>
      <c r="L62" s="52" t="s">
        <v>26</v>
      </c>
      <c r="M62" s="224">
        <v>1</v>
      </c>
      <c r="N62" s="1240">
        <v>20527.91</v>
      </c>
      <c r="O62" s="1117" t="s">
        <v>763</v>
      </c>
      <c r="P62" s="1105" t="s">
        <v>29</v>
      </c>
    </row>
    <row r="63" spans="1:16" s="79" customFormat="1" ht="38.25">
      <c r="A63" s="1292"/>
      <c r="B63" s="1106"/>
      <c r="C63" s="1106"/>
      <c r="D63" s="1106"/>
      <c r="E63" s="1342"/>
      <c r="F63" s="1118"/>
      <c r="G63" s="1118"/>
      <c r="H63" s="1118"/>
      <c r="I63" s="1118"/>
      <c r="J63" s="1106"/>
      <c r="K63" s="1106"/>
      <c r="L63" s="50" t="s">
        <v>769</v>
      </c>
      <c r="M63" s="224">
        <v>1</v>
      </c>
      <c r="N63" s="1241"/>
      <c r="O63" s="1118"/>
      <c r="P63" s="1106"/>
    </row>
    <row r="64" spans="1:16" s="79" customFormat="1" ht="12.75">
      <c r="A64" s="1292"/>
      <c r="B64" s="1106"/>
      <c r="C64" s="1106"/>
      <c r="D64" s="1106"/>
      <c r="E64" s="1342"/>
      <c r="F64" s="1118"/>
      <c r="G64" s="1118"/>
      <c r="H64" s="1118"/>
      <c r="I64" s="1118"/>
      <c r="J64" s="1106"/>
      <c r="K64" s="1106"/>
      <c r="L64" s="52" t="s">
        <v>155</v>
      </c>
      <c r="M64" s="224">
        <v>1</v>
      </c>
      <c r="N64" s="1241"/>
      <c r="O64" s="1118"/>
      <c r="P64" s="1106"/>
    </row>
    <row r="65" spans="1:16" s="79" customFormat="1" ht="38.25">
      <c r="A65" s="1292"/>
      <c r="B65" s="1106"/>
      <c r="C65" s="1106"/>
      <c r="D65" s="1106"/>
      <c r="E65" s="1342"/>
      <c r="F65" s="1118"/>
      <c r="G65" s="1118"/>
      <c r="H65" s="1118"/>
      <c r="I65" s="1118"/>
      <c r="J65" s="1106"/>
      <c r="K65" s="1106"/>
      <c r="L65" s="52" t="s">
        <v>75</v>
      </c>
      <c r="M65" s="224">
        <v>100</v>
      </c>
      <c r="N65" s="1241"/>
      <c r="O65" s="1118"/>
      <c r="P65" s="1106"/>
    </row>
    <row r="66" spans="1:16" s="79" customFormat="1" ht="25.5">
      <c r="A66" s="1292"/>
      <c r="B66" s="1106"/>
      <c r="C66" s="1106"/>
      <c r="D66" s="1106"/>
      <c r="E66" s="1342"/>
      <c r="F66" s="1118"/>
      <c r="G66" s="1118"/>
      <c r="H66" s="1118"/>
      <c r="I66" s="1118"/>
      <c r="J66" s="1106"/>
      <c r="K66" s="1106"/>
      <c r="L66" s="52" t="s">
        <v>782</v>
      </c>
      <c r="M66" s="224">
        <v>40</v>
      </c>
      <c r="N66" s="1241"/>
      <c r="O66" s="1118"/>
      <c r="P66" s="1106"/>
    </row>
    <row r="67" spans="1:16" s="79" customFormat="1" ht="38.25">
      <c r="A67" s="1292"/>
      <c r="B67" s="1107"/>
      <c r="C67" s="1107"/>
      <c r="D67" s="1107"/>
      <c r="E67" s="1330"/>
      <c r="F67" s="1119"/>
      <c r="G67" s="1119"/>
      <c r="H67" s="1119"/>
      <c r="I67" s="1119"/>
      <c r="J67" s="1107"/>
      <c r="K67" s="1107"/>
      <c r="L67" s="50" t="s">
        <v>77</v>
      </c>
      <c r="M67" s="224">
        <v>1500</v>
      </c>
      <c r="N67" s="1242"/>
      <c r="O67" s="1119"/>
      <c r="P67" s="1107"/>
    </row>
    <row r="68" spans="1:16" s="79" customFormat="1" ht="19.5" customHeight="1">
      <c r="A68" s="969"/>
      <c r="B68" s="1167" t="s">
        <v>4593</v>
      </c>
      <c r="C68" s="1168"/>
      <c r="D68" s="1168"/>
      <c r="E68" s="1168"/>
      <c r="F68" s="1168"/>
      <c r="G68" s="1168"/>
      <c r="H68" s="1168"/>
      <c r="I68" s="1168"/>
      <c r="J68" s="1168"/>
      <c r="K68" s="1168"/>
      <c r="L68" s="1168"/>
      <c r="M68" s="1168"/>
      <c r="N68" s="1168"/>
      <c r="O68" s="1168"/>
      <c r="P68" s="1169"/>
    </row>
    <row r="69" spans="1:16" s="183" customFormat="1" ht="102">
      <c r="A69" s="950">
        <v>21</v>
      </c>
      <c r="B69" s="7">
        <v>13</v>
      </c>
      <c r="C69" s="7">
        <v>5</v>
      </c>
      <c r="D69" s="7" t="s">
        <v>58</v>
      </c>
      <c r="E69" s="180" t="s">
        <v>837</v>
      </c>
      <c r="F69" s="180" t="s">
        <v>838</v>
      </c>
      <c r="G69" s="181" t="s">
        <v>839</v>
      </c>
      <c r="H69" s="181" t="s">
        <v>840</v>
      </c>
      <c r="I69" s="181" t="s">
        <v>841</v>
      </c>
      <c r="J69" s="181" t="s">
        <v>842</v>
      </c>
      <c r="K69" s="127" t="s">
        <v>208</v>
      </c>
      <c r="L69" s="10" t="s">
        <v>843</v>
      </c>
      <c r="M69" s="179">
        <v>1</v>
      </c>
      <c r="N69" s="181">
        <v>10000</v>
      </c>
      <c r="O69" s="181" t="s">
        <v>844</v>
      </c>
      <c r="P69" s="182">
        <v>37</v>
      </c>
    </row>
    <row r="70" spans="1:16" s="222" customFormat="1" ht="102">
      <c r="A70" s="971"/>
      <c r="B70" s="50">
        <v>13</v>
      </c>
      <c r="C70" s="50">
        <v>5</v>
      </c>
      <c r="D70" s="50" t="s">
        <v>58</v>
      </c>
      <c r="E70" s="225" t="s">
        <v>837</v>
      </c>
      <c r="F70" s="225" t="s">
        <v>838</v>
      </c>
      <c r="G70" s="225" t="s">
        <v>839</v>
      </c>
      <c r="H70" s="225" t="s">
        <v>840</v>
      </c>
      <c r="I70" s="225" t="s">
        <v>841</v>
      </c>
      <c r="J70" s="908" t="s">
        <v>845</v>
      </c>
      <c r="K70" s="51" t="s">
        <v>208</v>
      </c>
      <c r="L70" s="50" t="s">
        <v>843</v>
      </c>
      <c r="M70" s="224">
        <v>1</v>
      </c>
      <c r="N70" s="225">
        <v>10000</v>
      </c>
      <c r="O70" s="225" t="s">
        <v>844</v>
      </c>
      <c r="P70" s="80">
        <v>37</v>
      </c>
    </row>
    <row r="71" spans="1:16" s="222" customFormat="1" ht="20.25" customHeight="1">
      <c r="A71" s="972"/>
      <c r="B71" s="1176" t="s">
        <v>4597</v>
      </c>
      <c r="C71" s="1177"/>
      <c r="D71" s="1177"/>
      <c r="E71" s="1177"/>
      <c r="F71" s="1177"/>
      <c r="G71" s="1177"/>
      <c r="H71" s="1177"/>
      <c r="I71" s="1177"/>
      <c r="J71" s="1177"/>
      <c r="K71" s="1177"/>
      <c r="L71" s="1177"/>
      <c r="M71" s="1177"/>
      <c r="N71" s="1177"/>
      <c r="O71" s="1177"/>
      <c r="P71" s="1178"/>
    </row>
    <row r="72" spans="1:16" s="184" customFormat="1" ht="92.25" customHeight="1">
      <c r="A72" s="1289">
        <v>22</v>
      </c>
      <c r="B72" s="1353">
        <v>13</v>
      </c>
      <c r="C72" s="1353" t="s">
        <v>514</v>
      </c>
      <c r="D72" s="1077" t="s">
        <v>846</v>
      </c>
      <c r="E72" s="1285" t="s">
        <v>847</v>
      </c>
      <c r="F72" s="1285" t="s">
        <v>848</v>
      </c>
      <c r="G72" s="1285" t="s">
        <v>849</v>
      </c>
      <c r="H72" s="1285" t="s">
        <v>850</v>
      </c>
      <c r="I72" s="1349" t="s">
        <v>851</v>
      </c>
      <c r="J72" s="1285" t="s">
        <v>852</v>
      </c>
      <c r="K72" s="1289" t="s">
        <v>208</v>
      </c>
      <c r="L72" s="13" t="s">
        <v>610</v>
      </c>
      <c r="M72" s="178">
        <f>7+4</f>
        <v>11</v>
      </c>
      <c r="N72" s="1294">
        <v>307254</v>
      </c>
      <c r="O72" s="1285" t="s">
        <v>853</v>
      </c>
      <c r="P72" s="1358">
        <v>36.5</v>
      </c>
    </row>
    <row r="73" spans="1:16" s="184" customFormat="1" ht="102">
      <c r="A73" s="1278"/>
      <c r="B73" s="1355"/>
      <c r="C73" s="1355"/>
      <c r="D73" s="1078"/>
      <c r="E73" s="1286"/>
      <c r="F73" s="1286"/>
      <c r="G73" s="1286"/>
      <c r="H73" s="1286"/>
      <c r="I73" s="1350"/>
      <c r="J73" s="1286"/>
      <c r="K73" s="1296"/>
      <c r="L73" s="10" t="s">
        <v>843</v>
      </c>
      <c r="M73" s="178">
        <v>1</v>
      </c>
      <c r="N73" s="1295"/>
      <c r="O73" s="1286"/>
      <c r="P73" s="1359"/>
    </row>
    <row r="74" spans="1:16" s="222" customFormat="1" ht="92.25" customHeight="1">
      <c r="A74" s="1292"/>
      <c r="B74" s="1351">
        <v>13</v>
      </c>
      <c r="C74" s="1351" t="s">
        <v>514</v>
      </c>
      <c r="D74" s="1117" t="s">
        <v>846</v>
      </c>
      <c r="E74" s="1117" t="s">
        <v>847</v>
      </c>
      <c r="F74" s="1117" t="s">
        <v>848</v>
      </c>
      <c r="G74" s="1117" t="s">
        <v>849</v>
      </c>
      <c r="H74" s="1117" t="s">
        <v>850</v>
      </c>
      <c r="I74" s="1356" t="s">
        <v>851</v>
      </c>
      <c r="J74" s="1281" t="s">
        <v>854</v>
      </c>
      <c r="K74" s="1105" t="s">
        <v>208</v>
      </c>
      <c r="L74" s="52" t="s">
        <v>610</v>
      </c>
      <c r="M74" s="224">
        <f>7+4</f>
        <v>11</v>
      </c>
      <c r="N74" s="1240">
        <v>280194</v>
      </c>
      <c r="O74" s="1117" t="s">
        <v>853</v>
      </c>
      <c r="P74" s="1351">
        <v>36.5</v>
      </c>
    </row>
    <row r="75" spans="1:16" s="222" customFormat="1" ht="102">
      <c r="A75" s="1292"/>
      <c r="B75" s="1352"/>
      <c r="C75" s="1352"/>
      <c r="D75" s="1119"/>
      <c r="E75" s="1119"/>
      <c r="F75" s="1119"/>
      <c r="G75" s="1119"/>
      <c r="H75" s="1119"/>
      <c r="I75" s="1357"/>
      <c r="J75" s="1282"/>
      <c r="K75" s="1107"/>
      <c r="L75" s="50" t="s">
        <v>843</v>
      </c>
      <c r="M75" s="224">
        <v>1</v>
      </c>
      <c r="N75" s="1242"/>
      <c r="O75" s="1119"/>
      <c r="P75" s="1352"/>
    </row>
    <row r="76" spans="1:16" s="222" customFormat="1" ht="17.25" customHeight="1">
      <c r="A76" s="969"/>
      <c r="B76" s="1360" t="s">
        <v>4598</v>
      </c>
      <c r="C76" s="1361"/>
      <c r="D76" s="1361"/>
      <c r="E76" s="1361"/>
      <c r="F76" s="1361"/>
      <c r="G76" s="1361"/>
      <c r="H76" s="1361"/>
      <c r="I76" s="1361"/>
      <c r="J76" s="1361"/>
      <c r="K76" s="1361"/>
      <c r="L76" s="1361"/>
      <c r="M76" s="1361"/>
      <c r="N76" s="1361"/>
      <c r="O76" s="1361"/>
      <c r="P76" s="1362"/>
    </row>
    <row r="77" spans="1:16" s="183" customFormat="1" ht="66" customHeight="1">
      <c r="A77" s="1071">
        <v>23</v>
      </c>
      <c r="B77" s="1353">
        <v>13</v>
      </c>
      <c r="C77" s="1353" t="s">
        <v>796</v>
      </c>
      <c r="D77" s="1077" t="s">
        <v>134</v>
      </c>
      <c r="E77" s="1139" t="s">
        <v>855</v>
      </c>
      <c r="F77" s="1139" t="s">
        <v>856</v>
      </c>
      <c r="G77" s="1139" t="s">
        <v>857</v>
      </c>
      <c r="H77" s="1139" t="s">
        <v>858</v>
      </c>
      <c r="I77" s="1370" t="s">
        <v>859</v>
      </c>
      <c r="J77" s="1139" t="s">
        <v>860</v>
      </c>
      <c r="K77" s="1071" t="s">
        <v>208</v>
      </c>
      <c r="L77" s="13" t="s">
        <v>26</v>
      </c>
      <c r="M77" s="179">
        <v>1</v>
      </c>
      <c r="N77" s="1373">
        <v>38596</v>
      </c>
      <c r="O77" s="1139" t="s">
        <v>861</v>
      </c>
      <c r="P77" s="1366">
        <v>36</v>
      </c>
    </row>
    <row r="78" spans="1:16" s="183" customFormat="1" ht="47.25" customHeight="1">
      <c r="A78" s="1097"/>
      <c r="B78" s="1354"/>
      <c r="C78" s="1354"/>
      <c r="D78" s="1099"/>
      <c r="E78" s="1140"/>
      <c r="F78" s="1140"/>
      <c r="G78" s="1140"/>
      <c r="H78" s="1140"/>
      <c r="I78" s="1371"/>
      <c r="J78" s="1140"/>
      <c r="K78" s="1097"/>
      <c r="L78" s="10" t="s">
        <v>769</v>
      </c>
      <c r="M78" s="179">
        <v>1</v>
      </c>
      <c r="N78" s="1374"/>
      <c r="O78" s="1140"/>
      <c r="P78" s="1367"/>
    </row>
    <row r="79" spans="1:16" s="183" customFormat="1" ht="56.25" customHeight="1">
      <c r="A79" s="1097"/>
      <c r="B79" s="1354"/>
      <c r="C79" s="1354"/>
      <c r="D79" s="1099"/>
      <c r="E79" s="1140"/>
      <c r="F79" s="1140"/>
      <c r="G79" s="1140"/>
      <c r="H79" s="1140"/>
      <c r="I79" s="1371"/>
      <c r="J79" s="1140"/>
      <c r="K79" s="1097"/>
      <c r="L79" s="13" t="s">
        <v>75</v>
      </c>
      <c r="M79" s="179">
        <v>80</v>
      </c>
      <c r="N79" s="1374"/>
      <c r="O79" s="1140"/>
      <c r="P79" s="1367"/>
    </row>
    <row r="80" spans="1:16" s="183" customFormat="1" ht="70.5" customHeight="1">
      <c r="A80" s="1097"/>
      <c r="B80" s="1355"/>
      <c r="C80" s="1355"/>
      <c r="D80" s="1078"/>
      <c r="E80" s="1141"/>
      <c r="F80" s="1141"/>
      <c r="G80" s="1141"/>
      <c r="H80" s="1141"/>
      <c r="I80" s="1372"/>
      <c r="J80" s="1141"/>
      <c r="K80" s="1072"/>
      <c r="L80" s="10" t="s">
        <v>77</v>
      </c>
      <c r="M80" s="179">
        <f>10000+300</f>
        <v>10300</v>
      </c>
      <c r="N80" s="1375"/>
      <c r="O80" s="1141"/>
      <c r="P80" s="1368"/>
    </row>
    <row r="81" spans="1:16" s="222" customFormat="1" ht="66" customHeight="1">
      <c r="A81" s="1292"/>
      <c r="B81" s="1351">
        <v>13</v>
      </c>
      <c r="C81" s="1351" t="s">
        <v>796</v>
      </c>
      <c r="D81" s="1117" t="s">
        <v>134</v>
      </c>
      <c r="E81" s="1117" t="s">
        <v>855</v>
      </c>
      <c r="F81" s="1117" t="s">
        <v>856</v>
      </c>
      <c r="G81" s="1117" t="s">
        <v>857</v>
      </c>
      <c r="H81" s="1117" t="s">
        <v>858</v>
      </c>
      <c r="I81" s="1356" t="s">
        <v>859</v>
      </c>
      <c r="J81" s="1281" t="s">
        <v>862</v>
      </c>
      <c r="K81" s="1105" t="s">
        <v>208</v>
      </c>
      <c r="L81" s="52" t="s">
        <v>26</v>
      </c>
      <c r="M81" s="224">
        <v>1</v>
      </c>
      <c r="N81" s="1344">
        <v>38596</v>
      </c>
      <c r="O81" s="1117" t="s">
        <v>861</v>
      </c>
      <c r="P81" s="1351">
        <v>36</v>
      </c>
    </row>
    <row r="82" spans="1:16" s="222" customFormat="1" ht="47.25" customHeight="1">
      <c r="A82" s="1292"/>
      <c r="B82" s="1365"/>
      <c r="C82" s="1365"/>
      <c r="D82" s="1118"/>
      <c r="E82" s="1118"/>
      <c r="F82" s="1118"/>
      <c r="G82" s="1118"/>
      <c r="H82" s="1118"/>
      <c r="I82" s="1369"/>
      <c r="J82" s="1363"/>
      <c r="K82" s="1106"/>
      <c r="L82" s="50" t="s">
        <v>769</v>
      </c>
      <c r="M82" s="224">
        <v>1</v>
      </c>
      <c r="N82" s="1364"/>
      <c r="O82" s="1118"/>
      <c r="P82" s="1365"/>
    </row>
    <row r="83" spans="1:16" s="222" customFormat="1" ht="56.25" customHeight="1">
      <c r="A83" s="1292"/>
      <c r="B83" s="1365"/>
      <c r="C83" s="1365"/>
      <c r="D83" s="1118"/>
      <c r="E83" s="1118"/>
      <c r="F83" s="1118"/>
      <c r="G83" s="1118"/>
      <c r="H83" s="1118"/>
      <c r="I83" s="1369"/>
      <c r="J83" s="1363"/>
      <c r="K83" s="1106"/>
      <c r="L83" s="52" t="s">
        <v>75</v>
      </c>
      <c r="M83" s="224">
        <v>80</v>
      </c>
      <c r="N83" s="1364"/>
      <c r="O83" s="1118"/>
      <c r="P83" s="1365"/>
    </row>
    <row r="84" spans="1:16" s="222" customFormat="1" ht="70.5" customHeight="1">
      <c r="A84" s="1292"/>
      <c r="B84" s="1352"/>
      <c r="C84" s="1352"/>
      <c r="D84" s="1119"/>
      <c r="E84" s="1119"/>
      <c r="F84" s="1119"/>
      <c r="G84" s="1119"/>
      <c r="H84" s="1119"/>
      <c r="I84" s="1357"/>
      <c r="J84" s="1282"/>
      <c r="K84" s="1107"/>
      <c r="L84" s="50" t="s">
        <v>77</v>
      </c>
      <c r="M84" s="224">
        <f>10000+300</f>
        <v>10300</v>
      </c>
      <c r="N84" s="1345"/>
      <c r="O84" s="1119"/>
      <c r="P84" s="1352"/>
    </row>
    <row r="85" spans="1:16" s="222" customFormat="1" ht="16.5" customHeight="1">
      <c r="A85" s="969"/>
      <c r="B85" s="1360" t="s">
        <v>4597</v>
      </c>
      <c r="C85" s="1361"/>
      <c r="D85" s="1361"/>
      <c r="E85" s="1361"/>
      <c r="F85" s="1361"/>
      <c r="G85" s="1361"/>
      <c r="H85" s="1361"/>
      <c r="I85" s="1361"/>
      <c r="J85" s="1361"/>
      <c r="K85" s="1361"/>
      <c r="L85" s="1361"/>
      <c r="M85" s="1361"/>
      <c r="N85" s="1361"/>
      <c r="O85" s="1361"/>
      <c r="P85" s="1362"/>
    </row>
    <row r="86" spans="1:16" s="184" customFormat="1" ht="25.5">
      <c r="A86" s="1285">
        <v>24</v>
      </c>
      <c r="B86" s="1353">
        <v>13</v>
      </c>
      <c r="C86" s="1353" t="s">
        <v>80</v>
      </c>
      <c r="D86" s="1077" t="s">
        <v>159</v>
      </c>
      <c r="E86" s="1285" t="s">
        <v>863</v>
      </c>
      <c r="F86" s="1285" t="s">
        <v>864</v>
      </c>
      <c r="G86" s="1285" t="s">
        <v>865</v>
      </c>
      <c r="H86" s="1285" t="s">
        <v>866</v>
      </c>
      <c r="I86" s="1285" t="s">
        <v>867</v>
      </c>
      <c r="J86" s="1285" t="s">
        <v>868</v>
      </c>
      <c r="K86" s="1289" t="s">
        <v>208</v>
      </c>
      <c r="L86" s="10" t="s">
        <v>119</v>
      </c>
      <c r="M86" s="178">
        <f>8+5</f>
        <v>13</v>
      </c>
      <c r="N86" s="1294">
        <v>68895.5</v>
      </c>
      <c r="O86" s="1285" t="s">
        <v>869</v>
      </c>
      <c r="P86" s="1358">
        <v>35</v>
      </c>
    </row>
    <row r="87" spans="1:16" s="184" customFormat="1" ht="25.5">
      <c r="A87" s="1293"/>
      <c r="B87" s="1354"/>
      <c r="C87" s="1354"/>
      <c r="D87" s="1099"/>
      <c r="E87" s="1293"/>
      <c r="F87" s="1293"/>
      <c r="G87" s="1293"/>
      <c r="H87" s="1293"/>
      <c r="I87" s="1293"/>
      <c r="J87" s="1293"/>
      <c r="K87" s="1278"/>
      <c r="L87" s="13" t="s">
        <v>26</v>
      </c>
      <c r="M87" s="178">
        <v>1</v>
      </c>
      <c r="N87" s="1297"/>
      <c r="O87" s="1293"/>
      <c r="P87" s="1382"/>
    </row>
    <row r="88" spans="1:16" s="184" customFormat="1" ht="12.75">
      <c r="A88" s="1293"/>
      <c r="B88" s="1354"/>
      <c r="C88" s="1354"/>
      <c r="D88" s="1099"/>
      <c r="E88" s="1293"/>
      <c r="F88" s="1293"/>
      <c r="G88" s="1293"/>
      <c r="H88" s="1293"/>
      <c r="I88" s="1293"/>
      <c r="J88" s="1293"/>
      <c r="K88" s="1278"/>
      <c r="L88" s="13" t="s">
        <v>155</v>
      </c>
      <c r="M88" s="178">
        <v>2</v>
      </c>
      <c r="N88" s="1297"/>
      <c r="O88" s="1293"/>
      <c r="P88" s="1382"/>
    </row>
    <row r="89" spans="1:16" s="184" customFormat="1" ht="25.5">
      <c r="A89" s="1293"/>
      <c r="B89" s="1354"/>
      <c r="C89" s="1354"/>
      <c r="D89" s="1099"/>
      <c r="E89" s="1293"/>
      <c r="F89" s="1293"/>
      <c r="G89" s="1293"/>
      <c r="H89" s="1293"/>
      <c r="I89" s="1293"/>
      <c r="J89" s="1293"/>
      <c r="K89" s="1278"/>
      <c r="L89" s="10" t="s">
        <v>120</v>
      </c>
      <c r="M89" s="178">
        <f>120+70</f>
        <v>190</v>
      </c>
      <c r="N89" s="1297"/>
      <c r="O89" s="1293"/>
      <c r="P89" s="1382"/>
    </row>
    <row r="90" spans="1:16" s="184" customFormat="1" ht="38.25">
      <c r="A90" s="1293"/>
      <c r="B90" s="1354"/>
      <c r="C90" s="1354"/>
      <c r="D90" s="1099"/>
      <c r="E90" s="1293"/>
      <c r="F90" s="1293"/>
      <c r="G90" s="1293"/>
      <c r="H90" s="1293"/>
      <c r="I90" s="1293"/>
      <c r="J90" s="1293"/>
      <c r="K90" s="1278"/>
      <c r="L90" s="13" t="s">
        <v>75</v>
      </c>
      <c r="M90" s="178">
        <v>50</v>
      </c>
      <c r="N90" s="1297"/>
      <c r="O90" s="1293"/>
      <c r="P90" s="1382"/>
    </row>
    <row r="91" spans="1:16" s="184" customFormat="1" ht="25.5">
      <c r="A91" s="1293"/>
      <c r="B91" s="1354"/>
      <c r="C91" s="1354"/>
      <c r="D91" s="1099"/>
      <c r="E91" s="1293"/>
      <c r="F91" s="1293"/>
      <c r="G91" s="1293"/>
      <c r="H91" s="1293"/>
      <c r="I91" s="1293"/>
      <c r="J91" s="1293"/>
      <c r="K91" s="1278"/>
      <c r="L91" s="13" t="s">
        <v>782</v>
      </c>
      <c r="M91" s="185" t="s">
        <v>870</v>
      </c>
      <c r="N91" s="1297"/>
      <c r="O91" s="1293"/>
      <c r="P91" s="1382"/>
    </row>
    <row r="92" spans="1:16" s="184" customFormat="1" ht="38.25">
      <c r="A92" s="1293"/>
      <c r="B92" s="1354"/>
      <c r="C92" s="1354"/>
      <c r="D92" s="1099"/>
      <c r="E92" s="1293"/>
      <c r="F92" s="1293"/>
      <c r="G92" s="1293"/>
      <c r="H92" s="1293"/>
      <c r="I92" s="1293"/>
      <c r="J92" s="1293"/>
      <c r="K92" s="1278"/>
      <c r="L92" s="10" t="s">
        <v>77</v>
      </c>
      <c r="M92" s="178">
        <f>300+1250</f>
        <v>1550</v>
      </c>
      <c r="N92" s="1297"/>
      <c r="O92" s="1293"/>
      <c r="P92" s="1382"/>
    </row>
    <row r="93" spans="1:16" s="184" customFormat="1" ht="51">
      <c r="A93" s="1293"/>
      <c r="B93" s="1354"/>
      <c r="C93" s="1354"/>
      <c r="D93" s="1099"/>
      <c r="E93" s="1293"/>
      <c r="F93" s="1293"/>
      <c r="G93" s="1293"/>
      <c r="H93" s="1293"/>
      <c r="I93" s="1293"/>
      <c r="J93" s="1293"/>
      <c r="K93" s="1278"/>
      <c r="L93" s="91" t="s">
        <v>871</v>
      </c>
      <c r="M93" s="178">
        <v>1</v>
      </c>
      <c r="N93" s="1297"/>
      <c r="O93" s="1293"/>
      <c r="P93" s="1382"/>
    </row>
    <row r="94" spans="1:16" s="184" customFormat="1" ht="102">
      <c r="A94" s="1293"/>
      <c r="B94" s="1355"/>
      <c r="C94" s="1355"/>
      <c r="D94" s="1078"/>
      <c r="E94" s="1286"/>
      <c r="F94" s="1286"/>
      <c r="G94" s="1286"/>
      <c r="H94" s="1286"/>
      <c r="I94" s="1286"/>
      <c r="J94" s="1286"/>
      <c r="K94" s="1296"/>
      <c r="L94" s="10" t="s">
        <v>843</v>
      </c>
      <c r="M94" s="178">
        <v>1</v>
      </c>
      <c r="N94" s="1295"/>
      <c r="O94" s="1286"/>
      <c r="P94" s="1359"/>
    </row>
    <row r="95" spans="1:16" s="222" customFormat="1" ht="25.5">
      <c r="A95" s="1312"/>
      <c r="B95" s="1351">
        <v>13</v>
      </c>
      <c r="C95" s="1351" t="s">
        <v>80</v>
      </c>
      <c r="D95" s="1117" t="s">
        <v>159</v>
      </c>
      <c r="E95" s="1117" t="s">
        <v>863</v>
      </c>
      <c r="F95" s="1117" t="s">
        <v>864</v>
      </c>
      <c r="G95" s="1117" t="s">
        <v>865</v>
      </c>
      <c r="H95" s="1117" t="s">
        <v>866</v>
      </c>
      <c r="I95" s="1117" t="s">
        <v>867</v>
      </c>
      <c r="J95" s="1281" t="s">
        <v>872</v>
      </c>
      <c r="K95" s="1105" t="s">
        <v>208</v>
      </c>
      <c r="L95" s="50" t="s">
        <v>119</v>
      </c>
      <c r="M95" s="224">
        <f>8+5</f>
        <v>13</v>
      </c>
      <c r="N95" s="1379">
        <v>62920</v>
      </c>
      <c r="O95" s="1117" t="s">
        <v>869</v>
      </c>
      <c r="P95" s="1351">
        <v>35</v>
      </c>
    </row>
    <row r="96" spans="1:16" s="222" customFormat="1" ht="25.5">
      <c r="A96" s="1312"/>
      <c r="B96" s="1365"/>
      <c r="C96" s="1365"/>
      <c r="D96" s="1118"/>
      <c r="E96" s="1118"/>
      <c r="F96" s="1118"/>
      <c r="G96" s="1118"/>
      <c r="H96" s="1118"/>
      <c r="I96" s="1118"/>
      <c r="J96" s="1363"/>
      <c r="K96" s="1106"/>
      <c r="L96" s="52" t="s">
        <v>26</v>
      </c>
      <c r="M96" s="224">
        <v>1</v>
      </c>
      <c r="N96" s="1380"/>
      <c r="O96" s="1118"/>
      <c r="P96" s="1365"/>
    </row>
    <row r="97" spans="1:16" s="222" customFormat="1" ht="12.75">
      <c r="A97" s="1312"/>
      <c r="B97" s="1365"/>
      <c r="C97" s="1365"/>
      <c r="D97" s="1118"/>
      <c r="E97" s="1118"/>
      <c r="F97" s="1118"/>
      <c r="G97" s="1118"/>
      <c r="H97" s="1118"/>
      <c r="I97" s="1118"/>
      <c r="J97" s="1363"/>
      <c r="K97" s="1106"/>
      <c r="L97" s="52" t="s">
        <v>155</v>
      </c>
      <c r="M97" s="224">
        <v>2</v>
      </c>
      <c r="N97" s="1380"/>
      <c r="O97" s="1118"/>
      <c r="P97" s="1365"/>
    </row>
    <row r="98" spans="1:16" s="222" customFormat="1" ht="25.5">
      <c r="A98" s="1312"/>
      <c r="B98" s="1365"/>
      <c r="C98" s="1365"/>
      <c r="D98" s="1118"/>
      <c r="E98" s="1118"/>
      <c r="F98" s="1118"/>
      <c r="G98" s="1118"/>
      <c r="H98" s="1118"/>
      <c r="I98" s="1118"/>
      <c r="J98" s="1363"/>
      <c r="K98" s="1106"/>
      <c r="L98" s="50" t="s">
        <v>120</v>
      </c>
      <c r="M98" s="224">
        <f>120+70</f>
        <v>190</v>
      </c>
      <c r="N98" s="1380"/>
      <c r="O98" s="1118"/>
      <c r="P98" s="1365"/>
    </row>
    <row r="99" spans="1:16" s="222" customFormat="1" ht="38.25">
      <c r="A99" s="1312"/>
      <c r="B99" s="1365"/>
      <c r="C99" s="1365"/>
      <c r="D99" s="1118"/>
      <c r="E99" s="1118"/>
      <c r="F99" s="1118"/>
      <c r="G99" s="1118"/>
      <c r="H99" s="1118"/>
      <c r="I99" s="1118"/>
      <c r="J99" s="1363"/>
      <c r="K99" s="1106"/>
      <c r="L99" s="52" t="s">
        <v>75</v>
      </c>
      <c r="M99" s="224">
        <v>50</v>
      </c>
      <c r="N99" s="1380"/>
      <c r="O99" s="1118"/>
      <c r="P99" s="1365"/>
    </row>
    <row r="100" spans="1:16" s="222" customFormat="1" ht="25.5">
      <c r="A100" s="1312"/>
      <c r="B100" s="1365"/>
      <c r="C100" s="1365"/>
      <c r="D100" s="1118"/>
      <c r="E100" s="1118"/>
      <c r="F100" s="1118"/>
      <c r="G100" s="1118"/>
      <c r="H100" s="1118"/>
      <c r="I100" s="1118"/>
      <c r="J100" s="1363"/>
      <c r="K100" s="1106"/>
      <c r="L100" s="52" t="s">
        <v>782</v>
      </c>
      <c r="M100" s="80" t="s">
        <v>870</v>
      </c>
      <c r="N100" s="1380"/>
      <c r="O100" s="1118"/>
      <c r="P100" s="1365"/>
    </row>
    <row r="101" spans="1:16" s="222" customFormat="1" ht="38.25">
      <c r="A101" s="1312"/>
      <c r="B101" s="1365"/>
      <c r="C101" s="1365"/>
      <c r="D101" s="1118"/>
      <c r="E101" s="1118"/>
      <c r="F101" s="1118"/>
      <c r="G101" s="1118"/>
      <c r="H101" s="1118"/>
      <c r="I101" s="1118"/>
      <c r="J101" s="1363"/>
      <c r="K101" s="1106"/>
      <c r="L101" s="50" t="s">
        <v>77</v>
      </c>
      <c r="M101" s="224">
        <f>300+1250</f>
        <v>1550</v>
      </c>
      <c r="N101" s="1380"/>
      <c r="O101" s="1118"/>
      <c r="P101" s="1365"/>
    </row>
    <row r="102" spans="1:16" s="222" customFormat="1" ht="51">
      <c r="A102" s="1312"/>
      <c r="B102" s="1365"/>
      <c r="C102" s="1365"/>
      <c r="D102" s="1118"/>
      <c r="E102" s="1118"/>
      <c r="F102" s="1118"/>
      <c r="G102" s="1118"/>
      <c r="H102" s="1118"/>
      <c r="I102" s="1118"/>
      <c r="J102" s="1363"/>
      <c r="K102" s="1106"/>
      <c r="L102" s="50" t="s">
        <v>871</v>
      </c>
      <c r="M102" s="224">
        <v>1</v>
      </c>
      <c r="N102" s="1380"/>
      <c r="O102" s="1118"/>
      <c r="P102" s="1365"/>
    </row>
    <row r="103" spans="1:16" s="222" customFormat="1" ht="102">
      <c r="A103" s="1312"/>
      <c r="B103" s="1352"/>
      <c r="C103" s="1352"/>
      <c r="D103" s="1119"/>
      <c r="E103" s="1119"/>
      <c r="F103" s="1119"/>
      <c r="G103" s="1119"/>
      <c r="H103" s="1119"/>
      <c r="I103" s="1119"/>
      <c r="J103" s="1282"/>
      <c r="K103" s="1107"/>
      <c r="L103" s="50" t="s">
        <v>843</v>
      </c>
      <c r="M103" s="224">
        <v>1</v>
      </c>
      <c r="N103" s="1381"/>
      <c r="O103" s="1119"/>
      <c r="P103" s="1352"/>
    </row>
    <row r="104" spans="1:16" s="222" customFormat="1" ht="17.25" customHeight="1">
      <c r="A104" s="972"/>
      <c r="B104" s="1360" t="s">
        <v>4598</v>
      </c>
      <c r="C104" s="1361"/>
      <c r="D104" s="1361"/>
      <c r="E104" s="1361"/>
      <c r="F104" s="1361"/>
      <c r="G104" s="1361"/>
      <c r="H104" s="1361"/>
      <c r="I104" s="1361"/>
      <c r="J104" s="1361"/>
      <c r="K104" s="1361"/>
      <c r="L104" s="1361"/>
      <c r="M104" s="1361"/>
      <c r="N104" s="1361"/>
      <c r="O104" s="1361"/>
      <c r="P104" s="1362"/>
    </row>
    <row r="105" spans="1:16" s="183" customFormat="1" ht="25.5">
      <c r="A105" s="1071">
        <v>25</v>
      </c>
      <c r="B105" s="1353">
        <v>13</v>
      </c>
      <c r="C105" s="1353">
        <v>5</v>
      </c>
      <c r="D105" s="1077" t="s">
        <v>58</v>
      </c>
      <c r="E105" s="1376" t="s">
        <v>873</v>
      </c>
      <c r="F105" s="1376" t="s">
        <v>874</v>
      </c>
      <c r="G105" s="1139" t="s">
        <v>875</v>
      </c>
      <c r="H105" s="1139" t="s">
        <v>876</v>
      </c>
      <c r="I105" s="1139" t="s">
        <v>877</v>
      </c>
      <c r="J105" s="1139" t="s">
        <v>878</v>
      </c>
      <c r="K105" s="1071" t="s">
        <v>208</v>
      </c>
      <c r="L105" s="10" t="s">
        <v>119</v>
      </c>
      <c r="M105" s="175">
        <v>6</v>
      </c>
      <c r="N105" s="1373">
        <v>18511.5</v>
      </c>
      <c r="O105" s="1139" t="s">
        <v>879</v>
      </c>
      <c r="P105" s="1366">
        <v>35</v>
      </c>
    </row>
    <row r="106" spans="1:16" s="183" customFormat="1" ht="25.5">
      <c r="A106" s="1097"/>
      <c r="B106" s="1354"/>
      <c r="C106" s="1354"/>
      <c r="D106" s="1099"/>
      <c r="E106" s="1377"/>
      <c r="F106" s="1377"/>
      <c r="G106" s="1140"/>
      <c r="H106" s="1140"/>
      <c r="I106" s="1140"/>
      <c r="J106" s="1140"/>
      <c r="K106" s="1097"/>
      <c r="L106" s="13" t="s">
        <v>26</v>
      </c>
      <c r="M106" s="175">
        <v>2</v>
      </c>
      <c r="N106" s="1374"/>
      <c r="O106" s="1140"/>
      <c r="P106" s="1367"/>
    </row>
    <row r="107" spans="1:16" s="183" customFormat="1" ht="25.5">
      <c r="A107" s="1097"/>
      <c r="B107" s="1354"/>
      <c r="C107" s="1354"/>
      <c r="D107" s="1099"/>
      <c r="E107" s="1377"/>
      <c r="F107" s="1377"/>
      <c r="G107" s="1140"/>
      <c r="H107" s="1140"/>
      <c r="I107" s="1140"/>
      <c r="J107" s="1140"/>
      <c r="K107" s="1097"/>
      <c r="L107" s="10" t="s">
        <v>120</v>
      </c>
      <c r="M107" s="178">
        <v>100</v>
      </c>
      <c r="N107" s="1374"/>
      <c r="O107" s="1140"/>
      <c r="P107" s="1367"/>
    </row>
    <row r="108" spans="1:16" s="183" customFormat="1" ht="38.25">
      <c r="A108" s="1097"/>
      <c r="B108" s="1354"/>
      <c r="C108" s="1354"/>
      <c r="D108" s="1099"/>
      <c r="E108" s="1377"/>
      <c r="F108" s="1377"/>
      <c r="G108" s="1140"/>
      <c r="H108" s="1140"/>
      <c r="I108" s="1140"/>
      <c r="J108" s="1140"/>
      <c r="K108" s="1097"/>
      <c r="L108" s="13" t="s">
        <v>75</v>
      </c>
      <c r="M108" s="178">
        <v>200</v>
      </c>
      <c r="N108" s="1374"/>
      <c r="O108" s="1140"/>
      <c r="P108" s="1367"/>
    </row>
    <row r="109" spans="1:16" s="184" customFormat="1" ht="38.25">
      <c r="A109" s="1097"/>
      <c r="B109" s="1354"/>
      <c r="C109" s="1354"/>
      <c r="D109" s="1099"/>
      <c r="E109" s="1377"/>
      <c r="F109" s="1377"/>
      <c r="G109" s="1140"/>
      <c r="H109" s="1140"/>
      <c r="I109" s="1140"/>
      <c r="J109" s="1140"/>
      <c r="K109" s="1097"/>
      <c r="L109" s="10" t="s">
        <v>77</v>
      </c>
      <c r="M109" s="186">
        <f>100+50+2000+6000+5000</f>
        <v>13150</v>
      </c>
      <c r="N109" s="1374"/>
      <c r="O109" s="1140"/>
      <c r="P109" s="1367"/>
    </row>
    <row r="110" spans="1:16" s="184" customFormat="1" ht="38.25">
      <c r="A110" s="1097"/>
      <c r="B110" s="1355"/>
      <c r="C110" s="1355"/>
      <c r="D110" s="1078"/>
      <c r="E110" s="1378"/>
      <c r="F110" s="1378"/>
      <c r="G110" s="1141"/>
      <c r="H110" s="1141"/>
      <c r="I110" s="1141"/>
      <c r="J110" s="1141"/>
      <c r="K110" s="1072"/>
      <c r="L110" s="91" t="s">
        <v>880</v>
      </c>
      <c r="M110" s="186">
        <v>1000</v>
      </c>
      <c r="N110" s="1375"/>
      <c r="O110" s="1141"/>
      <c r="P110" s="1368"/>
    </row>
    <row r="111" spans="1:16" s="222" customFormat="1" ht="25.5">
      <c r="A111" s="1292"/>
      <c r="B111" s="1351">
        <v>13</v>
      </c>
      <c r="C111" s="1351">
        <v>5</v>
      </c>
      <c r="D111" s="1117" t="s">
        <v>58</v>
      </c>
      <c r="E111" s="1117" t="s">
        <v>873</v>
      </c>
      <c r="F111" s="1117" t="s">
        <v>874</v>
      </c>
      <c r="G111" s="1117" t="s">
        <v>875</v>
      </c>
      <c r="H111" s="1117" t="s">
        <v>876</v>
      </c>
      <c r="I111" s="1117" t="s">
        <v>877</v>
      </c>
      <c r="J111" s="1281" t="s">
        <v>854</v>
      </c>
      <c r="K111" s="1105" t="s">
        <v>208</v>
      </c>
      <c r="L111" s="50" t="s">
        <v>119</v>
      </c>
      <c r="M111" s="224">
        <v>6</v>
      </c>
      <c r="N111" s="1344">
        <v>18511.5</v>
      </c>
      <c r="O111" s="1117" t="s">
        <v>879</v>
      </c>
      <c r="P111" s="1351">
        <v>35</v>
      </c>
    </row>
    <row r="112" spans="1:16" s="222" customFormat="1" ht="25.5">
      <c r="A112" s="1292"/>
      <c r="B112" s="1365"/>
      <c r="C112" s="1365"/>
      <c r="D112" s="1118"/>
      <c r="E112" s="1118"/>
      <c r="F112" s="1118"/>
      <c r="G112" s="1118"/>
      <c r="H112" s="1118"/>
      <c r="I112" s="1118"/>
      <c r="J112" s="1363"/>
      <c r="K112" s="1106"/>
      <c r="L112" s="52" t="s">
        <v>26</v>
      </c>
      <c r="M112" s="224">
        <v>2</v>
      </c>
      <c r="N112" s="1364"/>
      <c r="O112" s="1118"/>
      <c r="P112" s="1365"/>
    </row>
    <row r="113" spans="1:16" s="222" customFormat="1" ht="25.5">
      <c r="A113" s="1292"/>
      <c r="B113" s="1365"/>
      <c r="C113" s="1365"/>
      <c r="D113" s="1118"/>
      <c r="E113" s="1118"/>
      <c r="F113" s="1118"/>
      <c r="G113" s="1118"/>
      <c r="H113" s="1118"/>
      <c r="I113" s="1118"/>
      <c r="J113" s="1363"/>
      <c r="K113" s="1106"/>
      <c r="L113" s="50" t="s">
        <v>120</v>
      </c>
      <c r="M113" s="224">
        <v>100</v>
      </c>
      <c r="N113" s="1364"/>
      <c r="O113" s="1118"/>
      <c r="P113" s="1365"/>
    </row>
    <row r="114" spans="1:16" s="222" customFormat="1" ht="38.25">
      <c r="A114" s="1292"/>
      <c r="B114" s="1365"/>
      <c r="C114" s="1365"/>
      <c r="D114" s="1118"/>
      <c r="E114" s="1118"/>
      <c r="F114" s="1118"/>
      <c r="G114" s="1118"/>
      <c r="H114" s="1118"/>
      <c r="I114" s="1118"/>
      <c r="J114" s="1363"/>
      <c r="K114" s="1106"/>
      <c r="L114" s="52" t="s">
        <v>75</v>
      </c>
      <c r="M114" s="224">
        <v>200</v>
      </c>
      <c r="N114" s="1364"/>
      <c r="O114" s="1118"/>
      <c r="P114" s="1365"/>
    </row>
    <row r="115" spans="1:16" s="222" customFormat="1" ht="38.25">
      <c r="A115" s="1292"/>
      <c r="B115" s="1365"/>
      <c r="C115" s="1365"/>
      <c r="D115" s="1118"/>
      <c r="E115" s="1118"/>
      <c r="F115" s="1118"/>
      <c r="G115" s="1118"/>
      <c r="H115" s="1118"/>
      <c r="I115" s="1118"/>
      <c r="J115" s="1363"/>
      <c r="K115" s="1106"/>
      <c r="L115" s="50" t="s">
        <v>77</v>
      </c>
      <c r="M115" s="226">
        <f>100+50+2000+6000+5000</f>
        <v>13150</v>
      </c>
      <c r="N115" s="1364"/>
      <c r="O115" s="1118"/>
      <c r="P115" s="1365"/>
    </row>
    <row r="116" spans="1:16" s="222" customFormat="1" ht="38.25">
      <c r="A116" s="1292"/>
      <c r="B116" s="1352"/>
      <c r="C116" s="1352"/>
      <c r="D116" s="1119"/>
      <c r="E116" s="1119"/>
      <c r="F116" s="1119"/>
      <c r="G116" s="1119"/>
      <c r="H116" s="1119"/>
      <c r="I116" s="1119"/>
      <c r="J116" s="1282"/>
      <c r="K116" s="1107"/>
      <c r="L116" s="50" t="s">
        <v>880</v>
      </c>
      <c r="M116" s="226">
        <v>1000</v>
      </c>
      <c r="N116" s="1345"/>
      <c r="O116" s="1119"/>
      <c r="P116" s="1352"/>
    </row>
    <row r="117" spans="1:16" s="222" customFormat="1" ht="19.5" customHeight="1">
      <c r="A117" s="969"/>
      <c r="B117" s="1360" t="s">
        <v>4597</v>
      </c>
      <c r="C117" s="1361"/>
      <c r="D117" s="1361"/>
      <c r="E117" s="1361"/>
      <c r="F117" s="1361"/>
      <c r="G117" s="1361"/>
      <c r="H117" s="1361"/>
      <c r="I117" s="1361"/>
      <c r="J117" s="1361"/>
      <c r="K117" s="1361"/>
      <c r="L117" s="1361"/>
      <c r="M117" s="1361"/>
      <c r="N117" s="1361"/>
      <c r="O117" s="1361"/>
      <c r="P117" s="1362"/>
    </row>
    <row r="118" spans="1:16" s="183" customFormat="1" ht="25.5">
      <c r="A118" s="1071">
        <v>26</v>
      </c>
      <c r="B118" s="1353">
        <v>13</v>
      </c>
      <c r="C118" s="1353" t="s">
        <v>68</v>
      </c>
      <c r="D118" s="1077" t="s">
        <v>881</v>
      </c>
      <c r="E118" s="1139" t="s">
        <v>882</v>
      </c>
      <c r="F118" s="1139" t="s">
        <v>883</v>
      </c>
      <c r="G118" s="1139" t="s">
        <v>884</v>
      </c>
      <c r="H118" s="1139" t="s">
        <v>885</v>
      </c>
      <c r="I118" s="1139" t="s">
        <v>886</v>
      </c>
      <c r="J118" s="1139" t="s">
        <v>887</v>
      </c>
      <c r="K118" s="1071" t="s">
        <v>208</v>
      </c>
      <c r="L118" s="13" t="s">
        <v>26</v>
      </c>
      <c r="M118" s="178">
        <v>1</v>
      </c>
      <c r="N118" s="1294">
        <v>6900</v>
      </c>
      <c r="O118" s="1139" t="s">
        <v>888</v>
      </c>
      <c r="P118" s="1358">
        <v>35</v>
      </c>
    </row>
    <row r="119" spans="1:16" s="183" customFormat="1" ht="38.25">
      <c r="A119" s="1097"/>
      <c r="B119" s="1354"/>
      <c r="C119" s="1354"/>
      <c r="D119" s="1099"/>
      <c r="E119" s="1140"/>
      <c r="F119" s="1140"/>
      <c r="G119" s="1140"/>
      <c r="H119" s="1140"/>
      <c r="I119" s="1140"/>
      <c r="J119" s="1140"/>
      <c r="K119" s="1097"/>
      <c r="L119" s="13" t="s">
        <v>75</v>
      </c>
      <c r="M119" s="178">
        <v>100</v>
      </c>
      <c r="N119" s="1297"/>
      <c r="O119" s="1140"/>
      <c r="P119" s="1382"/>
    </row>
    <row r="120" spans="1:16" s="183" customFormat="1" ht="38.25">
      <c r="A120" s="1097"/>
      <c r="B120" s="1355"/>
      <c r="C120" s="1355"/>
      <c r="D120" s="1078"/>
      <c r="E120" s="1141"/>
      <c r="F120" s="1141"/>
      <c r="G120" s="1141"/>
      <c r="H120" s="1141"/>
      <c r="I120" s="1141"/>
      <c r="J120" s="1141"/>
      <c r="K120" s="1072"/>
      <c r="L120" s="10" t="s">
        <v>77</v>
      </c>
      <c r="M120" s="178">
        <f>150+100</f>
        <v>250</v>
      </c>
      <c r="N120" s="1295"/>
      <c r="O120" s="1141"/>
      <c r="P120" s="1359"/>
    </row>
    <row r="121" spans="1:16" s="222" customFormat="1" ht="25.5">
      <c r="A121" s="1292"/>
      <c r="B121" s="1351">
        <v>13</v>
      </c>
      <c r="C121" s="1351" t="s">
        <v>68</v>
      </c>
      <c r="D121" s="1117" t="s">
        <v>881</v>
      </c>
      <c r="E121" s="1117" t="s">
        <v>882</v>
      </c>
      <c r="F121" s="1117" t="s">
        <v>883</v>
      </c>
      <c r="G121" s="1117" t="s">
        <v>884</v>
      </c>
      <c r="H121" s="1117" t="s">
        <v>885</v>
      </c>
      <c r="I121" s="1117" t="s">
        <v>886</v>
      </c>
      <c r="J121" s="1281" t="s">
        <v>889</v>
      </c>
      <c r="K121" s="1105" t="s">
        <v>208</v>
      </c>
      <c r="L121" s="52" t="s">
        <v>26</v>
      </c>
      <c r="M121" s="224">
        <v>1</v>
      </c>
      <c r="N121" s="1240">
        <v>5400</v>
      </c>
      <c r="O121" s="1117" t="s">
        <v>888</v>
      </c>
      <c r="P121" s="1351">
        <v>35</v>
      </c>
    </row>
    <row r="122" spans="1:16" s="222" customFormat="1" ht="38.25">
      <c r="A122" s="1292"/>
      <c r="B122" s="1365"/>
      <c r="C122" s="1365"/>
      <c r="D122" s="1118"/>
      <c r="E122" s="1118"/>
      <c r="F122" s="1118"/>
      <c r="G122" s="1118"/>
      <c r="H122" s="1118"/>
      <c r="I122" s="1118"/>
      <c r="J122" s="1363"/>
      <c r="K122" s="1106"/>
      <c r="L122" s="52" t="s">
        <v>75</v>
      </c>
      <c r="M122" s="224">
        <v>100</v>
      </c>
      <c r="N122" s="1241"/>
      <c r="O122" s="1118"/>
      <c r="P122" s="1365"/>
    </row>
    <row r="123" spans="1:16" s="222" customFormat="1" ht="38.25">
      <c r="A123" s="1292"/>
      <c r="B123" s="1352"/>
      <c r="C123" s="1352"/>
      <c r="D123" s="1119"/>
      <c r="E123" s="1119"/>
      <c r="F123" s="1119"/>
      <c r="G123" s="1119"/>
      <c r="H123" s="1119"/>
      <c r="I123" s="1119"/>
      <c r="J123" s="1282"/>
      <c r="K123" s="1107"/>
      <c r="L123" s="50" t="s">
        <v>77</v>
      </c>
      <c r="M123" s="224">
        <f>150+100</f>
        <v>250</v>
      </c>
      <c r="N123" s="1242"/>
      <c r="O123" s="1119"/>
      <c r="P123" s="1352"/>
    </row>
    <row r="124" spans="1:16" s="222" customFormat="1" ht="22.5" customHeight="1">
      <c r="A124" s="969"/>
      <c r="B124" s="1360" t="s">
        <v>4598</v>
      </c>
      <c r="C124" s="1361"/>
      <c r="D124" s="1361"/>
      <c r="E124" s="1361"/>
      <c r="F124" s="1361"/>
      <c r="G124" s="1361"/>
      <c r="H124" s="1361"/>
      <c r="I124" s="1361"/>
      <c r="J124" s="1361"/>
      <c r="K124" s="1361"/>
      <c r="L124" s="1361"/>
      <c r="M124" s="1361"/>
      <c r="N124" s="1361"/>
      <c r="O124" s="1361"/>
      <c r="P124" s="1362"/>
    </row>
    <row r="125" spans="1:16" s="183" customFormat="1" ht="54" customHeight="1">
      <c r="A125" s="1139">
        <v>27</v>
      </c>
      <c r="B125" s="1353">
        <v>4</v>
      </c>
      <c r="C125" s="1353" t="s">
        <v>88</v>
      </c>
      <c r="D125" s="1077" t="s">
        <v>58</v>
      </c>
      <c r="E125" s="1376" t="s">
        <v>882</v>
      </c>
      <c r="F125" s="1376" t="s">
        <v>890</v>
      </c>
      <c r="G125" s="1139" t="s">
        <v>891</v>
      </c>
      <c r="H125" s="1139" t="s">
        <v>476</v>
      </c>
      <c r="I125" s="1081" t="s">
        <v>892</v>
      </c>
      <c r="J125" s="1285" t="s">
        <v>893</v>
      </c>
      <c r="K125" s="1071" t="s">
        <v>208</v>
      </c>
      <c r="L125" s="10" t="s">
        <v>624</v>
      </c>
      <c r="M125" s="178">
        <v>1</v>
      </c>
      <c r="N125" s="1294">
        <v>52380</v>
      </c>
      <c r="O125" s="1139" t="s">
        <v>888</v>
      </c>
      <c r="P125" s="1358">
        <v>34.5</v>
      </c>
    </row>
    <row r="126" spans="1:16" s="183" customFormat="1" ht="71.25" customHeight="1">
      <c r="A126" s="1140"/>
      <c r="B126" s="1355"/>
      <c r="C126" s="1355"/>
      <c r="D126" s="1078"/>
      <c r="E126" s="1378"/>
      <c r="F126" s="1378"/>
      <c r="G126" s="1141"/>
      <c r="H126" s="1141"/>
      <c r="I126" s="1082"/>
      <c r="J126" s="1286"/>
      <c r="K126" s="1072"/>
      <c r="L126" s="10" t="s">
        <v>479</v>
      </c>
      <c r="M126" s="175">
        <v>20</v>
      </c>
      <c r="N126" s="1295"/>
      <c r="O126" s="1141"/>
      <c r="P126" s="1359"/>
    </row>
    <row r="127" spans="1:16" s="222" customFormat="1" ht="54" customHeight="1">
      <c r="A127" s="1312"/>
      <c r="B127" s="1351">
        <v>4</v>
      </c>
      <c r="C127" s="1351" t="s">
        <v>88</v>
      </c>
      <c r="D127" s="1117" t="s">
        <v>58</v>
      </c>
      <c r="E127" s="1117" t="s">
        <v>882</v>
      </c>
      <c r="F127" s="1117" t="s">
        <v>890</v>
      </c>
      <c r="G127" s="1117" t="s">
        <v>891</v>
      </c>
      <c r="H127" s="1117" t="s">
        <v>476</v>
      </c>
      <c r="I127" s="1117" t="s">
        <v>892</v>
      </c>
      <c r="J127" s="1281" t="s">
        <v>894</v>
      </c>
      <c r="K127" s="1105" t="s">
        <v>208</v>
      </c>
      <c r="L127" s="50" t="s">
        <v>624</v>
      </c>
      <c r="M127" s="224">
        <v>1</v>
      </c>
      <c r="N127" s="1344">
        <v>52380</v>
      </c>
      <c r="O127" s="1117" t="s">
        <v>888</v>
      </c>
      <c r="P127" s="1351">
        <v>34.5</v>
      </c>
    </row>
    <row r="128" spans="1:16" s="222" customFormat="1" ht="71.25" customHeight="1">
      <c r="A128" s="1312"/>
      <c r="B128" s="1352"/>
      <c r="C128" s="1352"/>
      <c r="D128" s="1119"/>
      <c r="E128" s="1119"/>
      <c r="F128" s="1119"/>
      <c r="G128" s="1119"/>
      <c r="H128" s="1119"/>
      <c r="I128" s="1119"/>
      <c r="J128" s="1282"/>
      <c r="K128" s="1107"/>
      <c r="L128" s="50" t="s">
        <v>479</v>
      </c>
      <c r="M128" s="224">
        <v>20</v>
      </c>
      <c r="N128" s="1345"/>
      <c r="O128" s="1119"/>
      <c r="P128" s="1352"/>
    </row>
    <row r="129" spans="1:16" s="222" customFormat="1" ht="24" customHeight="1">
      <c r="A129" s="972"/>
      <c r="B129" s="1360" t="s">
        <v>4597</v>
      </c>
      <c r="C129" s="1361"/>
      <c r="D129" s="1361"/>
      <c r="E129" s="1361"/>
      <c r="F129" s="1361"/>
      <c r="G129" s="1361"/>
      <c r="H129" s="1361"/>
      <c r="I129" s="1361"/>
      <c r="J129" s="1361"/>
      <c r="K129" s="1361"/>
      <c r="L129" s="1361"/>
      <c r="M129" s="1361"/>
      <c r="N129" s="1361"/>
      <c r="O129" s="1361"/>
      <c r="P129" s="1362"/>
    </row>
    <row r="130" spans="1:16" s="184" customFormat="1" ht="12.75">
      <c r="A130" s="1289">
        <v>28</v>
      </c>
      <c r="B130" s="1353">
        <v>11</v>
      </c>
      <c r="C130" s="1077" t="s">
        <v>440</v>
      </c>
      <c r="D130" s="1077" t="s">
        <v>58</v>
      </c>
      <c r="E130" s="1285" t="s">
        <v>895</v>
      </c>
      <c r="F130" s="1285" t="s">
        <v>896</v>
      </c>
      <c r="G130" s="1285" t="s">
        <v>897</v>
      </c>
      <c r="H130" s="1285" t="s">
        <v>896</v>
      </c>
      <c r="I130" s="1285" t="s">
        <v>898</v>
      </c>
      <c r="J130" s="1285" t="s">
        <v>899</v>
      </c>
      <c r="K130" s="1289" t="s">
        <v>208</v>
      </c>
      <c r="L130" s="13" t="s">
        <v>155</v>
      </c>
      <c r="M130" s="178">
        <v>1</v>
      </c>
      <c r="N130" s="1294">
        <v>40463.11</v>
      </c>
      <c r="O130" s="1285" t="s">
        <v>900</v>
      </c>
      <c r="P130" s="1358">
        <v>32.5</v>
      </c>
    </row>
    <row r="131" spans="1:16" s="184" customFormat="1" ht="25.5">
      <c r="A131" s="1278"/>
      <c r="B131" s="1354"/>
      <c r="C131" s="1099"/>
      <c r="D131" s="1099"/>
      <c r="E131" s="1293"/>
      <c r="F131" s="1293"/>
      <c r="G131" s="1293"/>
      <c r="H131" s="1293"/>
      <c r="I131" s="1293"/>
      <c r="J131" s="1293"/>
      <c r="K131" s="1278"/>
      <c r="L131" s="13" t="s">
        <v>782</v>
      </c>
      <c r="M131" s="178">
        <v>300</v>
      </c>
      <c r="N131" s="1297"/>
      <c r="O131" s="1293"/>
      <c r="P131" s="1382"/>
    </row>
    <row r="132" spans="1:16" s="184" customFormat="1" ht="38.25">
      <c r="A132" s="1278"/>
      <c r="B132" s="1354"/>
      <c r="C132" s="1099"/>
      <c r="D132" s="1099"/>
      <c r="E132" s="1293"/>
      <c r="F132" s="1293"/>
      <c r="G132" s="1293"/>
      <c r="H132" s="1293"/>
      <c r="I132" s="1293"/>
      <c r="J132" s="1293"/>
      <c r="K132" s="1278"/>
      <c r="L132" s="13" t="s">
        <v>610</v>
      </c>
      <c r="M132" s="178">
        <v>2</v>
      </c>
      <c r="N132" s="1297"/>
      <c r="O132" s="1293"/>
      <c r="P132" s="1382"/>
    </row>
    <row r="133" spans="1:16" s="184" customFormat="1" ht="38.25">
      <c r="A133" s="1278"/>
      <c r="B133" s="1354"/>
      <c r="C133" s="1099"/>
      <c r="D133" s="1099"/>
      <c r="E133" s="1293"/>
      <c r="F133" s="1293"/>
      <c r="G133" s="1293"/>
      <c r="H133" s="1293"/>
      <c r="I133" s="1293"/>
      <c r="J133" s="1293"/>
      <c r="K133" s="1278"/>
      <c r="L133" s="129" t="s">
        <v>77</v>
      </c>
      <c r="M133" s="187">
        <v>1000</v>
      </c>
      <c r="N133" s="1297"/>
      <c r="O133" s="1293"/>
      <c r="P133" s="1382"/>
    </row>
    <row r="134" spans="1:16" s="184" customFormat="1" ht="38.25">
      <c r="A134" s="1278"/>
      <c r="B134" s="1383"/>
      <c r="C134" s="1384"/>
      <c r="D134" s="1384"/>
      <c r="E134" s="1385"/>
      <c r="F134" s="1385"/>
      <c r="G134" s="1385"/>
      <c r="H134" s="1385"/>
      <c r="I134" s="1385"/>
      <c r="J134" s="1385"/>
      <c r="K134" s="1390"/>
      <c r="L134" s="91" t="s">
        <v>880</v>
      </c>
      <c r="M134" s="178">
        <v>1500</v>
      </c>
      <c r="N134" s="1391"/>
      <c r="O134" s="1385"/>
      <c r="P134" s="1392"/>
    </row>
    <row r="135" spans="1:16" s="184" customFormat="1" ht="102">
      <c r="A135" s="1278"/>
      <c r="B135" s="1355"/>
      <c r="C135" s="1078"/>
      <c r="D135" s="1078"/>
      <c r="E135" s="1286"/>
      <c r="F135" s="1286"/>
      <c r="G135" s="1286"/>
      <c r="H135" s="1286"/>
      <c r="I135" s="1286"/>
      <c r="J135" s="1286"/>
      <c r="K135" s="1296"/>
      <c r="L135" s="130" t="s">
        <v>843</v>
      </c>
      <c r="M135" s="186">
        <f>12+5760</f>
        <v>5772</v>
      </c>
      <c r="N135" s="1295"/>
      <c r="O135" s="1286"/>
      <c r="P135" s="1359"/>
    </row>
    <row r="136" spans="1:16" s="222" customFormat="1" ht="12.75">
      <c r="A136" s="1292"/>
      <c r="B136" s="1351">
        <v>11</v>
      </c>
      <c r="C136" s="1117" t="s">
        <v>440</v>
      </c>
      <c r="D136" s="1117" t="s">
        <v>58</v>
      </c>
      <c r="E136" s="1117" t="s">
        <v>895</v>
      </c>
      <c r="F136" s="1117" t="s">
        <v>896</v>
      </c>
      <c r="G136" s="1117" t="s">
        <v>897</v>
      </c>
      <c r="H136" s="1117" t="s">
        <v>896</v>
      </c>
      <c r="I136" s="1117" t="s">
        <v>898</v>
      </c>
      <c r="J136" s="1281" t="s">
        <v>901</v>
      </c>
      <c r="K136" s="1105" t="s">
        <v>208</v>
      </c>
      <c r="L136" s="52" t="s">
        <v>155</v>
      </c>
      <c r="M136" s="224">
        <v>1</v>
      </c>
      <c r="N136" s="1240">
        <v>38987.11</v>
      </c>
      <c r="O136" s="1117" t="s">
        <v>900</v>
      </c>
      <c r="P136" s="1351">
        <v>32.5</v>
      </c>
    </row>
    <row r="137" spans="1:16" s="222" customFormat="1" ht="25.5">
      <c r="A137" s="1292"/>
      <c r="B137" s="1365"/>
      <c r="C137" s="1118"/>
      <c r="D137" s="1118"/>
      <c r="E137" s="1118"/>
      <c r="F137" s="1118"/>
      <c r="G137" s="1118"/>
      <c r="H137" s="1118"/>
      <c r="I137" s="1118"/>
      <c r="J137" s="1363"/>
      <c r="K137" s="1106"/>
      <c r="L137" s="52" t="s">
        <v>782</v>
      </c>
      <c r="M137" s="224">
        <v>300</v>
      </c>
      <c r="N137" s="1241"/>
      <c r="O137" s="1118"/>
      <c r="P137" s="1365"/>
    </row>
    <row r="138" spans="1:16" s="222" customFormat="1" ht="38.25">
      <c r="A138" s="1292"/>
      <c r="B138" s="1365"/>
      <c r="C138" s="1118"/>
      <c r="D138" s="1118"/>
      <c r="E138" s="1118"/>
      <c r="F138" s="1118"/>
      <c r="G138" s="1118"/>
      <c r="H138" s="1118"/>
      <c r="I138" s="1118"/>
      <c r="J138" s="1363"/>
      <c r="K138" s="1106"/>
      <c r="L138" s="52" t="s">
        <v>610</v>
      </c>
      <c r="M138" s="224">
        <v>2</v>
      </c>
      <c r="N138" s="1241"/>
      <c r="O138" s="1118"/>
      <c r="P138" s="1365"/>
    </row>
    <row r="139" spans="1:16" s="222" customFormat="1" ht="38.25">
      <c r="A139" s="1292"/>
      <c r="B139" s="1365"/>
      <c r="C139" s="1118"/>
      <c r="D139" s="1118"/>
      <c r="E139" s="1118"/>
      <c r="F139" s="1118"/>
      <c r="G139" s="1118"/>
      <c r="H139" s="1118"/>
      <c r="I139" s="1118"/>
      <c r="J139" s="1363"/>
      <c r="K139" s="1106"/>
      <c r="L139" s="140" t="s">
        <v>77</v>
      </c>
      <c r="M139" s="228">
        <v>1000</v>
      </c>
      <c r="N139" s="1241"/>
      <c r="O139" s="1118"/>
      <c r="P139" s="1365"/>
    </row>
    <row r="140" spans="1:16" s="222" customFormat="1" ht="38.25">
      <c r="A140" s="1292"/>
      <c r="B140" s="1387"/>
      <c r="C140" s="1386"/>
      <c r="D140" s="1386"/>
      <c r="E140" s="1386"/>
      <c r="F140" s="1386"/>
      <c r="G140" s="1386"/>
      <c r="H140" s="1386"/>
      <c r="I140" s="1386"/>
      <c r="J140" s="1388"/>
      <c r="K140" s="1389"/>
      <c r="L140" s="50" t="s">
        <v>880</v>
      </c>
      <c r="M140" s="224">
        <v>1500</v>
      </c>
      <c r="N140" s="1311"/>
      <c r="O140" s="1386"/>
      <c r="P140" s="1387"/>
    </row>
    <row r="141" spans="1:16" s="222" customFormat="1" ht="102">
      <c r="A141" s="1292"/>
      <c r="B141" s="1352"/>
      <c r="C141" s="1119"/>
      <c r="D141" s="1119"/>
      <c r="E141" s="1119"/>
      <c r="F141" s="1119"/>
      <c r="G141" s="1119"/>
      <c r="H141" s="1119"/>
      <c r="I141" s="1119"/>
      <c r="J141" s="1282"/>
      <c r="K141" s="1107"/>
      <c r="L141" s="141" t="s">
        <v>843</v>
      </c>
      <c r="M141" s="226">
        <f>12+5760</f>
        <v>5772</v>
      </c>
      <c r="N141" s="1242"/>
      <c r="O141" s="1119"/>
      <c r="P141" s="1352"/>
    </row>
    <row r="142" spans="1:16" s="222" customFormat="1" ht="21" customHeight="1">
      <c r="A142" s="969"/>
      <c r="B142" s="1360" t="s">
        <v>4598</v>
      </c>
      <c r="C142" s="1361"/>
      <c r="D142" s="1361"/>
      <c r="E142" s="1361"/>
      <c r="F142" s="1361"/>
      <c r="G142" s="1361"/>
      <c r="H142" s="1361"/>
      <c r="I142" s="1361"/>
      <c r="J142" s="1361"/>
      <c r="K142" s="1361"/>
      <c r="L142" s="1361"/>
      <c r="M142" s="1361"/>
      <c r="N142" s="1361"/>
      <c r="O142" s="1361"/>
      <c r="P142" s="1362"/>
    </row>
    <row r="143" spans="1:16" s="183" customFormat="1" ht="38.25">
      <c r="A143" s="1071">
        <v>29</v>
      </c>
      <c r="B143" s="1353">
        <v>11</v>
      </c>
      <c r="C143" s="1077">
        <v>5</v>
      </c>
      <c r="D143" s="1077" t="s">
        <v>58</v>
      </c>
      <c r="E143" s="1139" t="s">
        <v>902</v>
      </c>
      <c r="F143" s="1285" t="s">
        <v>903</v>
      </c>
      <c r="G143" s="1139" t="s">
        <v>904</v>
      </c>
      <c r="H143" s="1139" t="s">
        <v>905</v>
      </c>
      <c r="I143" s="1139" t="s">
        <v>906</v>
      </c>
      <c r="J143" s="1285" t="s">
        <v>907</v>
      </c>
      <c r="K143" s="1071" t="s">
        <v>208</v>
      </c>
      <c r="L143" s="134" t="s">
        <v>769</v>
      </c>
      <c r="M143" s="175">
        <v>1</v>
      </c>
      <c r="N143" s="1294">
        <v>29089.5</v>
      </c>
      <c r="O143" s="1285" t="s">
        <v>908</v>
      </c>
      <c r="P143" s="1358">
        <v>32</v>
      </c>
    </row>
    <row r="144" spans="1:16" s="183" customFormat="1" ht="38.25">
      <c r="A144" s="1097"/>
      <c r="B144" s="1354"/>
      <c r="C144" s="1099"/>
      <c r="D144" s="1099"/>
      <c r="E144" s="1140"/>
      <c r="F144" s="1293"/>
      <c r="G144" s="1140"/>
      <c r="H144" s="1140"/>
      <c r="I144" s="1140"/>
      <c r="J144" s="1293"/>
      <c r="K144" s="1097"/>
      <c r="L144" s="10" t="s">
        <v>77</v>
      </c>
      <c r="M144" s="175">
        <v>100</v>
      </c>
      <c r="N144" s="1297"/>
      <c r="O144" s="1293"/>
      <c r="P144" s="1382"/>
    </row>
    <row r="145" spans="1:16" s="183" customFormat="1" ht="38.25">
      <c r="A145" s="1097"/>
      <c r="B145" s="1354"/>
      <c r="C145" s="1099"/>
      <c r="D145" s="1099"/>
      <c r="E145" s="1140"/>
      <c r="F145" s="1293"/>
      <c r="G145" s="1140"/>
      <c r="H145" s="1140"/>
      <c r="I145" s="1140"/>
      <c r="J145" s="1293"/>
      <c r="K145" s="1097"/>
      <c r="L145" s="13" t="s">
        <v>610</v>
      </c>
      <c r="M145" s="175">
        <v>1</v>
      </c>
      <c r="N145" s="1297"/>
      <c r="O145" s="1293"/>
      <c r="P145" s="1382"/>
    </row>
    <row r="146" spans="1:16" s="222" customFormat="1" ht="38.25">
      <c r="A146" s="1292"/>
      <c r="B146" s="1351">
        <v>11</v>
      </c>
      <c r="C146" s="1117">
        <v>5</v>
      </c>
      <c r="D146" s="1117" t="s">
        <v>58</v>
      </c>
      <c r="E146" s="1117" t="s">
        <v>902</v>
      </c>
      <c r="F146" s="1117" t="s">
        <v>903</v>
      </c>
      <c r="G146" s="1117" t="s">
        <v>904</v>
      </c>
      <c r="H146" s="1117" t="s">
        <v>905</v>
      </c>
      <c r="I146" s="1117" t="s">
        <v>906</v>
      </c>
      <c r="J146" s="1281" t="s">
        <v>909</v>
      </c>
      <c r="K146" s="1105" t="s">
        <v>208</v>
      </c>
      <c r="L146" s="50" t="s">
        <v>769</v>
      </c>
      <c r="M146" s="224">
        <v>1</v>
      </c>
      <c r="N146" s="1240">
        <v>23089.5</v>
      </c>
      <c r="O146" s="1117" t="s">
        <v>908</v>
      </c>
      <c r="P146" s="1351">
        <v>32</v>
      </c>
    </row>
    <row r="147" spans="1:16" s="222" customFormat="1" ht="38.25">
      <c r="A147" s="1292"/>
      <c r="B147" s="1365"/>
      <c r="C147" s="1118"/>
      <c r="D147" s="1118"/>
      <c r="E147" s="1118"/>
      <c r="F147" s="1118"/>
      <c r="G147" s="1118"/>
      <c r="H147" s="1118"/>
      <c r="I147" s="1118"/>
      <c r="J147" s="1363"/>
      <c r="K147" s="1106"/>
      <c r="L147" s="50" t="s">
        <v>77</v>
      </c>
      <c r="M147" s="224">
        <v>100</v>
      </c>
      <c r="N147" s="1241"/>
      <c r="O147" s="1118"/>
      <c r="P147" s="1365"/>
    </row>
    <row r="148" spans="1:16" s="222" customFormat="1" ht="38.25">
      <c r="A148" s="1292"/>
      <c r="B148" s="1365"/>
      <c r="C148" s="1118"/>
      <c r="D148" s="1118"/>
      <c r="E148" s="1118"/>
      <c r="F148" s="1118"/>
      <c r="G148" s="1118"/>
      <c r="H148" s="1118"/>
      <c r="I148" s="1118"/>
      <c r="J148" s="1363"/>
      <c r="K148" s="1106"/>
      <c r="L148" s="230" t="s">
        <v>610</v>
      </c>
      <c r="M148" s="228">
        <v>1</v>
      </c>
      <c r="N148" s="1241"/>
      <c r="O148" s="1118"/>
      <c r="P148" s="1365"/>
    </row>
    <row r="149" spans="1:16" s="222" customFormat="1" ht="15.75" customHeight="1">
      <c r="A149" s="969"/>
      <c r="B149" s="1430" t="s">
        <v>4598</v>
      </c>
      <c r="C149" s="1430"/>
      <c r="D149" s="1430"/>
      <c r="E149" s="1430"/>
      <c r="F149" s="1430"/>
      <c r="G149" s="1430"/>
      <c r="H149" s="1430"/>
      <c r="I149" s="1430"/>
      <c r="J149" s="1430"/>
      <c r="K149" s="1430"/>
      <c r="L149" s="1430"/>
      <c r="M149" s="1430"/>
      <c r="N149" s="1430"/>
      <c r="O149" s="1430"/>
      <c r="P149" s="1430"/>
    </row>
    <row r="150" spans="1:16" s="183" customFormat="1" ht="41.25" customHeight="1">
      <c r="A150" s="1139">
        <v>30</v>
      </c>
      <c r="B150" s="1353">
        <v>11</v>
      </c>
      <c r="C150" s="1077">
        <v>5</v>
      </c>
      <c r="D150" s="1077" t="s">
        <v>58</v>
      </c>
      <c r="E150" s="1376" t="s">
        <v>910</v>
      </c>
      <c r="F150" s="1376" t="s">
        <v>911</v>
      </c>
      <c r="G150" s="1139" t="s">
        <v>912</v>
      </c>
      <c r="H150" s="1139" t="s">
        <v>913</v>
      </c>
      <c r="I150" s="1139" t="s">
        <v>914</v>
      </c>
      <c r="J150" s="1285" t="s">
        <v>915</v>
      </c>
      <c r="K150" s="1071" t="s">
        <v>208</v>
      </c>
      <c r="L150" s="13" t="s">
        <v>26</v>
      </c>
      <c r="M150" s="175">
        <v>2</v>
      </c>
      <c r="N150" s="1294">
        <v>26666</v>
      </c>
      <c r="O150" s="1139" t="s">
        <v>916</v>
      </c>
      <c r="P150" s="1139">
        <v>32</v>
      </c>
    </row>
    <row r="151" spans="1:16" s="183" customFormat="1" ht="38.25">
      <c r="A151" s="1140"/>
      <c r="B151" s="1354"/>
      <c r="C151" s="1099"/>
      <c r="D151" s="1099"/>
      <c r="E151" s="1377"/>
      <c r="F151" s="1377"/>
      <c r="G151" s="1140"/>
      <c r="H151" s="1140"/>
      <c r="I151" s="1140"/>
      <c r="J151" s="1293"/>
      <c r="K151" s="1097"/>
      <c r="L151" s="13" t="s">
        <v>75</v>
      </c>
      <c r="M151" s="192">
        <v>200</v>
      </c>
      <c r="N151" s="1297"/>
      <c r="O151" s="1140"/>
      <c r="P151" s="1140"/>
    </row>
    <row r="152" spans="1:16" s="183" customFormat="1" ht="39" customHeight="1">
      <c r="A152" s="1140"/>
      <c r="B152" s="1355"/>
      <c r="C152" s="1078"/>
      <c r="D152" s="1078"/>
      <c r="E152" s="1378"/>
      <c r="F152" s="1378"/>
      <c r="G152" s="1141"/>
      <c r="H152" s="1141"/>
      <c r="I152" s="1141"/>
      <c r="J152" s="1286"/>
      <c r="K152" s="1072"/>
      <c r="L152" s="10" t="s">
        <v>77</v>
      </c>
      <c r="M152" s="192">
        <f>2000</f>
        <v>2000</v>
      </c>
      <c r="N152" s="1295"/>
      <c r="O152" s="1141"/>
      <c r="P152" s="1141"/>
    </row>
    <row r="153" spans="1:16" s="222" customFormat="1" ht="41.25" customHeight="1">
      <c r="A153" s="1312"/>
      <c r="B153" s="1351">
        <v>11</v>
      </c>
      <c r="C153" s="1117">
        <v>5</v>
      </c>
      <c r="D153" s="1117" t="s">
        <v>58</v>
      </c>
      <c r="E153" s="1117" t="s">
        <v>910</v>
      </c>
      <c r="F153" s="1117" t="s">
        <v>911</v>
      </c>
      <c r="G153" s="1117" t="s">
        <v>912</v>
      </c>
      <c r="H153" s="1117" t="s">
        <v>913</v>
      </c>
      <c r="I153" s="1117" t="s">
        <v>914</v>
      </c>
      <c r="J153" s="1281" t="s">
        <v>917</v>
      </c>
      <c r="K153" s="1105" t="s">
        <v>208</v>
      </c>
      <c r="L153" s="52" t="s">
        <v>26</v>
      </c>
      <c r="M153" s="224">
        <v>2</v>
      </c>
      <c r="N153" s="1344">
        <v>26666</v>
      </c>
      <c r="O153" s="1117" t="s">
        <v>916</v>
      </c>
      <c r="P153" s="1117">
        <v>32</v>
      </c>
    </row>
    <row r="154" spans="1:16" s="222" customFormat="1" ht="38.25">
      <c r="A154" s="1312"/>
      <c r="B154" s="1365"/>
      <c r="C154" s="1118"/>
      <c r="D154" s="1118"/>
      <c r="E154" s="1118"/>
      <c r="F154" s="1118"/>
      <c r="G154" s="1118"/>
      <c r="H154" s="1118"/>
      <c r="I154" s="1118"/>
      <c r="J154" s="1363"/>
      <c r="K154" s="1106"/>
      <c r="L154" s="52" t="s">
        <v>75</v>
      </c>
      <c r="M154" s="231">
        <v>200</v>
      </c>
      <c r="N154" s="1364"/>
      <c r="O154" s="1118"/>
      <c r="P154" s="1118"/>
    </row>
    <row r="155" spans="1:16" s="222" customFormat="1" ht="39" customHeight="1">
      <c r="A155" s="1312"/>
      <c r="B155" s="1352"/>
      <c r="C155" s="1119"/>
      <c r="D155" s="1119"/>
      <c r="E155" s="1119"/>
      <c r="F155" s="1119"/>
      <c r="G155" s="1119"/>
      <c r="H155" s="1119"/>
      <c r="I155" s="1119"/>
      <c r="J155" s="1282"/>
      <c r="K155" s="1107"/>
      <c r="L155" s="50" t="s">
        <v>77</v>
      </c>
      <c r="M155" s="231">
        <f>2000</f>
        <v>2000</v>
      </c>
      <c r="N155" s="1345"/>
      <c r="O155" s="1119"/>
      <c r="P155" s="1119"/>
    </row>
    <row r="156" spans="1:16" s="222" customFormat="1" ht="18" customHeight="1">
      <c r="A156" s="972"/>
      <c r="B156" s="1360" t="s">
        <v>4597</v>
      </c>
      <c r="C156" s="1361"/>
      <c r="D156" s="1361"/>
      <c r="E156" s="1361"/>
      <c r="F156" s="1361"/>
      <c r="G156" s="1361"/>
      <c r="H156" s="1361"/>
      <c r="I156" s="1361"/>
      <c r="J156" s="1361"/>
      <c r="K156" s="1361"/>
      <c r="L156" s="1361"/>
      <c r="M156" s="1361"/>
      <c r="N156" s="1361"/>
      <c r="O156" s="1361"/>
      <c r="P156" s="1362"/>
    </row>
    <row r="157" spans="1:16" s="183" customFormat="1" ht="38.25">
      <c r="A157" s="1071">
        <v>31</v>
      </c>
      <c r="B157" s="1077">
        <v>10</v>
      </c>
      <c r="C157" s="1077">
        <v>5</v>
      </c>
      <c r="D157" s="1077" t="s">
        <v>58</v>
      </c>
      <c r="E157" s="1139" t="s">
        <v>918</v>
      </c>
      <c r="F157" s="1139" t="s">
        <v>919</v>
      </c>
      <c r="G157" s="1393" t="s">
        <v>920</v>
      </c>
      <c r="H157" s="1139" t="s">
        <v>921</v>
      </c>
      <c r="I157" s="1139" t="s">
        <v>922</v>
      </c>
      <c r="J157" s="1139" t="s">
        <v>923</v>
      </c>
      <c r="K157" s="1071" t="s">
        <v>208</v>
      </c>
      <c r="L157" s="134" t="s">
        <v>769</v>
      </c>
      <c r="M157" s="192">
        <v>1</v>
      </c>
      <c r="N157" s="1373">
        <v>17170</v>
      </c>
      <c r="O157" s="1139" t="s">
        <v>924</v>
      </c>
      <c r="P157" s="1139">
        <v>32</v>
      </c>
    </row>
    <row r="158" spans="1:16" s="183" customFormat="1" ht="12.75">
      <c r="A158" s="1097"/>
      <c r="B158" s="1099"/>
      <c r="C158" s="1099"/>
      <c r="D158" s="1099"/>
      <c r="E158" s="1140"/>
      <c r="F158" s="1140"/>
      <c r="G158" s="1394"/>
      <c r="H158" s="1140"/>
      <c r="I158" s="1140"/>
      <c r="J158" s="1140"/>
      <c r="K158" s="1097"/>
      <c r="L158" s="13" t="s">
        <v>155</v>
      </c>
      <c r="M158" s="192">
        <v>1</v>
      </c>
      <c r="N158" s="1374"/>
      <c r="O158" s="1140"/>
      <c r="P158" s="1140"/>
    </row>
    <row r="159" spans="1:16" s="183" customFormat="1" ht="25.5">
      <c r="A159" s="1097"/>
      <c r="B159" s="1099"/>
      <c r="C159" s="1099"/>
      <c r="D159" s="1099"/>
      <c r="E159" s="1140"/>
      <c r="F159" s="1140"/>
      <c r="G159" s="1394"/>
      <c r="H159" s="1140"/>
      <c r="I159" s="1140"/>
      <c r="J159" s="1140"/>
      <c r="K159" s="1097"/>
      <c r="L159" s="13" t="s">
        <v>782</v>
      </c>
      <c r="M159" s="192">
        <v>100</v>
      </c>
      <c r="N159" s="1374"/>
      <c r="O159" s="1140"/>
      <c r="P159" s="1140"/>
    </row>
    <row r="160" spans="1:16" s="183" customFormat="1" ht="38.25">
      <c r="A160" s="1097"/>
      <c r="B160" s="1099"/>
      <c r="C160" s="1099"/>
      <c r="D160" s="1099"/>
      <c r="E160" s="1140"/>
      <c r="F160" s="1140"/>
      <c r="G160" s="1394"/>
      <c r="H160" s="1140"/>
      <c r="I160" s="1140"/>
      <c r="J160" s="1140"/>
      <c r="K160" s="1097"/>
      <c r="L160" s="10" t="s">
        <v>77</v>
      </c>
      <c r="M160" s="192">
        <v>100</v>
      </c>
      <c r="N160" s="1374"/>
      <c r="O160" s="1140"/>
      <c r="P160" s="1140"/>
    </row>
    <row r="161" spans="1:16" s="183" customFormat="1" ht="102">
      <c r="A161" s="1097"/>
      <c r="B161" s="1078"/>
      <c r="C161" s="1078"/>
      <c r="D161" s="1078"/>
      <c r="E161" s="1141"/>
      <c r="F161" s="1141"/>
      <c r="G161" s="1395"/>
      <c r="H161" s="1141"/>
      <c r="I161" s="1141"/>
      <c r="J161" s="1141"/>
      <c r="K161" s="1072"/>
      <c r="L161" s="10" t="s">
        <v>843</v>
      </c>
      <c r="M161" s="192">
        <v>1</v>
      </c>
      <c r="N161" s="1375"/>
      <c r="O161" s="1141"/>
      <c r="P161" s="1141"/>
    </row>
    <row r="162" spans="1:16" s="222" customFormat="1" ht="38.25">
      <c r="A162" s="1292"/>
      <c r="B162" s="1117">
        <v>10</v>
      </c>
      <c r="C162" s="1117">
        <v>5</v>
      </c>
      <c r="D162" s="1117" t="s">
        <v>58</v>
      </c>
      <c r="E162" s="1117" t="s">
        <v>918</v>
      </c>
      <c r="F162" s="1117" t="s">
        <v>919</v>
      </c>
      <c r="G162" s="1396" t="s">
        <v>920</v>
      </c>
      <c r="H162" s="1117" t="s">
        <v>921</v>
      </c>
      <c r="I162" s="1117" t="s">
        <v>922</v>
      </c>
      <c r="J162" s="1281" t="s">
        <v>925</v>
      </c>
      <c r="K162" s="1105" t="s">
        <v>208</v>
      </c>
      <c r="L162" s="50" t="s">
        <v>769</v>
      </c>
      <c r="M162" s="231">
        <v>1</v>
      </c>
      <c r="N162" s="1240">
        <v>12900</v>
      </c>
      <c r="O162" s="1117" t="s">
        <v>924</v>
      </c>
      <c r="P162" s="1117">
        <v>32</v>
      </c>
    </row>
    <row r="163" spans="1:16" s="222" customFormat="1" ht="12.75">
      <c r="A163" s="1292"/>
      <c r="B163" s="1118"/>
      <c r="C163" s="1118"/>
      <c r="D163" s="1118"/>
      <c r="E163" s="1118"/>
      <c r="F163" s="1118"/>
      <c r="G163" s="1397"/>
      <c r="H163" s="1118"/>
      <c r="I163" s="1118"/>
      <c r="J163" s="1363"/>
      <c r="K163" s="1106"/>
      <c r="L163" s="52" t="s">
        <v>155</v>
      </c>
      <c r="M163" s="231">
        <v>1</v>
      </c>
      <c r="N163" s="1241"/>
      <c r="O163" s="1118"/>
      <c r="P163" s="1118"/>
    </row>
    <row r="164" spans="1:16" s="222" customFormat="1" ht="25.5">
      <c r="A164" s="1292"/>
      <c r="B164" s="1118"/>
      <c r="C164" s="1118"/>
      <c r="D164" s="1118"/>
      <c r="E164" s="1118"/>
      <c r="F164" s="1118"/>
      <c r="G164" s="1397"/>
      <c r="H164" s="1118"/>
      <c r="I164" s="1118"/>
      <c r="J164" s="1363"/>
      <c r="K164" s="1106"/>
      <c r="L164" s="52" t="s">
        <v>782</v>
      </c>
      <c r="M164" s="231">
        <v>100</v>
      </c>
      <c r="N164" s="1241"/>
      <c r="O164" s="1118"/>
      <c r="P164" s="1118"/>
    </row>
    <row r="165" spans="1:16" s="222" customFormat="1" ht="38.25">
      <c r="A165" s="1292"/>
      <c r="B165" s="1118"/>
      <c r="C165" s="1118"/>
      <c r="D165" s="1118"/>
      <c r="E165" s="1118"/>
      <c r="F165" s="1118"/>
      <c r="G165" s="1397"/>
      <c r="H165" s="1118"/>
      <c r="I165" s="1118"/>
      <c r="J165" s="1363"/>
      <c r="K165" s="1106"/>
      <c r="L165" s="50" t="s">
        <v>77</v>
      </c>
      <c r="M165" s="231">
        <v>100</v>
      </c>
      <c r="N165" s="1241"/>
      <c r="O165" s="1118"/>
      <c r="P165" s="1118"/>
    </row>
    <row r="166" spans="1:16" s="222" customFormat="1" ht="102">
      <c r="A166" s="1292"/>
      <c r="B166" s="1119"/>
      <c r="C166" s="1119"/>
      <c r="D166" s="1119"/>
      <c r="E166" s="1119"/>
      <c r="F166" s="1119"/>
      <c r="G166" s="1398"/>
      <c r="H166" s="1119"/>
      <c r="I166" s="1119"/>
      <c r="J166" s="1282"/>
      <c r="K166" s="1107"/>
      <c r="L166" s="50" t="s">
        <v>843</v>
      </c>
      <c r="M166" s="231">
        <v>1</v>
      </c>
      <c r="N166" s="1242"/>
      <c r="O166" s="1119"/>
      <c r="P166" s="1119"/>
    </row>
    <row r="167" spans="1:16" s="222" customFormat="1" ht="21" customHeight="1">
      <c r="A167" s="969"/>
      <c r="B167" s="1176" t="s">
        <v>4598</v>
      </c>
      <c r="C167" s="1177"/>
      <c r="D167" s="1177"/>
      <c r="E167" s="1177"/>
      <c r="F167" s="1177"/>
      <c r="G167" s="1177"/>
      <c r="H167" s="1177"/>
      <c r="I167" s="1177"/>
      <c r="J167" s="1177"/>
      <c r="K167" s="1177"/>
      <c r="L167" s="1177"/>
      <c r="M167" s="1177"/>
      <c r="N167" s="1177"/>
      <c r="O167" s="1177"/>
      <c r="P167" s="1178"/>
    </row>
    <row r="168" spans="1:16" s="183" customFormat="1" ht="25.5">
      <c r="A168" s="1071">
        <v>32</v>
      </c>
      <c r="B168" s="1077">
        <v>12</v>
      </c>
      <c r="C168" s="1077" t="s">
        <v>796</v>
      </c>
      <c r="D168" s="1077" t="s">
        <v>134</v>
      </c>
      <c r="E168" s="1139" t="s">
        <v>926</v>
      </c>
      <c r="F168" s="1139" t="s">
        <v>927</v>
      </c>
      <c r="G168" s="1139" t="s">
        <v>928</v>
      </c>
      <c r="H168" s="1139" t="s">
        <v>929</v>
      </c>
      <c r="I168" s="1139" t="s">
        <v>930</v>
      </c>
      <c r="J168" s="1139" t="s">
        <v>931</v>
      </c>
      <c r="K168" s="1071" t="s">
        <v>208</v>
      </c>
      <c r="L168" s="13" t="s">
        <v>26</v>
      </c>
      <c r="M168" s="193">
        <v>1</v>
      </c>
      <c r="N168" s="1373">
        <v>21603.200000000001</v>
      </c>
      <c r="O168" s="1139" t="s">
        <v>932</v>
      </c>
      <c r="P168" s="1139">
        <v>31.5</v>
      </c>
    </row>
    <row r="169" spans="1:16" s="183" customFormat="1" ht="38.25">
      <c r="A169" s="1097"/>
      <c r="B169" s="1099"/>
      <c r="C169" s="1099"/>
      <c r="D169" s="1099"/>
      <c r="E169" s="1140"/>
      <c r="F169" s="1140"/>
      <c r="G169" s="1140"/>
      <c r="H169" s="1140"/>
      <c r="I169" s="1140"/>
      <c r="J169" s="1140"/>
      <c r="K169" s="1097"/>
      <c r="L169" s="10" t="s">
        <v>624</v>
      </c>
      <c r="M169" s="193">
        <v>3</v>
      </c>
      <c r="N169" s="1374"/>
      <c r="O169" s="1140"/>
      <c r="P169" s="1140"/>
    </row>
    <row r="170" spans="1:16" s="183" customFormat="1" ht="38.25">
      <c r="A170" s="1097"/>
      <c r="B170" s="1099"/>
      <c r="C170" s="1099"/>
      <c r="D170" s="1099"/>
      <c r="E170" s="1140"/>
      <c r="F170" s="1140"/>
      <c r="G170" s="1140"/>
      <c r="H170" s="1140"/>
      <c r="I170" s="1140"/>
      <c r="J170" s="1140"/>
      <c r="K170" s="1097"/>
      <c r="L170" s="13" t="s">
        <v>75</v>
      </c>
      <c r="M170" s="193">
        <v>200</v>
      </c>
      <c r="N170" s="1374"/>
      <c r="O170" s="1140"/>
      <c r="P170" s="1140"/>
    </row>
    <row r="171" spans="1:16" s="183" customFormat="1" ht="51">
      <c r="A171" s="1097"/>
      <c r="B171" s="1078"/>
      <c r="C171" s="1078"/>
      <c r="D171" s="1078"/>
      <c r="E171" s="1141"/>
      <c r="F171" s="1141"/>
      <c r="G171" s="1141"/>
      <c r="H171" s="1141"/>
      <c r="I171" s="1141"/>
      <c r="J171" s="1141"/>
      <c r="K171" s="1072"/>
      <c r="L171" s="10" t="s">
        <v>479</v>
      </c>
      <c r="M171" s="193">
        <v>120</v>
      </c>
      <c r="N171" s="1375"/>
      <c r="O171" s="1141"/>
      <c r="P171" s="1141"/>
    </row>
    <row r="172" spans="1:16" s="222" customFormat="1" ht="25.5">
      <c r="A172" s="1292"/>
      <c r="B172" s="1117">
        <v>12</v>
      </c>
      <c r="C172" s="1117" t="s">
        <v>796</v>
      </c>
      <c r="D172" s="1117" t="s">
        <v>134</v>
      </c>
      <c r="E172" s="1117" t="s">
        <v>926</v>
      </c>
      <c r="F172" s="1117" t="s">
        <v>927</v>
      </c>
      <c r="G172" s="1117" t="s">
        <v>928</v>
      </c>
      <c r="H172" s="1117" t="s">
        <v>929</v>
      </c>
      <c r="I172" s="1117" t="s">
        <v>930</v>
      </c>
      <c r="J172" s="1281" t="s">
        <v>933</v>
      </c>
      <c r="K172" s="1105" t="s">
        <v>208</v>
      </c>
      <c r="L172" s="52" t="s">
        <v>26</v>
      </c>
      <c r="M172" s="232">
        <v>1</v>
      </c>
      <c r="N172" s="1240">
        <v>20600.8</v>
      </c>
      <c r="O172" s="1117" t="s">
        <v>932</v>
      </c>
      <c r="P172" s="1117">
        <v>31.5</v>
      </c>
    </row>
    <row r="173" spans="1:16" s="222" customFormat="1" ht="38.25">
      <c r="A173" s="1292"/>
      <c r="B173" s="1118"/>
      <c r="C173" s="1118"/>
      <c r="D173" s="1118"/>
      <c r="E173" s="1118"/>
      <c r="F173" s="1118"/>
      <c r="G173" s="1118"/>
      <c r="H173" s="1118"/>
      <c r="I173" s="1118"/>
      <c r="J173" s="1363"/>
      <c r="K173" s="1106"/>
      <c r="L173" s="50" t="s">
        <v>624</v>
      </c>
      <c r="M173" s="232">
        <v>3</v>
      </c>
      <c r="N173" s="1241"/>
      <c r="O173" s="1118"/>
      <c r="P173" s="1118"/>
    </row>
    <row r="174" spans="1:16" s="222" customFormat="1" ht="38.25">
      <c r="A174" s="1292"/>
      <c r="B174" s="1118"/>
      <c r="C174" s="1118"/>
      <c r="D174" s="1118"/>
      <c r="E174" s="1118"/>
      <c r="F174" s="1118"/>
      <c r="G174" s="1118"/>
      <c r="H174" s="1118"/>
      <c r="I174" s="1118"/>
      <c r="J174" s="1363"/>
      <c r="K174" s="1106"/>
      <c r="L174" s="52" t="s">
        <v>75</v>
      </c>
      <c r="M174" s="232">
        <v>200</v>
      </c>
      <c r="N174" s="1241"/>
      <c r="O174" s="1118"/>
      <c r="P174" s="1118"/>
    </row>
    <row r="175" spans="1:16" s="222" customFormat="1" ht="51">
      <c r="A175" s="1292"/>
      <c r="B175" s="1119"/>
      <c r="C175" s="1119"/>
      <c r="D175" s="1119"/>
      <c r="E175" s="1119"/>
      <c r="F175" s="1119"/>
      <c r="G175" s="1119"/>
      <c r="H175" s="1119"/>
      <c r="I175" s="1119"/>
      <c r="J175" s="1282"/>
      <c r="K175" s="1107"/>
      <c r="L175" s="50" t="s">
        <v>479</v>
      </c>
      <c r="M175" s="232">
        <v>120</v>
      </c>
      <c r="N175" s="1242"/>
      <c r="O175" s="1119"/>
      <c r="P175" s="1119"/>
    </row>
    <row r="176" spans="1:16" s="222" customFormat="1" ht="23.25" customHeight="1">
      <c r="A176" s="969"/>
      <c r="B176" s="1176" t="s">
        <v>4598</v>
      </c>
      <c r="C176" s="1177"/>
      <c r="D176" s="1177"/>
      <c r="E176" s="1177"/>
      <c r="F176" s="1177"/>
      <c r="G176" s="1177"/>
      <c r="H176" s="1177"/>
      <c r="I176" s="1177"/>
      <c r="J176" s="1177"/>
      <c r="K176" s="1177"/>
      <c r="L176" s="1177"/>
      <c r="M176" s="1177"/>
      <c r="N176" s="1177"/>
      <c r="O176" s="1177"/>
      <c r="P176" s="1178"/>
    </row>
    <row r="177" spans="1:16" s="183" customFormat="1" ht="94.5" customHeight="1">
      <c r="A177" s="1139">
        <v>33</v>
      </c>
      <c r="B177" s="1077">
        <v>6</v>
      </c>
      <c r="C177" s="1077" t="s">
        <v>17</v>
      </c>
      <c r="D177" s="1077" t="s">
        <v>99</v>
      </c>
      <c r="E177" s="1376" t="s">
        <v>934</v>
      </c>
      <c r="F177" s="1376" t="s">
        <v>935</v>
      </c>
      <c r="G177" s="1139" t="s">
        <v>936</v>
      </c>
      <c r="H177" s="1139" t="s">
        <v>937</v>
      </c>
      <c r="I177" s="1401" t="s">
        <v>938</v>
      </c>
      <c r="J177" s="1139" t="s">
        <v>939</v>
      </c>
      <c r="K177" s="1071" t="s">
        <v>208</v>
      </c>
      <c r="L177" s="10" t="s">
        <v>119</v>
      </c>
      <c r="M177" s="193">
        <v>1</v>
      </c>
      <c r="N177" s="1373">
        <v>15910.72</v>
      </c>
      <c r="O177" s="1139" t="s">
        <v>900</v>
      </c>
      <c r="P177" s="1139">
        <v>31</v>
      </c>
    </row>
    <row r="178" spans="1:16" s="183" customFormat="1" ht="55.5" customHeight="1">
      <c r="A178" s="1140"/>
      <c r="B178" s="1078"/>
      <c r="C178" s="1078"/>
      <c r="D178" s="1078"/>
      <c r="E178" s="1378"/>
      <c r="F178" s="1378"/>
      <c r="G178" s="1141"/>
      <c r="H178" s="1141"/>
      <c r="I178" s="1402"/>
      <c r="J178" s="1141"/>
      <c r="K178" s="1072"/>
      <c r="L178" s="10" t="s">
        <v>120</v>
      </c>
      <c r="M178" s="193">
        <v>32</v>
      </c>
      <c r="N178" s="1375"/>
      <c r="O178" s="1141"/>
      <c r="P178" s="1141"/>
    </row>
    <row r="179" spans="1:16" s="222" customFormat="1" ht="94.5" customHeight="1">
      <c r="A179" s="1312"/>
      <c r="B179" s="1117">
        <v>6</v>
      </c>
      <c r="C179" s="1117" t="s">
        <v>17</v>
      </c>
      <c r="D179" s="1117" t="s">
        <v>99</v>
      </c>
      <c r="E179" s="1117" t="s">
        <v>934</v>
      </c>
      <c r="F179" s="1117" t="s">
        <v>935</v>
      </c>
      <c r="G179" s="1117" t="s">
        <v>936</v>
      </c>
      <c r="H179" s="1117" t="s">
        <v>937</v>
      </c>
      <c r="I179" s="1399" t="s">
        <v>938</v>
      </c>
      <c r="J179" s="1281" t="s">
        <v>940</v>
      </c>
      <c r="K179" s="1105" t="s">
        <v>208</v>
      </c>
      <c r="L179" s="50" t="s">
        <v>119</v>
      </c>
      <c r="M179" s="232">
        <v>1</v>
      </c>
      <c r="N179" s="1344">
        <v>15910.72</v>
      </c>
      <c r="O179" s="1117" t="s">
        <v>900</v>
      </c>
      <c r="P179" s="1117">
        <v>31</v>
      </c>
    </row>
    <row r="180" spans="1:16" s="222" customFormat="1" ht="55.5" customHeight="1">
      <c r="A180" s="1312"/>
      <c r="B180" s="1119"/>
      <c r="C180" s="1119"/>
      <c r="D180" s="1119"/>
      <c r="E180" s="1119"/>
      <c r="F180" s="1119"/>
      <c r="G180" s="1119"/>
      <c r="H180" s="1119"/>
      <c r="I180" s="1400"/>
      <c r="J180" s="1282"/>
      <c r="K180" s="1107"/>
      <c r="L180" s="50" t="s">
        <v>120</v>
      </c>
      <c r="M180" s="232">
        <v>32</v>
      </c>
      <c r="N180" s="1345"/>
      <c r="O180" s="1119"/>
      <c r="P180" s="1119"/>
    </row>
    <row r="181" spans="1:16" s="222" customFormat="1" ht="24.75" customHeight="1">
      <c r="A181" s="972"/>
      <c r="B181" s="1176" t="s">
        <v>4597</v>
      </c>
      <c r="C181" s="1177"/>
      <c r="D181" s="1177"/>
      <c r="E181" s="1177"/>
      <c r="F181" s="1177"/>
      <c r="G181" s="1177"/>
      <c r="H181" s="1177"/>
      <c r="I181" s="1177"/>
      <c r="J181" s="1177"/>
      <c r="K181" s="1177"/>
      <c r="L181" s="1177"/>
      <c r="M181" s="1177"/>
      <c r="N181" s="1177"/>
      <c r="O181" s="1177"/>
      <c r="P181" s="1178"/>
    </row>
    <row r="182" spans="1:16" s="183" customFormat="1" ht="63.75">
      <c r="A182" s="941">
        <v>34</v>
      </c>
      <c r="B182" s="7">
        <v>6</v>
      </c>
      <c r="C182" s="7">
        <v>4</v>
      </c>
      <c r="D182" s="7" t="s">
        <v>18</v>
      </c>
      <c r="E182" s="194" t="s">
        <v>941</v>
      </c>
      <c r="F182" s="11" t="s">
        <v>942</v>
      </c>
      <c r="G182" s="11" t="s">
        <v>943</v>
      </c>
      <c r="H182" s="134" t="s">
        <v>944</v>
      </c>
      <c r="I182" s="11" t="s">
        <v>945</v>
      </c>
      <c r="J182" s="11" t="s">
        <v>946</v>
      </c>
      <c r="K182" s="127" t="s">
        <v>208</v>
      </c>
      <c r="L182" s="10" t="s">
        <v>77</v>
      </c>
      <c r="M182" s="193">
        <f>1000+2000</f>
        <v>3000</v>
      </c>
      <c r="N182" s="195">
        <v>15375</v>
      </c>
      <c r="O182" s="194" t="s">
        <v>947</v>
      </c>
      <c r="P182" s="11">
        <v>31</v>
      </c>
    </row>
    <row r="183" spans="1:16" s="222" customFormat="1" ht="63.75">
      <c r="A183" s="970"/>
      <c r="B183" s="50">
        <v>6</v>
      </c>
      <c r="C183" s="50">
        <v>4</v>
      </c>
      <c r="D183" s="50" t="s">
        <v>18</v>
      </c>
      <c r="E183" s="160" t="s">
        <v>941</v>
      </c>
      <c r="F183" s="50" t="s">
        <v>942</v>
      </c>
      <c r="G183" s="50" t="s">
        <v>943</v>
      </c>
      <c r="H183" s="50" t="s">
        <v>944</v>
      </c>
      <c r="I183" s="50" t="s">
        <v>945</v>
      </c>
      <c r="J183" s="913" t="s">
        <v>948</v>
      </c>
      <c r="K183" s="51" t="s">
        <v>208</v>
      </c>
      <c r="L183" s="50" t="s">
        <v>77</v>
      </c>
      <c r="M183" s="232">
        <f>1000+2000</f>
        <v>3000</v>
      </c>
      <c r="N183" s="930">
        <v>14391</v>
      </c>
      <c r="O183" s="160" t="s">
        <v>947</v>
      </c>
      <c r="P183" s="50">
        <v>31</v>
      </c>
    </row>
    <row r="184" spans="1:16" s="222" customFormat="1" ht="19.5" customHeight="1">
      <c r="A184" s="969"/>
      <c r="B184" s="1176" t="s">
        <v>4598</v>
      </c>
      <c r="C184" s="1177"/>
      <c r="D184" s="1177"/>
      <c r="E184" s="1177"/>
      <c r="F184" s="1177"/>
      <c r="G184" s="1177"/>
      <c r="H184" s="1177"/>
      <c r="I184" s="1177"/>
      <c r="J184" s="1177"/>
      <c r="K184" s="1177"/>
      <c r="L184" s="1177"/>
      <c r="M184" s="1177"/>
      <c r="N184" s="1177"/>
      <c r="O184" s="1177"/>
      <c r="P184" s="1178"/>
    </row>
    <row r="185" spans="1:16" s="183" customFormat="1" ht="150" customHeight="1">
      <c r="A185" s="941">
        <v>35</v>
      </c>
      <c r="B185" s="7">
        <v>13</v>
      </c>
      <c r="C185" s="7" t="s">
        <v>80</v>
      </c>
      <c r="D185" s="7" t="s">
        <v>425</v>
      </c>
      <c r="E185" s="196" t="s">
        <v>926</v>
      </c>
      <c r="F185" s="197" t="s">
        <v>949</v>
      </c>
      <c r="G185" s="11" t="s">
        <v>950</v>
      </c>
      <c r="H185" s="11" t="s">
        <v>951</v>
      </c>
      <c r="I185" s="11" t="s">
        <v>952</v>
      </c>
      <c r="J185" s="11" t="s">
        <v>953</v>
      </c>
      <c r="K185" s="127" t="s">
        <v>208</v>
      </c>
      <c r="L185" s="134" t="s">
        <v>769</v>
      </c>
      <c r="M185" s="193">
        <v>6</v>
      </c>
      <c r="N185" s="195">
        <v>12000.03</v>
      </c>
      <c r="O185" s="194" t="s">
        <v>932</v>
      </c>
      <c r="P185" s="11">
        <v>30</v>
      </c>
    </row>
    <row r="186" spans="1:16" s="222" customFormat="1" ht="150" customHeight="1">
      <c r="A186" s="970"/>
      <c r="B186" s="50">
        <v>13</v>
      </c>
      <c r="C186" s="50" t="s">
        <v>80</v>
      </c>
      <c r="D186" s="50" t="s">
        <v>425</v>
      </c>
      <c r="E186" s="160" t="s">
        <v>926</v>
      </c>
      <c r="F186" s="50" t="s">
        <v>949</v>
      </c>
      <c r="G186" s="50" t="s">
        <v>950</v>
      </c>
      <c r="H186" s="50" t="s">
        <v>951</v>
      </c>
      <c r="I186" s="50" t="s">
        <v>952</v>
      </c>
      <c r="J186" s="913" t="s">
        <v>954</v>
      </c>
      <c r="K186" s="51" t="s">
        <v>208</v>
      </c>
      <c r="L186" s="50" t="s">
        <v>769</v>
      </c>
      <c r="M186" s="232">
        <v>6</v>
      </c>
      <c r="N186" s="930">
        <v>12000</v>
      </c>
      <c r="O186" s="160" t="s">
        <v>932</v>
      </c>
      <c r="P186" s="50">
        <v>30</v>
      </c>
    </row>
    <row r="187" spans="1:16" s="222" customFormat="1" ht="17.25" customHeight="1">
      <c r="A187" s="969"/>
      <c r="B187" s="1176" t="s">
        <v>4598</v>
      </c>
      <c r="C187" s="1177"/>
      <c r="D187" s="1177"/>
      <c r="E187" s="1177"/>
      <c r="F187" s="1177"/>
      <c r="G187" s="1177"/>
      <c r="H187" s="1177"/>
      <c r="I187" s="1177"/>
      <c r="J187" s="1177"/>
      <c r="K187" s="1177"/>
      <c r="L187" s="1177"/>
      <c r="M187" s="1177"/>
      <c r="N187" s="1177"/>
      <c r="O187" s="1177"/>
      <c r="P187" s="1178"/>
    </row>
    <row r="188" spans="1:16" s="183" customFormat="1" ht="30.75" customHeight="1">
      <c r="A188" s="1139">
        <v>36</v>
      </c>
      <c r="B188" s="1077">
        <v>12</v>
      </c>
      <c r="C188" s="1077">
        <v>5</v>
      </c>
      <c r="D188" s="1077" t="s">
        <v>58</v>
      </c>
      <c r="E188" s="1139" t="s">
        <v>955</v>
      </c>
      <c r="F188" s="1139" t="s">
        <v>956</v>
      </c>
      <c r="G188" s="1139" t="s">
        <v>957</v>
      </c>
      <c r="H188" s="1139" t="s">
        <v>958</v>
      </c>
      <c r="I188" s="1139" t="s">
        <v>959</v>
      </c>
      <c r="J188" s="1139" t="s">
        <v>960</v>
      </c>
      <c r="K188" s="1071" t="s">
        <v>208</v>
      </c>
      <c r="L188" s="10" t="s">
        <v>119</v>
      </c>
      <c r="M188" s="193">
        <v>5</v>
      </c>
      <c r="N188" s="1373">
        <v>6950.39</v>
      </c>
      <c r="O188" s="1139" t="s">
        <v>961</v>
      </c>
      <c r="P188" s="1139">
        <v>28.5</v>
      </c>
    </row>
    <row r="189" spans="1:16" s="183" customFormat="1" ht="39" customHeight="1">
      <c r="A189" s="1140"/>
      <c r="B189" s="1099"/>
      <c r="C189" s="1099"/>
      <c r="D189" s="1099"/>
      <c r="E189" s="1140"/>
      <c r="F189" s="1140"/>
      <c r="G189" s="1140"/>
      <c r="H189" s="1140"/>
      <c r="I189" s="1140"/>
      <c r="J189" s="1140"/>
      <c r="K189" s="1097"/>
      <c r="L189" s="13" t="s">
        <v>26</v>
      </c>
      <c r="M189" s="193">
        <v>1</v>
      </c>
      <c r="N189" s="1374"/>
      <c r="O189" s="1140"/>
      <c r="P189" s="1140"/>
    </row>
    <row r="190" spans="1:16" s="183" customFormat="1" ht="42" customHeight="1">
      <c r="A190" s="1140"/>
      <c r="B190" s="1099"/>
      <c r="C190" s="1099"/>
      <c r="D190" s="1099"/>
      <c r="E190" s="1140"/>
      <c r="F190" s="1140"/>
      <c r="G190" s="1140"/>
      <c r="H190" s="1140"/>
      <c r="I190" s="1140"/>
      <c r="J190" s="1140"/>
      <c r="K190" s="1097"/>
      <c r="L190" s="10" t="s">
        <v>120</v>
      </c>
      <c r="M190" s="193">
        <v>25</v>
      </c>
      <c r="N190" s="1374"/>
      <c r="O190" s="1140"/>
      <c r="P190" s="1140"/>
    </row>
    <row r="191" spans="1:16" s="183" customFormat="1" ht="53.25" customHeight="1">
      <c r="A191" s="1140"/>
      <c r="B191" s="1078"/>
      <c r="C191" s="1078"/>
      <c r="D191" s="1078"/>
      <c r="E191" s="1141"/>
      <c r="F191" s="1141"/>
      <c r="G191" s="1141"/>
      <c r="H191" s="1141"/>
      <c r="I191" s="1141"/>
      <c r="J191" s="1141"/>
      <c r="K191" s="1072"/>
      <c r="L191" s="13" t="s">
        <v>75</v>
      </c>
      <c r="M191" s="193">
        <v>25</v>
      </c>
      <c r="N191" s="1375"/>
      <c r="O191" s="1141"/>
      <c r="P191" s="1141"/>
    </row>
    <row r="192" spans="1:16" s="222" customFormat="1" ht="30.75" customHeight="1">
      <c r="A192" s="1312"/>
      <c r="B192" s="1117">
        <v>12</v>
      </c>
      <c r="C192" s="1117">
        <v>5</v>
      </c>
      <c r="D192" s="1117" t="s">
        <v>58</v>
      </c>
      <c r="E192" s="1117" t="s">
        <v>955</v>
      </c>
      <c r="F192" s="1117" t="s">
        <v>956</v>
      </c>
      <c r="G192" s="1117" t="s">
        <v>957</v>
      </c>
      <c r="H192" s="1117" t="s">
        <v>958</v>
      </c>
      <c r="I192" s="1117" t="s">
        <v>959</v>
      </c>
      <c r="J192" s="1281" t="s">
        <v>962</v>
      </c>
      <c r="K192" s="1105" t="s">
        <v>208</v>
      </c>
      <c r="L192" s="50" t="s">
        <v>119</v>
      </c>
      <c r="M192" s="232">
        <v>5</v>
      </c>
      <c r="N192" s="1240">
        <v>6450</v>
      </c>
      <c r="O192" s="1117" t="s">
        <v>961</v>
      </c>
      <c r="P192" s="1117">
        <v>28.5</v>
      </c>
    </row>
    <row r="193" spans="1:16" s="222" customFormat="1" ht="39" customHeight="1">
      <c r="A193" s="1312"/>
      <c r="B193" s="1118"/>
      <c r="C193" s="1118"/>
      <c r="D193" s="1118"/>
      <c r="E193" s="1118"/>
      <c r="F193" s="1118"/>
      <c r="G193" s="1118"/>
      <c r="H193" s="1118"/>
      <c r="I193" s="1118"/>
      <c r="J193" s="1363"/>
      <c r="K193" s="1106"/>
      <c r="L193" s="52" t="s">
        <v>26</v>
      </c>
      <c r="M193" s="232">
        <v>1</v>
      </c>
      <c r="N193" s="1241"/>
      <c r="O193" s="1118"/>
      <c r="P193" s="1118"/>
    </row>
    <row r="194" spans="1:16" s="222" customFormat="1" ht="42" customHeight="1">
      <c r="A194" s="1312"/>
      <c r="B194" s="1118"/>
      <c r="C194" s="1118"/>
      <c r="D194" s="1118"/>
      <c r="E194" s="1118"/>
      <c r="F194" s="1118"/>
      <c r="G194" s="1118"/>
      <c r="H194" s="1118"/>
      <c r="I194" s="1118"/>
      <c r="J194" s="1363"/>
      <c r="K194" s="1106"/>
      <c r="L194" s="50" t="s">
        <v>120</v>
      </c>
      <c r="M194" s="232">
        <v>25</v>
      </c>
      <c r="N194" s="1241"/>
      <c r="O194" s="1118"/>
      <c r="P194" s="1118"/>
    </row>
    <row r="195" spans="1:16" s="222" customFormat="1" ht="53.25" customHeight="1">
      <c r="A195" s="1312"/>
      <c r="B195" s="1119"/>
      <c r="C195" s="1119"/>
      <c r="D195" s="1119"/>
      <c r="E195" s="1119"/>
      <c r="F195" s="1119"/>
      <c r="G195" s="1119"/>
      <c r="H195" s="1119"/>
      <c r="I195" s="1119"/>
      <c r="J195" s="1282"/>
      <c r="K195" s="1107"/>
      <c r="L195" s="52" t="s">
        <v>75</v>
      </c>
      <c r="M195" s="232">
        <v>25</v>
      </c>
      <c r="N195" s="1242"/>
      <c r="O195" s="1119"/>
      <c r="P195" s="1119"/>
    </row>
    <row r="196" spans="1:16" s="222" customFormat="1" ht="16.5" customHeight="1">
      <c r="A196" s="972"/>
      <c r="B196" s="1176" t="s">
        <v>4598</v>
      </c>
      <c r="C196" s="1177"/>
      <c r="D196" s="1177"/>
      <c r="E196" s="1177"/>
      <c r="F196" s="1177"/>
      <c r="G196" s="1177"/>
      <c r="H196" s="1177"/>
      <c r="I196" s="1177"/>
      <c r="J196" s="1177"/>
      <c r="K196" s="1177"/>
      <c r="L196" s="1177"/>
      <c r="M196" s="1177"/>
      <c r="N196" s="1177"/>
      <c r="O196" s="1177"/>
      <c r="P196" s="1178"/>
    </row>
    <row r="197" spans="1:16" s="183" customFormat="1" ht="38.25">
      <c r="A197" s="1071">
        <v>37</v>
      </c>
      <c r="B197" s="1077">
        <v>13</v>
      </c>
      <c r="C197" s="1077" t="s">
        <v>482</v>
      </c>
      <c r="D197" s="1077" t="s">
        <v>89</v>
      </c>
      <c r="E197" s="1139" t="s">
        <v>963</v>
      </c>
      <c r="F197" s="1139" t="s">
        <v>964</v>
      </c>
      <c r="G197" s="1139" t="s">
        <v>965</v>
      </c>
      <c r="H197" s="1139" t="s">
        <v>966</v>
      </c>
      <c r="I197" s="1139" t="s">
        <v>967</v>
      </c>
      <c r="J197" s="1139" t="s">
        <v>968</v>
      </c>
      <c r="K197" s="1071" t="s">
        <v>208</v>
      </c>
      <c r="L197" s="134" t="s">
        <v>769</v>
      </c>
      <c r="M197" s="193">
        <v>1</v>
      </c>
      <c r="N197" s="1373">
        <v>29915.66</v>
      </c>
      <c r="O197" s="1139" t="s">
        <v>853</v>
      </c>
      <c r="P197" s="1139">
        <v>28</v>
      </c>
    </row>
    <row r="198" spans="1:16" s="183" customFormat="1" ht="38.25">
      <c r="A198" s="1097"/>
      <c r="B198" s="1078"/>
      <c r="C198" s="1078"/>
      <c r="D198" s="1078"/>
      <c r="E198" s="1141"/>
      <c r="F198" s="1141"/>
      <c r="G198" s="1141"/>
      <c r="H198" s="1141"/>
      <c r="I198" s="1141"/>
      <c r="J198" s="1141"/>
      <c r="K198" s="1072"/>
      <c r="L198" s="10" t="s">
        <v>77</v>
      </c>
      <c r="M198" s="193">
        <v>1000</v>
      </c>
      <c r="N198" s="1375"/>
      <c r="O198" s="1141"/>
      <c r="P198" s="1141"/>
    </row>
    <row r="199" spans="1:16" s="222" customFormat="1" ht="38.25">
      <c r="A199" s="1292"/>
      <c r="B199" s="1117">
        <v>13</v>
      </c>
      <c r="C199" s="1117" t="s">
        <v>482</v>
      </c>
      <c r="D199" s="1117" t="s">
        <v>89</v>
      </c>
      <c r="E199" s="1117" t="s">
        <v>963</v>
      </c>
      <c r="F199" s="1117" t="s">
        <v>964</v>
      </c>
      <c r="G199" s="1117" t="s">
        <v>965</v>
      </c>
      <c r="H199" s="1117" t="s">
        <v>966</v>
      </c>
      <c r="I199" s="1117" t="s">
        <v>967</v>
      </c>
      <c r="J199" s="1281" t="s">
        <v>969</v>
      </c>
      <c r="K199" s="1105" t="s">
        <v>208</v>
      </c>
      <c r="L199" s="50" t="s">
        <v>769</v>
      </c>
      <c r="M199" s="232">
        <v>1</v>
      </c>
      <c r="N199" s="1240">
        <v>24165.599999999999</v>
      </c>
      <c r="O199" s="1117" t="s">
        <v>853</v>
      </c>
      <c r="P199" s="1117">
        <v>28</v>
      </c>
    </row>
    <row r="200" spans="1:16" s="222" customFormat="1" ht="38.25">
      <c r="A200" s="1292"/>
      <c r="B200" s="1119"/>
      <c r="C200" s="1119"/>
      <c r="D200" s="1119"/>
      <c r="E200" s="1119"/>
      <c r="F200" s="1119"/>
      <c r="G200" s="1119"/>
      <c r="H200" s="1119"/>
      <c r="I200" s="1119"/>
      <c r="J200" s="1282"/>
      <c r="K200" s="1107"/>
      <c r="L200" s="50" t="s">
        <v>77</v>
      </c>
      <c r="M200" s="232">
        <v>1000</v>
      </c>
      <c r="N200" s="1242"/>
      <c r="O200" s="1119"/>
      <c r="P200" s="1119"/>
    </row>
    <row r="201" spans="1:16" s="222" customFormat="1" ht="16.5" customHeight="1">
      <c r="A201" s="969"/>
      <c r="B201" s="1176" t="s">
        <v>4598</v>
      </c>
      <c r="C201" s="1177"/>
      <c r="D201" s="1177"/>
      <c r="E201" s="1177"/>
      <c r="F201" s="1177"/>
      <c r="G201" s="1177"/>
      <c r="H201" s="1177"/>
      <c r="I201" s="1177"/>
      <c r="J201" s="1177"/>
      <c r="K201" s="1177"/>
      <c r="L201" s="1177"/>
      <c r="M201" s="1177"/>
      <c r="N201" s="1177"/>
      <c r="O201" s="1177"/>
      <c r="P201" s="1178"/>
    </row>
    <row r="202" spans="1:16" s="183" customFormat="1" ht="72.75" customHeight="1">
      <c r="A202" s="1071">
        <v>38</v>
      </c>
      <c r="B202" s="1077">
        <v>13</v>
      </c>
      <c r="C202" s="1077">
        <v>2</v>
      </c>
      <c r="D202" s="1077" t="s">
        <v>58</v>
      </c>
      <c r="E202" s="1376" t="s">
        <v>910</v>
      </c>
      <c r="F202" s="1376" t="s">
        <v>970</v>
      </c>
      <c r="G202" s="1139" t="s">
        <v>971</v>
      </c>
      <c r="H202" s="1139" t="s">
        <v>972</v>
      </c>
      <c r="I202" s="1139" t="s">
        <v>973</v>
      </c>
      <c r="J202" s="1139" t="s">
        <v>974</v>
      </c>
      <c r="K202" s="1071" t="s">
        <v>208</v>
      </c>
      <c r="L202" s="134" t="s">
        <v>769</v>
      </c>
      <c r="M202" s="193">
        <v>1</v>
      </c>
      <c r="N202" s="1373">
        <v>29520</v>
      </c>
      <c r="O202" s="1139" t="s">
        <v>916</v>
      </c>
      <c r="P202" s="1139">
        <v>28</v>
      </c>
    </row>
    <row r="203" spans="1:16" s="183" customFormat="1" ht="70.5" customHeight="1">
      <c r="A203" s="1097"/>
      <c r="B203" s="1078"/>
      <c r="C203" s="1078"/>
      <c r="D203" s="1078"/>
      <c r="E203" s="1378"/>
      <c r="F203" s="1378"/>
      <c r="G203" s="1141"/>
      <c r="H203" s="1141"/>
      <c r="I203" s="1141"/>
      <c r="J203" s="1141"/>
      <c r="K203" s="1072"/>
      <c r="L203" s="10" t="s">
        <v>77</v>
      </c>
      <c r="M203" s="193">
        <v>200</v>
      </c>
      <c r="N203" s="1375"/>
      <c r="O203" s="1141"/>
      <c r="P203" s="1141"/>
    </row>
    <row r="204" spans="1:16" s="222" customFormat="1" ht="72.75" customHeight="1">
      <c r="A204" s="1292"/>
      <c r="B204" s="1117">
        <v>13</v>
      </c>
      <c r="C204" s="1117">
        <v>2</v>
      </c>
      <c r="D204" s="1117" t="s">
        <v>58</v>
      </c>
      <c r="E204" s="1117" t="s">
        <v>910</v>
      </c>
      <c r="F204" s="1117" t="s">
        <v>970</v>
      </c>
      <c r="G204" s="1117" t="s">
        <v>971</v>
      </c>
      <c r="H204" s="1117" t="s">
        <v>972</v>
      </c>
      <c r="I204" s="1117" t="s">
        <v>973</v>
      </c>
      <c r="J204" s="1281" t="s">
        <v>975</v>
      </c>
      <c r="K204" s="1105" t="s">
        <v>208</v>
      </c>
      <c r="L204" s="50" t="s">
        <v>769</v>
      </c>
      <c r="M204" s="232">
        <v>1</v>
      </c>
      <c r="N204" s="1344">
        <v>29520</v>
      </c>
      <c r="O204" s="1117" t="s">
        <v>916</v>
      </c>
      <c r="P204" s="1117">
        <v>28</v>
      </c>
    </row>
    <row r="205" spans="1:16" s="222" customFormat="1" ht="70.5" customHeight="1">
      <c r="A205" s="1292"/>
      <c r="B205" s="1119"/>
      <c r="C205" s="1119"/>
      <c r="D205" s="1119"/>
      <c r="E205" s="1119"/>
      <c r="F205" s="1119"/>
      <c r="G205" s="1119"/>
      <c r="H205" s="1119"/>
      <c r="I205" s="1119"/>
      <c r="J205" s="1282"/>
      <c r="K205" s="1107"/>
      <c r="L205" s="50" t="s">
        <v>77</v>
      </c>
      <c r="M205" s="232">
        <v>200</v>
      </c>
      <c r="N205" s="1345"/>
      <c r="O205" s="1119"/>
      <c r="P205" s="1119"/>
    </row>
    <row r="206" spans="1:16" s="222" customFormat="1" ht="17.25" customHeight="1">
      <c r="A206" s="969"/>
      <c r="B206" s="1176" t="s">
        <v>4597</v>
      </c>
      <c r="C206" s="1177"/>
      <c r="D206" s="1177"/>
      <c r="E206" s="1177"/>
      <c r="F206" s="1177"/>
      <c r="G206" s="1177"/>
      <c r="H206" s="1177"/>
      <c r="I206" s="1177"/>
      <c r="J206" s="1177"/>
      <c r="K206" s="1177"/>
      <c r="L206" s="1177"/>
      <c r="M206" s="1177"/>
      <c r="N206" s="1177"/>
      <c r="O206" s="1177"/>
      <c r="P206" s="1178"/>
    </row>
    <row r="207" spans="1:16" s="183" customFormat="1" ht="12.75">
      <c r="A207" s="1139">
        <v>39</v>
      </c>
      <c r="B207" s="1077">
        <v>12</v>
      </c>
      <c r="C207" s="1077">
        <v>3</v>
      </c>
      <c r="D207" s="1077" t="s">
        <v>50</v>
      </c>
      <c r="E207" s="1139" t="s">
        <v>902</v>
      </c>
      <c r="F207" s="1139" t="s">
        <v>976</v>
      </c>
      <c r="G207" s="1139" t="s">
        <v>977</v>
      </c>
      <c r="H207" s="1139" t="s">
        <v>978</v>
      </c>
      <c r="I207" s="1139" t="s">
        <v>979</v>
      </c>
      <c r="J207" s="1139" t="s">
        <v>980</v>
      </c>
      <c r="K207" s="1071" t="s">
        <v>208</v>
      </c>
      <c r="L207" s="134" t="s">
        <v>981</v>
      </c>
      <c r="M207" s="193">
        <v>1</v>
      </c>
      <c r="N207" s="1373">
        <v>23018</v>
      </c>
      <c r="O207" s="1139" t="s">
        <v>908</v>
      </c>
      <c r="P207" s="1139">
        <v>27.5</v>
      </c>
    </row>
    <row r="208" spans="1:16" s="183" customFormat="1" ht="25.5">
      <c r="A208" s="1140"/>
      <c r="B208" s="1099"/>
      <c r="C208" s="1099"/>
      <c r="D208" s="1099"/>
      <c r="E208" s="1140"/>
      <c r="F208" s="1140"/>
      <c r="G208" s="1140"/>
      <c r="H208" s="1140"/>
      <c r="I208" s="1140"/>
      <c r="J208" s="1140"/>
      <c r="K208" s="1097"/>
      <c r="L208" s="13" t="s">
        <v>782</v>
      </c>
      <c r="M208" s="193">
        <v>12000</v>
      </c>
      <c r="N208" s="1374"/>
      <c r="O208" s="1140"/>
      <c r="P208" s="1140"/>
    </row>
    <row r="209" spans="1:16" s="183" customFormat="1" ht="38.25">
      <c r="A209" s="1140"/>
      <c r="B209" s="1099"/>
      <c r="C209" s="1099"/>
      <c r="D209" s="1099"/>
      <c r="E209" s="1140"/>
      <c r="F209" s="1140"/>
      <c r="G209" s="1140"/>
      <c r="H209" s="1140"/>
      <c r="I209" s="1140"/>
      <c r="J209" s="1140"/>
      <c r="K209" s="1097"/>
      <c r="L209" s="10" t="s">
        <v>77</v>
      </c>
      <c r="M209" s="193">
        <v>2000</v>
      </c>
      <c r="N209" s="1374"/>
      <c r="O209" s="1140"/>
      <c r="P209" s="1140"/>
    </row>
    <row r="210" spans="1:16" s="183" customFormat="1" ht="38.25">
      <c r="A210" s="1140"/>
      <c r="B210" s="1099"/>
      <c r="C210" s="1099"/>
      <c r="D210" s="1099"/>
      <c r="E210" s="1140"/>
      <c r="F210" s="1140"/>
      <c r="G210" s="1140"/>
      <c r="H210" s="1140"/>
      <c r="I210" s="1140"/>
      <c r="J210" s="1140"/>
      <c r="K210" s="1097"/>
      <c r="L210" s="13" t="s">
        <v>610</v>
      </c>
      <c r="M210" s="193">
        <v>2</v>
      </c>
      <c r="N210" s="1374"/>
      <c r="O210" s="1140"/>
      <c r="P210" s="1140"/>
    </row>
    <row r="211" spans="1:16" s="183" customFormat="1" ht="102">
      <c r="A211" s="1140"/>
      <c r="B211" s="1078"/>
      <c r="C211" s="1078"/>
      <c r="D211" s="1078"/>
      <c r="E211" s="1141"/>
      <c r="F211" s="1141"/>
      <c r="G211" s="1141"/>
      <c r="H211" s="1141"/>
      <c r="I211" s="1141"/>
      <c r="J211" s="1141"/>
      <c r="K211" s="1072"/>
      <c r="L211" s="10" t="s">
        <v>843</v>
      </c>
      <c r="M211" s="193">
        <v>1</v>
      </c>
      <c r="N211" s="1375"/>
      <c r="O211" s="1141"/>
      <c r="P211" s="1141"/>
    </row>
    <row r="212" spans="1:16" s="222" customFormat="1" ht="12.75">
      <c r="A212" s="1312"/>
      <c r="B212" s="1117">
        <v>12</v>
      </c>
      <c r="C212" s="1117">
        <v>3</v>
      </c>
      <c r="D212" s="1117" t="s">
        <v>50</v>
      </c>
      <c r="E212" s="1117" t="s">
        <v>902</v>
      </c>
      <c r="F212" s="1117" t="s">
        <v>976</v>
      </c>
      <c r="G212" s="1117" t="s">
        <v>977</v>
      </c>
      <c r="H212" s="1117" t="s">
        <v>978</v>
      </c>
      <c r="I212" s="1117" t="s">
        <v>979</v>
      </c>
      <c r="J212" s="1281" t="s">
        <v>982</v>
      </c>
      <c r="K212" s="1105" t="s">
        <v>208</v>
      </c>
      <c r="L212" s="50" t="s">
        <v>981</v>
      </c>
      <c r="M212" s="232">
        <v>1</v>
      </c>
      <c r="N212" s="1240">
        <v>19210</v>
      </c>
      <c r="O212" s="1117" t="s">
        <v>908</v>
      </c>
      <c r="P212" s="1117">
        <v>27.5</v>
      </c>
    </row>
    <row r="213" spans="1:16" s="222" customFormat="1" ht="25.5">
      <c r="A213" s="1312"/>
      <c r="B213" s="1118"/>
      <c r="C213" s="1118"/>
      <c r="D213" s="1118"/>
      <c r="E213" s="1118"/>
      <c r="F213" s="1118"/>
      <c r="G213" s="1118"/>
      <c r="H213" s="1118"/>
      <c r="I213" s="1118"/>
      <c r="J213" s="1363"/>
      <c r="K213" s="1106"/>
      <c r="L213" s="52" t="s">
        <v>782</v>
      </c>
      <c r="M213" s="232">
        <v>12000</v>
      </c>
      <c r="N213" s="1241"/>
      <c r="O213" s="1118"/>
      <c r="P213" s="1118"/>
    </row>
    <row r="214" spans="1:16" s="222" customFormat="1" ht="38.25">
      <c r="A214" s="1312"/>
      <c r="B214" s="1118"/>
      <c r="C214" s="1118"/>
      <c r="D214" s="1118"/>
      <c r="E214" s="1118"/>
      <c r="F214" s="1118"/>
      <c r="G214" s="1118"/>
      <c r="H214" s="1118"/>
      <c r="I214" s="1118"/>
      <c r="J214" s="1363"/>
      <c r="K214" s="1106"/>
      <c r="L214" s="50" t="s">
        <v>77</v>
      </c>
      <c r="M214" s="232">
        <v>2000</v>
      </c>
      <c r="N214" s="1241"/>
      <c r="O214" s="1118"/>
      <c r="P214" s="1118"/>
    </row>
    <row r="215" spans="1:16" s="222" customFormat="1" ht="38.25">
      <c r="A215" s="1312"/>
      <c r="B215" s="1118"/>
      <c r="C215" s="1118"/>
      <c r="D215" s="1118"/>
      <c r="E215" s="1118"/>
      <c r="F215" s="1118"/>
      <c r="G215" s="1118"/>
      <c r="H215" s="1118"/>
      <c r="I215" s="1118"/>
      <c r="J215" s="1363"/>
      <c r="K215" s="1106"/>
      <c r="L215" s="52" t="s">
        <v>610</v>
      </c>
      <c r="M215" s="232">
        <v>2</v>
      </c>
      <c r="N215" s="1241"/>
      <c r="O215" s="1118"/>
      <c r="P215" s="1118"/>
    </row>
    <row r="216" spans="1:16" s="222" customFormat="1" ht="102">
      <c r="A216" s="1312"/>
      <c r="B216" s="1119"/>
      <c r="C216" s="1119"/>
      <c r="D216" s="1119"/>
      <c r="E216" s="1119"/>
      <c r="F216" s="1119"/>
      <c r="G216" s="1119"/>
      <c r="H216" s="1119"/>
      <c r="I216" s="1119"/>
      <c r="J216" s="1282"/>
      <c r="K216" s="1107"/>
      <c r="L216" s="50" t="s">
        <v>843</v>
      </c>
      <c r="M216" s="232">
        <v>1</v>
      </c>
      <c r="N216" s="1242"/>
      <c r="O216" s="1119"/>
      <c r="P216" s="1119"/>
    </row>
    <row r="217" spans="1:16" s="222" customFormat="1" ht="20.25" customHeight="1">
      <c r="A217" s="972"/>
      <c r="B217" s="1176" t="s">
        <v>4598</v>
      </c>
      <c r="C217" s="1177"/>
      <c r="D217" s="1177"/>
      <c r="E217" s="1177"/>
      <c r="F217" s="1177"/>
      <c r="G217" s="1177"/>
      <c r="H217" s="1177"/>
      <c r="I217" s="1177"/>
      <c r="J217" s="1177"/>
      <c r="K217" s="1177"/>
      <c r="L217" s="1177"/>
      <c r="M217" s="1177"/>
      <c r="N217" s="1177"/>
      <c r="O217" s="1177"/>
      <c r="P217" s="1178"/>
    </row>
    <row r="218" spans="1:16" s="183" customFormat="1" ht="38.25">
      <c r="A218" s="1071">
        <v>40</v>
      </c>
      <c r="B218" s="1077">
        <v>13</v>
      </c>
      <c r="C218" s="1077">
        <v>5</v>
      </c>
      <c r="D218" s="1077" t="s">
        <v>58</v>
      </c>
      <c r="E218" s="1139" t="s">
        <v>983</v>
      </c>
      <c r="F218" s="1139" t="s">
        <v>984</v>
      </c>
      <c r="G218" s="1139" t="s">
        <v>985</v>
      </c>
      <c r="H218" s="1139" t="s">
        <v>986</v>
      </c>
      <c r="I218" s="1139" t="s">
        <v>987</v>
      </c>
      <c r="J218" s="1139" t="s">
        <v>988</v>
      </c>
      <c r="K218" s="1071" t="s">
        <v>208</v>
      </c>
      <c r="L218" s="134" t="s">
        <v>769</v>
      </c>
      <c r="M218" s="193">
        <v>1</v>
      </c>
      <c r="N218" s="1373">
        <v>21926</v>
      </c>
      <c r="O218" s="1139" t="s">
        <v>989</v>
      </c>
      <c r="P218" s="1139">
        <v>27.5</v>
      </c>
    </row>
    <row r="219" spans="1:16" s="183" customFormat="1" ht="38.25">
      <c r="A219" s="1097"/>
      <c r="B219" s="1078"/>
      <c r="C219" s="1078"/>
      <c r="D219" s="1078"/>
      <c r="E219" s="1141"/>
      <c r="F219" s="1141"/>
      <c r="G219" s="1141"/>
      <c r="H219" s="1141"/>
      <c r="I219" s="1141"/>
      <c r="J219" s="1141"/>
      <c r="K219" s="1072"/>
      <c r="L219" s="10" t="s">
        <v>77</v>
      </c>
      <c r="M219" s="193">
        <f>100+500</f>
        <v>600</v>
      </c>
      <c r="N219" s="1375"/>
      <c r="O219" s="1141"/>
      <c r="P219" s="1141"/>
    </row>
    <row r="220" spans="1:16" s="222" customFormat="1" ht="38.25">
      <c r="A220" s="1292"/>
      <c r="B220" s="1117">
        <v>13</v>
      </c>
      <c r="C220" s="1117">
        <v>5</v>
      </c>
      <c r="D220" s="1117" t="s">
        <v>58</v>
      </c>
      <c r="E220" s="1117" t="s">
        <v>983</v>
      </c>
      <c r="F220" s="1117" t="s">
        <v>984</v>
      </c>
      <c r="G220" s="1117" t="s">
        <v>985</v>
      </c>
      <c r="H220" s="1117" t="s">
        <v>986</v>
      </c>
      <c r="I220" s="1117" t="s">
        <v>987</v>
      </c>
      <c r="J220" s="1281" t="s">
        <v>990</v>
      </c>
      <c r="K220" s="1105" t="s">
        <v>208</v>
      </c>
      <c r="L220" s="50" t="s">
        <v>769</v>
      </c>
      <c r="M220" s="232">
        <v>1</v>
      </c>
      <c r="N220" s="1240">
        <v>16813.5</v>
      </c>
      <c r="O220" s="1117" t="s">
        <v>989</v>
      </c>
      <c r="P220" s="1117">
        <v>27.5</v>
      </c>
    </row>
    <row r="221" spans="1:16" s="222" customFormat="1" ht="38.25">
      <c r="A221" s="1292"/>
      <c r="B221" s="1119"/>
      <c r="C221" s="1119"/>
      <c r="D221" s="1119"/>
      <c r="E221" s="1119"/>
      <c r="F221" s="1119"/>
      <c r="G221" s="1119"/>
      <c r="H221" s="1119"/>
      <c r="I221" s="1119"/>
      <c r="J221" s="1282"/>
      <c r="K221" s="1107"/>
      <c r="L221" s="50" t="s">
        <v>77</v>
      </c>
      <c r="M221" s="232">
        <f>100+500</f>
        <v>600</v>
      </c>
      <c r="N221" s="1242"/>
      <c r="O221" s="1119"/>
      <c r="P221" s="1119"/>
    </row>
    <row r="222" spans="1:16" s="222" customFormat="1" ht="23.25" customHeight="1">
      <c r="A222" s="969"/>
      <c r="B222" s="1176" t="s">
        <v>4598</v>
      </c>
      <c r="C222" s="1177"/>
      <c r="D222" s="1177"/>
      <c r="E222" s="1177"/>
      <c r="F222" s="1177"/>
      <c r="G222" s="1177"/>
      <c r="H222" s="1177"/>
      <c r="I222" s="1177"/>
      <c r="J222" s="1177"/>
      <c r="K222" s="1177"/>
      <c r="L222" s="1177"/>
      <c r="M222" s="1177"/>
      <c r="N222" s="1177"/>
      <c r="O222" s="1177"/>
      <c r="P222" s="1178"/>
    </row>
    <row r="223" spans="1:16" s="183" customFormat="1" ht="34.5" customHeight="1">
      <c r="A223" s="1071">
        <v>41</v>
      </c>
      <c r="B223" s="1353">
        <v>13</v>
      </c>
      <c r="C223" s="1077">
        <v>2</v>
      </c>
      <c r="D223" s="1077" t="s">
        <v>695</v>
      </c>
      <c r="E223" s="1139" t="s">
        <v>991</v>
      </c>
      <c r="F223" s="1139" t="s">
        <v>992</v>
      </c>
      <c r="G223" s="1139" t="s">
        <v>993</v>
      </c>
      <c r="H223" s="1139" t="s">
        <v>994</v>
      </c>
      <c r="I223" s="1139" t="s">
        <v>995</v>
      </c>
      <c r="J223" s="1285" t="s">
        <v>996</v>
      </c>
      <c r="K223" s="1071" t="s">
        <v>208</v>
      </c>
      <c r="L223" s="10" t="s">
        <v>119</v>
      </c>
      <c r="M223" s="193">
        <v>2</v>
      </c>
      <c r="N223" s="1294">
        <v>47078.7</v>
      </c>
      <c r="O223" s="1139" t="s">
        <v>932</v>
      </c>
      <c r="P223" s="1285">
        <v>27</v>
      </c>
    </row>
    <row r="224" spans="1:16" s="183" customFormat="1" ht="39" customHeight="1">
      <c r="A224" s="1097"/>
      <c r="B224" s="1354"/>
      <c r="C224" s="1099"/>
      <c r="D224" s="1099"/>
      <c r="E224" s="1140"/>
      <c r="F224" s="1140"/>
      <c r="G224" s="1140"/>
      <c r="H224" s="1140"/>
      <c r="I224" s="1140"/>
      <c r="J224" s="1293"/>
      <c r="K224" s="1097"/>
      <c r="L224" s="10" t="s">
        <v>120</v>
      </c>
      <c r="M224" s="193">
        <v>60</v>
      </c>
      <c r="N224" s="1297"/>
      <c r="O224" s="1140"/>
      <c r="P224" s="1293"/>
    </row>
    <row r="225" spans="1:16" s="183" customFormat="1" ht="53.25" customHeight="1">
      <c r="A225" s="1097"/>
      <c r="B225" s="1355"/>
      <c r="C225" s="1078"/>
      <c r="D225" s="1078"/>
      <c r="E225" s="1141"/>
      <c r="F225" s="1141"/>
      <c r="G225" s="1141"/>
      <c r="H225" s="1141"/>
      <c r="I225" s="1141"/>
      <c r="J225" s="1286"/>
      <c r="K225" s="1072"/>
      <c r="L225" s="10" t="s">
        <v>77</v>
      </c>
      <c r="M225" s="175">
        <f>2500+2500</f>
        <v>5000</v>
      </c>
      <c r="N225" s="1295"/>
      <c r="O225" s="1141"/>
      <c r="P225" s="1286"/>
    </row>
    <row r="226" spans="1:16" s="222" customFormat="1" ht="34.5" customHeight="1">
      <c r="A226" s="1292"/>
      <c r="B226" s="1351">
        <v>13</v>
      </c>
      <c r="C226" s="1117">
        <v>2</v>
      </c>
      <c r="D226" s="1117" t="s">
        <v>695</v>
      </c>
      <c r="E226" s="1117" t="s">
        <v>991</v>
      </c>
      <c r="F226" s="1117" t="s">
        <v>992</v>
      </c>
      <c r="G226" s="1117" t="s">
        <v>993</v>
      </c>
      <c r="H226" s="1117" t="s">
        <v>994</v>
      </c>
      <c r="I226" s="1117" t="s">
        <v>995</v>
      </c>
      <c r="J226" s="1281" t="s">
        <v>997</v>
      </c>
      <c r="K226" s="1105" t="s">
        <v>208</v>
      </c>
      <c r="L226" s="50" t="s">
        <v>119</v>
      </c>
      <c r="M226" s="232">
        <v>2</v>
      </c>
      <c r="N226" s="1240">
        <v>41737.5</v>
      </c>
      <c r="O226" s="1117" t="s">
        <v>932</v>
      </c>
      <c r="P226" s="1117">
        <v>27</v>
      </c>
    </row>
    <row r="227" spans="1:16" s="222" customFormat="1" ht="39" customHeight="1">
      <c r="A227" s="1292"/>
      <c r="B227" s="1365"/>
      <c r="C227" s="1118"/>
      <c r="D227" s="1118"/>
      <c r="E227" s="1118"/>
      <c r="F227" s="1118"/>
      <c r="G227" s="1118"/>
      <c r="H227" s="1118"/>
      <c r="I227" s="1118"/>
      <c r="J227" s="1363"/>
      <c r="K227" s="1106"/>
      <c r="L227" s="50" t="s">
        <v>120</v>
      </c>
      <c r="M227" s="232">
        <v>60</v>
      </c>
      <c r="N227" s="1241"/>
      <c r="O227" s="1118"/>
      <c r="P227" s="1118"/>
    </row>
    <row r="228" spans="1:16" s="222" customFormat="1" ht="53.25" customHeight="1">
      <c r="A228" s="1292"/>
      <c r="B228" s="1352"/>
      <c r="C228" s="1119"/>
      <c r="D228" s="1119"/>
      <c r="E228" s="1119"/>
      <c r="F228" s="1119"/>
      <c r="G228" s="1119"/>
      <c r="H228" s="1119"/>
      <c r="I228" s="1119"/>
      <c r="J228" s="1282"/>
      <c r="K228" s="1107"/>
      <c r="L228" s="50" t="s">
        <v>77</v>
      </c>
      <c r="M228" s="224">
        <f>2500+2500</f>
        <v>5000</v>
      </c>
      <c r="N228" s="1242"/>
      <c r="O228" s="1119"/>
      <c r="P228" s="1119"/>
    </row>
    <row r="229" spans="1:16" s="222" customFormat="1" ht="20.25" customHeight="1">
      <c r="A229" s="969"/>
      <c r="B229" s="1360" t="s">
        <v>4598</v>
      </c>
      <c r="C229" s="1361"/>
      <c r="D229" s="1361"/>
      <c r="E229" s="1361"/>
      <c r="F229" s="1361"/>
      <c r="G229" s="1361"/>
      <c r="H229" s="1361"/>
      <c r="I229" s="1361"/>
      <c r="J229" s="1361"/>
      <c r="K229" s="1361"/>
      <c r="L229" s="1361"/>
      <c r="M229" s="1361"/>
      <c r="N229" s="1361"/>
      <c r="O229" s="1361"/>
      <c r="P229" s="1362"/>
    </row>
    <row r="230" spans="1:16" s="183" customFormat="1" ht="51">
      <c r="A230" s="950">
        <v>42</v>
      </c>
      <c r="B230" s="198">
        <v>10</v>
      </c>
      <c r="C230" s="7" t="s">
        <v>80</v>
      </c>
      <c r="D230" s="7" t="s">
        <v>50</v>
      </c>
      <c r="E230" s="11" t="s">
        <v>998</v>
      </c>
      <c r="F230" s="11" t="s">
        <v>999</v>
      </c>
      <c r="G230" s="11" t="s">
        <v>1000</v>
      </c>
      <c r="H230" s="11" t="s">
        <v>1001</v>
      </c>
      <c r="I230" s="11" t="s">
        <v>1002</v>
      </c>
      <c r="J230" s="61" t="s">
        <v>1003</v>
      </c>
      <c r="K230" s="127" t="s">
        <v>208</v>
      </c>
      <c r="L230" s="134" t="s">
        <v>769</v>
      </c>
      <c r="M230" s="175">
        <v>1</v>
      </c>
      <c r="N230" s="72">
        <v>8960.94</v>
      </c>
      <c r="O230" s="11" t="s">
        <v>1004</v>
      </c>
      <c r="P230" s="61">
        <v>27</v>
      </c>
    </row>
    <row r="231" spans="1:16" s="222" customFormat="1" ht="51">
      <c r="A231" s="971"/>
      <c r="B231" s="80">
        <v>10</v>
      </c>
      <c r="C231" s="50" t="s">
        <v>80</v>
      </c>
      <c r="D231" s="50" t="s">
        <v>50</v>
      </c>
      <c r="E231" s="50" t="s">
        <v>998</v>
      </c>
      <c r="F231" s="50" t="s">
        <v>999</v>
      </c>
      <c r="G231" s="50" t="s">
        <v>1000</v>
      </c>
      <c r="H231" s="50" t="s">
        <v>1001</v>
      </c>
      <c r="I231" s="50" t="s">
        <v>1002</v>
      </c>
      <c r="J231" s="913" t="s">
        <v>1003</v>
      </c>
      <c r="K231" s="51" t="s">
        <v>208</v>
      </c>
      <c r="L231" s="50" t="s">
        <v>769</v>
      </c>
      <c r="M231" s="224">
        <v>1</v>
      </c>
      <c r="N231" s="908">
        <v>5411.55</v>
      </c>
      <c r="O231" s="50" t="s">
        <v>1004</v>
      </c>
      <c r="P231" s="50">
        <v>27</v>
      </c>
    </row>
    <row r="232" spans="1:16" s="222" customFormat="1" ht="24.75" customHeight="1">
      <c r="A232" s="972"/>
      <c r="B232" s="1360" t="s">
        <v>4593</v>
      </c>
      <c r="C232" s="1361"/>
      <c r="D232" s="1361"/>
      <c r="E232" s="1361"/>
      <c r="F232" s="1361"/>
      <c r="G232" s="1361"/>
      <c r="H232" s="1361"/>
      <c r="I232" s="1361"/>
      <c r="J232" s="1361"/>
      <c r="K232" s="1361"/>
      <c r="L232" s="1361"/>
      <c r="M232" s="1361"/>
      <c r="N232" s="1361"/>
      <c r="O232" s="1361"/>
      <c r="P232" s="1362"/>
    </row>
    <row r="233" spans="1:16" s="183" customFormat="1" ht="33.75" customHeight="1">
      <c r="A233" s="1071">
        <v>43</v>
      </c>
      <c r="B233" s="1353">
        <v>6</v>
      </c>
      <c r="C233" s="1077" t="s">
        <v>472</v>
      </c>
      <c r="D233" s="1077" t="s">
        <v>846</v>
      </c>
      <c r="E233" s="1139" t="s">
        <v>1005</v>
      </c>
      <c r="F233" s="1139" t="s">
        <v>1006</v>
      </c>
      <c r="G233" s="1139" t="s">
        <v>1007</v>
      </c>
      <c r="H233" s="1139" t="s">
        <v>1008</v>
      </c>
      <c r="I233" s="1139" t="s">
        <v>1009</v>
      </c>
      <c r="J233" s="1285" t="s">
        <v>1010</v>
      </c>
      <c r="K233" s="1071" t="s">
        <v>208</v>
      </c>
      <c r="L233" s="10" t="s">
        <v>119</v>
      </c>
      <c r="M233" s="175">
        <v>12</v>
      </c>
      <c r="N233" s="1294">
        <v>47473</v>
      </c>
      <c r="O233" s="1285" t="s">
        <v>853</v>
      </c>
      <c r="P233" s="1285">
        <v>27</v>
      </c>
    </row>
    <row r="234" spans="1:16" s="183" customFormat="1" ht="64.5" customHeight="1">
      <c r="A234" s="1097"/>
      <c r="B234" s="1355"/>
      <c r="C234" s="1078"/>
      <c r="D234" s="1078"/>
      <c r="E234" s="1141"/>
      <c r="F234" s="1141"/>
      <c r="G234" s="1141"/>
      <c r="H234" s="1141"/>
      <c r="I234" s="1141"/>
      <c r="J234" s="1286"/>
      <c r="K234" s="1072"/>
      <c r="L234" s="10" t="s">
        <v>120</v>
      </c>
      <c r="M234" s="175">
        <f>12*25</f>
        <v>300</v>
      </c>
      <c r="N234" s="1295"/>
      <c r="O234" s="1286"/>
      <c r="P234" s="1286"/>
    </row>
    <row r="235" spans="1:16" s="222" customFormat="1" ht="33.75" customHeight="1">
      <c r="A235" s="1292"/>
      <c r="B235" s="1351">
        <v>6</v>
      </c>
      <c r="C235" s="1117" t="s">
        <v>472</v>
      </c>
      <c r="D235" s="1117" t="s">
        <v>846</v>
      </c>
      <c r="E235" s="1117" t="s">
        <v>1005</v>
      </c>
      <c r="F235" s="1117" t="s">
        <v>1006</v>
      </c>
      <c r="G235" s="1117" t="s">
        <v>1007</v>
      </c>
      <c r="H235" s="1117" t="s">
        <v>1008</v>
      </c>
      <c r="I235" s="1117" t="s">
        <v>1009</v>
      </c>
      <c r="J235" s="1281" t="s">
        <v>1011</v>
      </c>
      <c r="K235" s="1105" t="s">
        <v>208</v>
      </c>
      <c r="L235" s="50" t="s">
        <v>119</v>
      </c>
      <c r="M235" s="224">
        <v>12</v>
      </c>
      <c r="N235" s="1240">
        <v>42080.160000000003</v>
      </c>
      <c r="O235" s="1117" t="s">
        <v>853</v>
      </c>
      <c r="P235" s="1117">
        <v>27</v>
      </c>
    </row>
    <row r="236" spans="1:16" s="222" customFormat="1" ht="64.5" customHeight="1">
      <c r="A236" s="1292"/>
      <c r="B236" s="1352"/>
      <c r="C236" s="1119"/>
      <c r="D236" s="1119"/>
      <c r="E236" s="1119"/>
      <c r="F236" s="1119"/>
      <c r="G236" s="1119"/>
      <c r="H236" s="1119"/>
      <c r="I236" s="1119"/>
      <c r="J236" s="1282"/>
      <c r="K236" s="1107"/>
      <c r="L236" s="50" t="s">
        <v>120</v>
      </c>
      <c r="M236" s="224">
        <f>12*25</f>
        <v>300</v>
      </c>
      <c r="N236" s="1242"/>
      <c r="O236" s="1119"/>
      <c r="P236" s="1119"/>
    </row>
    <row r="237" spans="1:16" s="222" customFormat="1" ht="22.5" customHeight="1">
      <c r="A237" s="969"/>
      <c r="B237" s="1360" t="s">
        <v>4598</v>
      </c>
      <c r="C237" s="1361"/>
      <c r="D237" s="1361"/>
      <c r="E237" s="1361"/>
      <c r="F237" s="1361"/>
      <c r="G237" s="1361"/>
      <c r="H237" s="1361"/>
      <c r="I237" s="1361"/>
      <c r="J237" s="1361"/>
      <c r="K237" s="1361"/>
      <c r="L237" s="1361"/>
      <c r="M237" s="1361"/>
      <c r="N237" s="1361"/>
      <c r="O237" s="1361"/>
      <c r="P237" s="1362"/>
    </row>
    <row r="238" spans="1:16" s="183" customFormat="1" ht="38.25">
      <c r="A238" s="1071">
        <v>44</v>
      </c>
      <c r="B238" s="1353">
        <v>11</v>
      </c>
      <c r="C238" s="1077">
        <v>5</v>
      </c>
      <c r="D238" s="1077" t="s">
        <v>58</v>
      </c>
      <c r="E238" s="1376" t="s">
        <v>1012</v>
      </c>
      <c r="F238" s="1376" t="s">
        <v>1013</v>
      </c>
      <c r="G238" s="1139" t="s">
        <v>1014</v>
      </c>
      <c r="H238" s="1139" t="s">
        <v>1013</v>
      </c>
      <c r="I238" s="1139" t="s">
        <v>1015</v>
      </c>
      <c r="J238" s="1285" t="s">
        <v>1016</v>
      </c>
      <c r="K238" s="1071" t="s">
        <v>208</v>
      </c>
      <c r="L238" s="134" t="s">
        <v>769</v>
      </c>
      <c r="M238" s="199">
        <v>1</v>
      </c>
      <c r="N238" s="1294">
        <v>6749.75</v>
      </c>
      <c r="O238" s="1139" t="s">
        <v>1017</v>
      </c>
      <c r="P238" s="1285">
        <v>27</v>
      </c>
    </row>
    <row r="239" spans="1:16" s="183" customFormat="1" ht="38.25">
      <c r="A239" s="1097"/>
      <c r="B239" s="1355"/>
      <c r="C239" s="1078"/>
      <c r="D239" s="1078"/>
      <c r="E239" s="1378"/>
      <c r="F239" s="1378"/>
      <c r="G239" s="1141"/>
      <c r="H239" s="1141"/>
      <c r="I239" s="1141"/>
      <c r="J239" s="1286"/>
      <c r="K239" s="1072"/>
      <c r="L239" s="10" t="s">
        <v>77</v>
      </c>
      <c r="M239" s="200">
        <f>50</f>
        <v>50</v>
      </c>
      <c r="N239" s="1295"/>
      <c r="O239" s="1141"/>
      <c r="P239" s="1286"/>
    </row>
    <row r="240" spans="1:16" s="222" customFormat="1" ht="38.25">
      <c r="A240" s="1292"/>
      <c r="B240" s="1351">
        <v>11</v>
      </c>
      <c r="C240" s="1117">
        <v>5</v>
      </c>
      <c r="D240" s="1117" t="s">
        <v>58</v>
      </c>
      <c r="E240" s="1117" t="s">
        <v>1012</v>
      </c>
      <c r="F240" s="1117" t="s">
        <v>1013</v>
      </c>
      <c r="G240" s="1117" t="s">
        <v>1014</v>
      </c>
      <c r="H240" s="1117" t="s">
        <v>1013</v>
      </c>
      <c r="I240" s="1117" t="s">
        <v>1015</v>
      </c>
      <c r="J240" s="1281" t="s">
        <v>1018</v>
      </c>
      <c r="K240" s="1105" t="s">
        <v>208</v>
      </c>
      <c r="L240" s="50" t="s">
        <v>769</v>
      </c>
      <c r="M240" s="224">
        <v>1</v>
      </c>
      <c r="N240" s="1344">
        <v>6749.75</v>
      </c>
      <c r="O240" s="1117" t="s">
        <v>1017</v>
      </c>
      <c r="P240" s="1117">
        <v>27</v>
      </c>
    </row>
    <row r="241" spans="1:16" s="222" customFormat="1" ht="31.5" customHeight="1">
      <c r="A241" s="1292"/>
      <c r="B241" s="1352"/>
      <c r="C241" s="1119"/>
      <c r="D241" s="1119"/>
      <c r="E241" s="1119"/>
      <c r="F241" s="1119"/>
      <c r="G241" s="1119"/>
      <c r="H241" s="1119"/>
      <c r="I241" s="1119"/>
      <c r="J241" s="1282"/>
      <c r="K241" s="1107"/>
      <c r="L241" s="50" t="s">
        <v>77</v>
      </c>
      <c r="M241" s="224">
        <f>50</f>
        <v>50</v>
      </c>
      <c r="N241" s="1345"/>
      <c r="O241" s="1119"/>
      <c r="P241" s="1119"/>
    </row>
    <row r="242" spans="1:16" s="222" customFormat="1" ht="23.25" customHeight="1">
      <c r="A242" s="969"/>
      <c r="B242" s="1360" t="s">
        <v>4597</v>
      </c>
      <c r="C242" s="1361"/>
      <c r="D242" s="1361"/>
      <c r="E242" s="1361"/>
      <c r="F242" s="1361"/>
      <c r="G242" s="1361"/>
      <c r="H242" s="1361"/>
      <c r="I242" s="1361"/>
      <c r="J242" s="1361"/>
      <c r="K242" s="1361"/>
      <c r="L242" s="1361"/>
      <c r="M242" s="1361"/>
      <c r="N242" s="1361"/>
      <c r="O242" s="1361"/>
      <c r="P242" s="1362"/>
    </row>
    <row r="243" spans="1:16" s="183" customFormat="1" ht="38.25">
      <c r="A243" s="1139">
        <v>45</v>
      </c>
      <c r="B243" s="1353">
        <v>13</v>
      </c>
      <c r="C243" s="1077">
        <v>5</v>
      </c>
      <c r="D243" s="1077" t="s">
        <v>58</v>
      </c>
      <c r="E243" s="1376" t="s">
        <v>1019</v>
      </c>
      <c r="F243" s="1376" t="s">
        <v>1020</v>
      </c>
      <c r="G243" s="1139" t="s">
        <v>1021</v>
      </c>
      <c r="H243" s="1139" t="s">
        <v>1022</v>
      </c>
      <c r="I243" s="1139" t="s">
        <v>1023</v>
      </c>
      <c r="J243" s="1285" t="s">
        <v>1024</v>
      </c>
      <c r="K243" s="1071" t="s">
        <v>208</v>
      </c>
      <c r="L243" s="10" t="s">
        <v>77</v>
      </c>
      <c r="M243" s="199">
        <f>9000+3600</f>
        <v>12600</v>
      </c>
      <c r="N243" s="1294">
        <v>13320.9</v>
      </c>
      <c r="O243" s="1285" t="s">
        <v>853</v>
      </c>
      <c r="P243" s="1285">
        <v>27</v>
      </c>
    </row>
    <row r="244" spans="1:16" s="183" customFormat="1" ht="102">
      <c r="A244" s="1140"/>
      <c r="B244" s="1355"/>
      <c r="C244" s="1078"/>
      <c r="D244" s="1078"/>
      <c r="E244" s="1378"/>
      <c r="F244" s="1378"/>
      <c r="G244" s="1141"/>
      <c r="H244" s="1141"/>
      <c r="I244" s="1141"/>
      <c r="J244" s="1286"/>
      <c r="K244" s="1072"/>
      <c r="L244" s="10" t="s">
        <v>843</v>
      </c>
      <c r="M244" s="199">
        <v>1</v>
      </c>
      <c r="N244" s="1295"/>
      <c r="O244" s="1286"/>
      <c r="P244" s="1286"/>
    </row>
    <row r="245" spans="1:16" s="222" customFormat="1" ht="53.25" customHeight="1">
      <c r="A245" s="1312"/>
      <c r="B245" s="1351">
        <v>13</v>
      </c>
      <c r="C245" s="1117">
        <v>5</v>
      </c>
      <c r="D245" s="1117" t="s">
        <v>58</v>
      </c>
      <c r="E245" s="1117" t="s">
        <v>1019</v>
      </c>
      <c r="F245" s="1117" t="s">
        <v>1020</v>
      </c>
      <c r="G245" s="1117" t="s">
        <v>1021</v>
      </c>
      <c r="H245" s="1117" t="s">
        <v>1022</v>
      </c>
      <c r="I245" s="1117" t="s">
        <v>1023</v>
      </c>
      <c r="J245" s="1281" t="s">
        <v>894</v>
      </c>
      <c r="K245" s="1105" t="s">
        <v>208</v>
      </c>
      <c r="L245" s="50" t="s">
        <v>77</v>
      </c>
      <c r="M245" s="224">
        <f>9000+3600</f>
        <v>12600</v>
      </c>
      <c r="N245" s="1344">
        <v>13320.9</v>
      </c>
      <c r="O245" s="1117" t="s">
        <v>853</v>
      </c>
      <c r="P245" s="1117">
        <v>27</v>
      </c>
    </row>
    <row r="246" spans="1:16" s="222" customFormat="1" ht="121.5" customHeight="1">
      <c r="A246" s="1312"/>
      <c r="B246" s="1352"/>
      <c r="C246" s="1119"/>
      <c r="D246" s="1119"/>
      <c r="E246" s="1119"/>
      <c r="F246" s="1119"/>
      <c r="G246" s="1119"/>
      <c r="H246" s="1119"/>
      <c r="I246" s="1119"/>
      <c r="J246" s="1282"/>
      <c r="K246" s="1107"/>
      <c r="L246" s="50" t="s">
        <v>843</v>
      </c>
      <c r="M246" s="224">
        <v>1</v>
      </c>
      <c r="N246" s="1345"/>
      <c r="O246" s="1119"/>
      <c r="P246" s="1119"/>
    </row>
    <row r="247" spans="1:16" s="222" customFormat="1" ht="21" customHeight="1">
      <c r="A247" s="972"/>
      <c r="B247" s="1360" t="s">
        <v>4597</v>
      </c>
      <c r="C247" s="1361"/>
      <c r="D247" s="1361"/>
      <c r="E247" s="1361"/>
      <c r="F247" s="1361"/>
      <c r="G247" s="1361"/>
      <c r="H247" s="1361"/>
      <c r="I247" s="1361"/>
      <c r="J247" s="1361"/>
      <c r="K247" s="1361"/>
      <c r="L247" s="1361"/>
      <c r="M247" s="1361"/>
      <c r="N247" s="1361"/>
      <c r="O247" s="1361"/>
      <c r="P247" s="1362"/>
    </row>
    <row r="248" spans="1:16" s="183" customFormat="1" ht="38.25">
      <c r="A248" s="1071">
        <v>46</v>
      </c>
      <c r="B248" s="1077">
        <v>13</v>
      </c>
      <c r="C248" s="1077">
        <v>5</v>
      </c>
      <c r="D248" s="1077" t="s">
        <v>58</v>
      </c>
      <c r="E248" s="1139" t="s">
        <v>1025</v>
      </c>
      <c r="F248" s="1139" t="s">
        <v>1026</v>
      </c>
      <c r="G248" s="1139" t="s">
        <v>1027</v>
      </c>
      <c r="H248" s="1139" t="s">
        <v>1028</v>
      </c>
      <c r="I248" s="1139" t="s">
        <v>1029</v>
      </c>
      <c r="J248" s="1139" t="s">
        <v>1030</v>
      </c>
      <c r="K248" s="1071" t="s">
        <v>208</v>
      </c>
      <c r="L248" s="134" t="s">
        <v>769</v>
      </c>
      <c r="M248" s="201">
        <v>1</v>
      </c>
      <c r="N248" s="1373">
        <v>115085.9</v>
      </c>
      <c r="O248" s="1139" t="s">
        <v>1031</v>
      </c>
      <c r="P248" s="1139">
        <v>26.5</v>
      </c>
    </row>
    <row r="249" spans="1:16" s="183" customFormat="1" ht="38.25">
      <c r="A249" s="1097"/>
      <c r="B249" s="1099"/>
      <c r="C249" s="1099"/>
      <c r="D249" s="1099"/>
      <c r="E249" s="1140"/>
      <c r="F249" s="1140"/>
      <c r="G249" s="1140"/>
      <c r="H249" s="1140"/>
      <c r="I249" s="1140"/>
      <c r="J249" s="1140"/>
      <c r="K249" s="1097"/>
      <c r="L249" s="10" t="s">
        <v>624</v>
      </c>
      <c r="M249" s="201">
        <v>1</v>
      </c>
      <c r="N249" s="1374"/>
      <c r="O249" s="1140"/>
      <c r="P249" s="1140"/>
    </row>
    <row r="250" spans="1:16" s="183" customFormat="1" ht="51">
      <c r="A250" s="1097"/>
      <c r="B250" s="1099"/>
      <c r="C250" s="1099"/>
      <c r="D250" s="1099"/>
      <c r="E250" s="1140"/>
      <c r="F250" s="1140"/>
      <c r="G250" s="1140"/>
      <c r="H250" s="1140"/>
      <c r="I250" s="1140"/>
      <c r="J250" s="1140"/>
      <c r="K250" s="1097"/>
      <c r="L250" s="10" t="s">
        <v>479</v>
      </c>
      <c r="M250" s="201">
        <v>50</v>
      </c>
      <c r="N250" s="1374"/>
      <c r="O250" s="1140"/>
      <c r="P250" s="1140"/>
    </row>
    <row r="251" spans="1:16" s="183" customFormat="1" ht="38.25">
      <c r="A251" s="1097"/>
      <c r="B251" s="1099"/>
      <c r="C251" s="1099"/>
      <c r="D251" s="1099"/>
      <c r="E251" s="1140"/>
      <c r="F251" s="1140"/>
      <c r="G251" s="1140"/>
      <c r="H251" s="1140"/>
      <c r="I251" s="1140"/>
      <c r="J251" s="1140"/>
      <c r="K251" s="1097"/>
      <c r="L251" s="10" t="s">
        <v>77</v>
      </c>
      <c r="M251" s="201">
        <v>700</v>
      </c>
      <c r="N251" s="1374"/>
      <c r="O251" s="1140"/>
      <c r="P251" s="1140"/>
    </row>
    <row r="252" spans="1:16" s="183" customFormat="1" ht="38.25">
      <c r="A252" s="1097"/>
      <c r="B252" s="1078"/>
      <c r="C252" s="1078"/>
      <c r="D252" s="1078"/>
      <c r="E252" s="1141"/>
      <c r="F252" s="1141"/>
      <c r="G252" s="1141"/>
      <c r="H252" s="1141"/>
      <c r="I252" s="1141"/>
      <c r="J252" s="1141"/>
      <c r="K252" s="1072"/>
      <c r="L252" s="10" t="s">
        <v>77</v>
      </c>
      <c r="M252" s="201">
        <v>300</v>
      </c>
      <c r="N252" s="1375"/>
      <c r="O252" s="1141"/>
      <c r="P252" s="1141"/>
    </row>
    <row r="253" spans="1:16" s="222" customFormat="1" ht="38.25">
      <c r="A253" s="1292"/>
      <c r="B253" s="1117">
        <v>13</v>
      </c>
      <c r="C253" s="1117">
        <v>5</v>
      </c>
      <c r="D253" s="1117" t="s">
        <v>58</v>
      </c>
      <c r="E253" s="1117" t="s">
        <v>1025</v>
      </c>
      <c r="F253" s="1117" t="s">
        <v>1026</v>
      </c>
      <c r="G253" s="1117" t="s">
        <v>1027</v>
      </c>
      <c r="H253" s="1117" t="s">
        <v>1028</v>
      </c>
      <c r="I253" s="1117" t="s">
        <v>1029</v>
      </c>
      <c r="J253" s="1281" t="s">
        <v>1032</v>
      </c>
      <c r="K253" s="1105" t="s">
        <v>208</v>
      </c>
      <c r="L253" s="50" t="s">
        <v>769</v>
      </c>
      <c r="M253" s="232">
        <v>1</v>
      </c>
      <c r="N253" s="1240">
        <v>97251.9</v>
      </c>
      <c r="O253" s="1117" t="s">
        <v>1031</v>
      </c>
      <c r="P253" s="1117">
        <v>26.5</v>
      </c>
    </row>
    <row r="254" spans="1:16" s="222" customFormat="1" ht="38.25">
      <c r="A254" s="1292"/>
      <c r="B254" s="1118"/>
      <c r="C254" s="1118"/>
      <c r="D254" s="1118"/>
      <c r="E254" s="1118"/>
      <c r="F254" s="1118"/>
      <c r="G254" s="1118"/>
      <c r="H254" s="1118"/>
      <c r="I254" s="1118"/>
      <c r="J254" s="1363"/>
      <c r="K254" s="1106"/>
      <c r="L254" s="50" t="s">
        <v>624</v>
      </c>
      <c r="M254" s="232">
        <v>1</v>
      </c>
      <c r="N254" s="1241"/>
      <c r="O254" s="1118"/>
      <c r="P254" s="1118"/>
    </row>
    <row r="255" spans="1:16" s="222" customFormat="1" ht="51">
      <c r="A255" s="1292"/>
      <c r="B255" s="1118"/>
      <c r="C255" s="1118"/>
      <c r="D255" s="1118"/>
      <c r="E255" s="1118"/>
      <c r="F255" s="1118"/>
      <c r="G255" s="1118"/>
      <c r="H255" s="1118"/>
      <c r="I255" s="1118"/>
      <c r="J255" s="1363"/>
      <c r="K255" s="1106"/>
      <c r="L255" s="50" t="s">
        <v>479</v>
      </c>
      <c r="M255" s="232">
        <v>50</v>
      </c>
      <c r="N255" s="1241"/>
      <c r="O255" s="1118"/>
      <c r="P255" s="1118"/>
    </row>
    <row r="256" spans="1:16" s="222" customFormat="1" ht="38.25">
      <c r="A256" s="1292"/>
      <c r="B256" s="1118"/>
      <c r="C256" s="1118"/>
      <c r="D256" s="1118"/>
      <c r="E256" s="1118"/>
      <c r="F256" s="1118"/>
      <c r="G256" s="1118"/>
      <c r="H256" s="1118"/>
      <c r="I256" s="1118"/>
      <c r="J256" s="1363"/>
      <c r="K256" s="1106"/>
      <c r="L256" s="50" t="s">
        <v>77</v>
      </c>
      <c r="M256" s="232">
        <v>700</v>
      </c>
      <c r="N256" s="1241"/>
      <c r="O256" s="1118"/>
      <c r="P256" s="1118"/>
    </row>
    <row r="257" spans="1:16" s="222" customFormat="1" ht="38.25">
      <c r="A257" s="1292"/>
      <c r="B257" s="1119"/>
      <c r="C257" s="1119"/>
      <c r="D257" s="1119"/>
      <c r="E257" s="1119"/>
      <c r="F257" s="1119"/>
      <c r="G257" s="1119"/>
      <c r="H257" s="1119"/>
      <c r="I257" s="1119"/>
      <c r="J257" s="1282"/>
      <c r="K257" s="1107"/>
      <c r="L257" s="50" t="s">
        <v>77</v>
      </c>
      <c r="M257" s="232">
        <v>300</v>
      </c>
      <c r="N257" s="1242"/>
      <c r="O257" s="1119"/>
      <c r="P257" s="1119"/>
    </row>
    <row r="258" spans="1:16" s="222" customFormat="1" ht="24.75" customHeight="1">
      <c r="A258" s="969"/>
      <c r="B258" s="1176" t="s">
        <v>4598</v>
      </c>
      <c r="C258" s="1177"/>
      <c r="D258" s="1177"/>
      <c r="E258" s="1177"/>
      <c r="F258" s="1177"/>
      <c r="G258" s="1177"/>
      <c r="H258" s="1177"/>
      <c r="I258" s="1177"/>
      <c r="J258" s="1177"/>
      <c r="K258" s="1177"/>
      <c r="L258" s="1177"/>
      <c r="M258" s="1177"/>
      <c r="N258" s="1177"/>
      <c r="O258" s="1177"/>
      <c r="P258" s="1178"/>
    </row>
    <row r="259" spans="1:16" s="183" customFormat="1" ht="81" customHeight="1">
      <c r="A259" s="1071">
        <v>47</v>
      </c>
      <c r="B259" s="1077">
        <v>11</v>
      </c>
      <c r="C259" s="1077">
        <v>5</v>
      </c>
      <c r="D259" s="1077" t="s">
        <v>58</v>
      </c>
      <c r="E259" s="1139" t="s">
        <v>1033</v>
      </c>
      <c r="F259" s="1139" t="s">
        <v>1034</v>
      </c>
      <c r="G259" s="1139" t="s">
        <v>1035</v>
      </c>
      <c r="H259" s="1083" t="s">
        <v>1036</v>
      </c>
      <c r="I259" s="1408" t="s">
        <v>1037</v>
      </c>
      <c r="J259" s="1139" t="s">
        <v>1038</v>
      </c>
      <c r="K259" s="1071" t="s">
        <v>208</v>
      </c>
      <c r="L259" s="10" t="s">
        <v>119</v>
      </c>
      <c r="M259" s="201">
        <v>1</v>
      </c>
      <c r="N259" s="1373">
        <v>17089.5</v>
      </c>
      <c r="O259" s="1139" t="s">
        <v>1039</v>
      </c>
      <c r="P259" s="1139">
        <v>26.5</v>
      </c>
    </row>
    <row r="260" spans="1:16" s="183" customFormat="1" ht="66" customHeight="1">
      <c r="A260" s="1097"/>
      <c r="B260" s="1078"/>
      <c r="C260" s="1078"/>
      <c r="D260" s="1078"/>
      <c r="E260" s="1141"/>
      <c r="F260" s="1141"/>
      <c r="G260" s="1141"/>
      <c r="H260" s="1084"/>
      <c r="I260" s="1409"/>
      <c r="J260" s="1141"/>
      <c r="K260" s="1072"/>
      <c r="L260" s="10" t="s">
        <v>120</v>
      </c>
      <c r="M260" s="201">
        <v>16</v>
      </c>
      <c r="N260" s="1375"/>
      <c r="O260" s="1141"/>
      <c r="P260" s="1141"/>
    </row>
    <row r="261" spans="1:16" s="222" customFormat="1" ht="81" customHeight="1">
      <c r="A261" s="1292"/>
      <c r="B261" s="1117">
        <v>11</v>
      </c>
      <c r="C261" s="1117">
        <v>5</v>
      </c>
      <c r="D261" s="1117" t="s">
        <v>58</v>
      </c>
      <c r="E261" s="1117" t="s">
        <v>1033</v>
      </c>
      <c r="F261" s="1117" t="s">
        <v>1034</v>
      </c>
      <c r="G261" s="1117" t="s">
        <v>1035</v>
      </c>
      <c r="H261" s="1117" t="s">
        <v>1036</v>
      </c>
      <c r="I261" s="1406" t="s">
        <v>1037</v>
      </c>
      <c r="J261" s="1281" t="s">
        <v>1040</v>
      </c>
      <c r="K261" s="1105" t="s">
        <v>208</v>
      </c>
      <c r="L261" s="50" t="s">
        <v>119</v>
      </c>
      <c r="M261" s="232">
        <v>1</v>
      </c>
      <c r="N261" s="1240">
        <v>12656.36</v>
      </c>
      <c r="O261" s="1117" t="s">
        <v>1039</v>
      </c>
      <c r="P261" s="1117">
        <v>26.5</v>
      </c>
    </row>
    <row r="262" spans="1:16" s="222" customFormat="1" ht="66" customHeight="1">
      <c r="A262" s="1292"/>
      <c r="B262" s="1119"/>
      <c r="C262" s="1119"/>
      <c r="D262" s="1119"/>
      <c r="E262" s="1119"/>
      <c r="F262" s="1119"/>
      <c r="G262" s="1119"/>
      <c r="H262" s="1119"/>
      <c r="I262" s="1407"/>
      <c r="J262" s="1282"/>
      <c r="K262" s="1107"/>
      <c r="L262" s="50" t="s">
        <v>120</v>
      </c>
      <c r="M262" s="232">
        <v>16</v>
      </c>
      <c r="N262" s="1242"/>
      <c r="O262" s="1119"/>
      <c r="P262" s="1119"/>
    </row>
    <row r="263" spans="1:16" s="222" customFormat="1" ht="20.25" customHeight="1">
      <c r="A263" s="969"/>
      <c r="B263" s="1176" t="s">
        <v>4598</v>
      </c>
      <c r="C263" s="1177"/>
      <c r="D263" s="1177"/>
      <c r="E263" s="1177"/>
      <c r="F263" s="1177"/>
      <c r="G263" s="1177"/>
      <c r="H263" s="1177"/>
      <c r="I263" s="1177"/>
      <c r="J263" s="1177"/>
      <c r="K263" s="1177"/>
      <c r="L263" s="1177"/>
      <c r="M263" s="1177"/>
      <c r="N263" s="1177"/>
      <c r="O263" s="1177"/>
      <c r="P263" s="1178"/>
    </row>
    <row r="264" spans="1:16" s="222" customFormat="1" ht="55.5" customHeight="1">
      <c r="A264" s="1283" t="s">
        <v>1156</v>
      </c>
      <c r="B264" s="1126">
        <v>12</v>
      </c>
      <c r="C264" s="1126" t="s">
        <v>440</v>
      </c>
      <c r="D264" s="1126" t="s">
        <v>58</v>
      </c>
      <c r="E264" s="1126" t="s">
        <v>1041</v>
      </c>
      <c r="F264" s="1283" t="s">
        <v>1042</v>
      </c>
      <c r="G264" s="1283" t="s">
        <v>1043</v>
      </c>
      <c r="H264" s="1283" t="s">
        <v>621</v>
      </c>
      <c r="I264" s="1283" t="s">
        <v>1044</v>
      </c>
      <c r="J264" s="1126" t="s">
        <v>1048</v>
      </c>
      <c r="K264" s="1126" t="s">
        <v>208</v>
      </c>
      <c r="L264" s="588" t="s">
        <v>1045</v>
      </c>
      <c r="M264" s="637">
        <v>1</v>
      </c>
      <c r="N264" s="1403">
        <v>25000</v>
      </c>
      <c r="O264" s="1126" t="s">
        <v>1046</v>
      </c>
      <c r="P264" s="1126">
        <v>26</v>
      </c>
    </row>
    <row r="265" spans="1:16" s="222" customFormat="1" ht="55.5" customHeight="1">
      <c r="A265" s="1405"/>
      <c r="B265" s="1128"/>
      <c r="C265" s="1128"/>
      <c r="D265" s="1128"/>
      <c r="E265" s="1128"/>
      <c r="F265" s="1284"/>
      <c r="G265" s="1284"/>
      <c r="H265" s="1284"/>
      <c r="I265" s="1284"/>
      <c r="J265" s="1128"/>
      <c r="K265" s="1128"/>
      <c r="L265" s="553" t="s">
        <v>1047</v>
      </c>
      <c r="M265" s="637">
        <v>50</v>
      </c>
      <c r="N265" s="1404"/>
      <c r="O265" s="1128"/>
      <c r="P265" s="1128"/>
    </row>
    <row r="266" spans="1:16" s="222" customFormat="1" ht="24.75" customHeight="1">
      <c r="A266" s="949"/>
      <c r="B266" s="1167" t="s">
        <v>4599</v>
      </c>
      <c r="C266" s="1168"/>
      <c r="D266" s="1168"/>
      <c r="E266" s="1168"/>
      <c r="F266" s="1168"/>
      <c r="G266" s="1168"/>
      <c r="H266" s="1168"/>
      <c r="I266" s="1168"/>
      <c r="J266" s="1168"/>
      <c r="K266" s="1168"/>
      <c r="L266" s="1168"/>
      <c r="M266" s="1168"/>
      <c r="N266" s="1168"/>
      <c r="O266" s="1168"/>
      <c r="P266" s="1169"/>
    </row>
    <row r="267" spans="1:16" s="222" customFormat="1" ht="25.5">
      <c r="A267" s="1283" t="s">
        <v>1157</v>
      </c>
      <c r="B267" s="1126">
        <v>13</v>
      </c>
      <c r="C267" s="1126">
        <v>3</v>
      </c>
      <c r="D267" s="1126" t="s">
        <v>58</v>
      </c>
      <c r="E267" s="1283" t="s">
        <v>1049</v>
      </c>
      <c r="F267" s="1283" t="s">
        <v>1050</v>
      </c>
      <c r="G267" s="1283" t="s">
        <v>1051</v>
      </c>
      <c r="H267" s="1283" t="s">
        <v>1052</v>
      </c>
      <c r="I267" s="1283" t="s">
        <v>1053</v>
      </c>
      <c r="J267" s="1283" t="s">
        <v>1048</v>
      </c>
      <c r="K267" s="1126" t="s">
        <v>208</v>
      </c>
      <c r="L267" s="588" t="s">
        <v>1054</v>
      </c>
      <c r="M267" s="638">
        <v>7</v>
      </c>
      <c r="N267" s="1403">
        <v>90400</v>
      </c>
      <c r="O267" s="1126" t="s">
        <v>1055</v>
      </c>
      <c r="P267" s="1126">
        <v>26</v>
      </c>
    </row>
    <row r="268" spans="1:16" s="222" customFormat="1" ht="25.5">
      <c r="A268" s="1405"/>
      <c r="B268" s="1127"/>
      <c r="C268" s="1127"/>
      <c r="D268" s="1127"/>
      <c r="E268" s="1405"/>
      <c r="F268" s="1405"/>
      <c r="G268" s="1405"/>
      <c r="H268" s="1405"/>
      <c r="I268" s="1405"/>
      <c r="J268" s="1405"/>
      <c r="K268" s="1127"/>
      <c r="L268" s="588" t="s">
        <v>1056</v>
      </c>
      <c r="M268" s="637">
        <v>1</v>
      </c>
      <c r="N268" s="1429"/>
      <c r="O268" s="1127"/>
      <c r="P268" s="1127"/>
    </row>
    <row r="269" spans="1:16" s="222" customFormat="1" ht="25.5">
      <c r="A269" s="1405"/>
      <c r="B269" s="1127"/>
      <c r="C269" s="1127"/>
      <c r="D269" s="1127"/>
      <c r="E269" s="1405"/>
      <c r="F269" s="1405"/>
      <c r="G269" s="1405"/>
      <c r="H269" s="1405"/>
      <c r="I269" s="1405"/>
      <c r="J269" s="1405"/>
      <c r="K269" s="1127"/>
      <c r="L269" s="588" t="s">
        <v>1057</v>
      </c>
      <c r="M269" s="637">
        <v>70</v>
      </c>
      <c r="N269" s="1429"/>
      <c r="O269" s="1127"/>
      <c r="P269" s="1127"/>
    </row>
    <row r="270" spans="1:16" s="222" customFormat="1" ht="38.25">
      <c r="A270" s="1405"/>
      <c r="B270" s="1127"/>
      <c r="C270" s="1127"/>
      <c r="D270" s="1127"/>
      <c r="E270" s="1405"/>
      <c r="F270" s="1405"/>
      <c r="G270" s="1405"/>
      <c r="H270" s="1405"/>
      <c r="I270" s="1405"/>
      <c r="J270" s="1405"/>
      <c r="K270" s="1127"/>
      <c r="L270" s="588" t="s">
        <v>131</v>
      </c>
      <c r="M270" s="637">
        <v>70</v>
      </c>
      <c r="N270" s="1429"/>
      <c r="O270" s="1127"/>
      <c r="P270" s="1127"/>
    </row>
    <row r="271" spans="1:16" s="222" customFormat="1" ht="38.25">
      <c r="A271" s="1405"/>
      <c r="B271" s="1127"/>
      <c r="C271" s="1127"/>
      <c r="D271" s="1127"/>
      <c r="E271" s="1405"/>
      <c r="F271" s="1405"/>
      <c r="G271" s="1405"/>
      <c r="H271" s="1405"/>
      <c r="I271" s="1405"/>
      <c r="J271" s="1405"/>
      <c r="K271" s="1127"/>
      <c r="L271" s="588" t="s">
        <v>1058</v>
      </c>
      <c r="M271" s="637">
        <v>20000</v>
      </c>
      <c r="N271" s="1429"/>
      <c r="O271" s="1127"/>
      <c r="P271" s="1127"/>
    </row>
    <row r="272" spans="1:16" s="222" customFormat="1" ht="144.75" customHeight="1">
      <c r="A272" s="1405"/>
      <c r="B272" s="1128"/>
      <c r="C272" s="1128"/>
      <c r="D272" s="1128"/>
      <c r="E272" s="1284"/>
      <c r="F272" s="1284"/>
      <c r="G272" s="1284"/>
      <c r="H272" s="1284"/>
      <c r="I272" s="1284"/>
      <c r="J272" s="1284"/>
      <c r="K272" s="1128"/>
      <c r="L272" s="588" t="s">
        <v>1059</v>
      </c>
      <c r="M272" s="637">
        <v>1</v>
      </c>
      <c r="N272" s="1404"/>
      <c r="O272" s="1128"/>
      <c r="P272" s="1128"/>
    </row>
    <row r="273" spans="1:17" s="222" customFormat="1" ht="20.25" customHeight="1">
      <c r="A273" s="949"/>
      <c r="B273" s="1167" t="s">
        <v>4600</v>
      </c>
      <c r="C273" s="1168"/>
      <c r="D273" s="1168"/>
      <c r="E273" s="1168"/>
      <c r="F273" s="1168"/>
      <c r="G273" s="1168"/>
      <c r="H273" s="1168"/>
      <c r="I273" s="1168"/>
      <c r="J273" s="1168"/>
      <c r="K273" s="1168"/>
      <c r="L273" s="1168"/>
      <c r="M273" s="1168"/>
      <c r="N273" s="1168"/>
      <c r="O273" s="1168"/>
      <c r="P273" s="1169"/>
    </row>
    <row r="274" spans="1:17" s="3" customFormat="1" ht="12.75">
      <c r="A274" s="92"/>
      <c r="B274" s="430"/>
      <c r="C274" s="430"/>
      <c r="D274" s="430"/>
      <c r="E274" s="343"/>
      <c r="F274" s="204"/>
      <c r="G274" s="429"/>
      <c r="H274" s="204"/>
      <c r="I274" s="204"/>
      <c r="J274" s="832"/>
      <c r="K274" s="204"/>
      <c r="L274" s="343"/>
      <c r="M274" s="833"/>
      <c r="N274" s="834"/>
      <c r="O274" s="291"/>
      <c r="P274" s="835"/>
    </row>
    <row r="275" spans="1:17">
      <c r="F275" s="858"/>
      <c r="G275" s="859" t="s">
        <v>3903</v>
      </c>
      <c r="H275" s="860" t="s">
        <v>3904</v>
      </c>
      <c r="I275" s="858"/>
      <c r="J275" s="858"/>
      <c r="K275" s="860" t="s">
        <v>3903</v>
      </c>
      <c r="L275" s="847" t="s">
        <v>3904</v>
      </c>
    </row>
    <row r="276" spans="1:17">
      <c r="F276" s="848" t="s">
        <v>169</v>
      </c>
      <c r="G276" s="862">
        <f>N6+N9+N10+N11+N16+N19+N22+N29+N30+N32+N33+N34+N39+N41+N42+N47+N52+N53+N55+N56</f>
        <v>674000</v>
      </c>
      <c r="H276" s="837">
        <f>N7+N9+N10+N13+N16+N19+N25+N29+N30+N32+N33+N36+N39+N41+N44+N49+N52+N53+N55+N62</f>
        <v>658512.07000000007</v>
      </c>
      <c r="I276" s="858"/>
      <c r="J276" s="863" t="s">
        <v>171</v>
      </c>
      <c r="K276" s="864">
        <v>20</v>
      </c>
      <c r="L276" s="849">
        <v>20</v>
      </c>
    </row>
    <row r="277" spans="1:17">
      <c r="F277" s="848" t="s">
        <v>170</v>
      </c>
      <c r="G277" s="862">
        <f>N69+N72+N77+N86+N105+N118+N125+N130+N143+N150+N157+N168+N177+N182+N185+N188+N197+N202+N207+N218+N223+N230+N233+N238+N243+N248+N259</f>
        <v>1047903.2999999999</v>
      </c>
      <c r="H277" s="837">
        <f>N70+N74+N81+N95+N111+N121+N127+N136+N146+N153+N162+N172+N179+N183+N186+N192+N199+N204+N212+N220+N226+N231+N235+N240+N245+N253+N261+N264+N267</f>
        <v>1063313.8500000001</v>
      </c>
      <c r="I277" s="858"/>
      <c r="J277" s="864" t="s">
        <v>173</v>
      </c>
      <c r="K277" s="864">
        <v>27</v>
      </c>
      <c r="L277" s="849">
        <v>29</v>
      </c>
    </row>
    <row r="278" spans="1:17">
      <c r="F278" s="848" t="s">
        <v>172</v>
      </c>
      <c r="G278" s="836">
        <f>G276+G277</f>
        <v>1721903.2999999998</v>
      </c>
      <c r="H278" s="837">
        <f>H276+H277</f>
        <v>1721825.9200000002</v>
      </c>
      <c r="I278" s="858"/>
      <c r="J278" s="864" t="s">
        <v>174</v>
      </c>
      <c r="K278" s="864">
        <f>K276+K277</f>
        <v>47</v>
      </c>
      <c r="L278" s="849">
        <f>L276+L277</f>
        <v>49</v>
      </c>
    </row>
    <row r="279" spans="1:17">
      <c r="F279" s="858"/>
      <c r="G279" s="858"/>
      <c r="H279" s="858"/>
      <c r="I279" s="858"/>
      <c r="J279" s="858"/>
      <c r="K279" s="858"/>
      <c r="L279" s="865"/>
      <c r="M279" s="205"/>
    </row>
    <row r="280" spans="1:17">
      <c r="L280" s="204"/>
      <c r="M280" s="205"/>
    </row>
    <row r="281" spans="1:17">
      <c r="L281" s="207"/>
      <c r="M281" s="208"/>
    </row>
    <row r="282" spans="1:17" ht="15.75">
      <c r="A282" s="1158" t="s">
        <v>175</v>
      </c>
      <c r="B282" s="1159"/>
      <c r="C282" s="1159"/>
      <c r="D282" s="1159"/>
      <c r="E282" s="1159"/>
      <c r="F282" s="1159"/>
      <c r="G282" s="1159"/>
      <c r="H282" s="1159"/>
      <c r="I282" s="1159"/>
      <c r="J282" s="1159"/>
      <c r="K282" s="1159"/>
      <c r="L282" s="1159"/>
      <c r="M282" s="1159"/>
      <c r="N282" s="1159"/>
      <c r="O282" s="1159"/>
    </row>
    <row r="283" spans="1:17" s="3" customFormat="1" ht="30" customHeight="1">
      <c r="A283" s="1085" t="s">
        <v>1</v>
      </c>
      <c r="B283" s="1073" t="s">
        <v>2</v>
      </c>
      <c r="C283" s="1073" t="s">
        <v>3</v>
      </c>
      <c r="D283" s="1085" t="s">
        <v>4</v>
      </c>
      <c r="E283" s="1085" t="s">
        <v>5</v>
      </c>
      <c r="F283" s="1085" t="s">
        <v>6</v>
      </c>
      <c r="G283" s="1085" t="s">
        <v>7</v>
      </c>
      <c r="H283" s="1085" t="s">
        <v>8</v>
      </c>
      <c r="I283" s="1085" t="s">
        <v>9</v>
      </c>
      <c r="J283" s="1087" t="s">
        <v>10</v>
      </c>
      <c r="K283" s="1088"/>
      <c r="L283" s="1089" t="s">
        <v>11</v>
      </c>
      <c r="M283" s="1089"/>
      <c r="N283" s="1073" t="s">
        <v>12</v>
      </c>
      <c r="O283" s="1073" t="s">
        <v>13</v>
      </c>
      <c r="P283" s="1073" t="s">
        <v>14</v>
      </c>
    </row>
    <row r="284" spans="1:17" s="3" customFormat="1" ht="35.25" customHeight="1">
      <c r="A284" s="1086"/>
      <c r="B284" s="1074"/>
      <c r="C284" s="1074"/>
      <c r="D284" s="1086"/>
      <c r="E284" s="1086"/>
      <c r="F284" s="1086"/>
      <c r="G284" s="1086"/>
      <c r="H284" s="1086"/>
      <c r="I284" s="1086"/>
      <c r="J284" s="136">
        <v>2016</v>
      </c>
      <c r="K284" s="136">
        <v>2017</v>
      </c>
      <c r="L284" s="135" t="s">
        <v>15</v>
      </c>
      <c r="M284" s="135" t="s">
        <v>16</v>
      </c>
      <c r="N284" s="1074"/>
      <c r="O284" s="1074"/>
      <c r="P284" s="1074"/>
    </row>
    <row r="285" spans="1:17" s="183" customFormat="1" ht="38.25">
      <c r="A285" s="1318">
        <v>1</v>
      </c>
      <c r="B285" s="1318">
        <v>12</v>
      </c>
      <c r="C285" s="1318" t="s">
        <v>440</v>
      </c>
      <c r="D285" s="1318" t="s">
        <v>58</v>
      </c>
      <c r="E285" s="1318" t="s">
        <v>1041</v>
      </c>
      <c r="F285" s="1321" t="s">
        <v>1042</v>
      </c>
      <c r="G285" s="1321" t="s">
        <v>1043</v>
      </c>
      <c r="H285" s="1321" t="s">
        <v>621</v>
      </c>
      <c r="I285" s="1321" t="s">
        <v>1044</v>
      </c>
      <c r="J285" s="1318" t="s">
        <v>4511</v>
      </c>
      <c r="K285" s="1218" t="s">
        <v>208</v>
      </c>
      <c r="L285" s="791" t="s">
        <v>1045</v>
      </c>
      <c r="M285" s="820">
        <v>1</v>
      </c>
      <c r="N285" s="1316">
        <v>25000</v>
      </c>
      <c r="O285" s="1318" t="s">
        <v>1046</v>
      </c>
      <c r="P285" s="1318">
        <v>26</v>
      </c>
      <c r="Q285" s="429"/>
    </row>
    <row r="286" spans="1:17" s="183" customFormat="1" ht="60">
      <c r="A286" s="1319"/>
      <c r="B286" s="1319"/>
      <c r="C286" s="1319"/>
      <c r="D286" s="1319"/>
      <c r="E286" s="1319"/>
      <c r="F286" s="1412"/>
      <c r="G286" s="1412"/>
      <c r="H286" s="1412"/>
      <c r="I286" s="1412"/>
      <c r="J286" s="1319"/>
      <c r="K286" s="1220"/>
      <c r="L286" s="821" t="s">
        <v>1047</v>
      </c>
      <c r="M286" s="820">
        <v>50</v>
      </c>
      <c r="N286" s="1317"/>
      <c r="O286" s="1319"/>
      <c r="P286" s="1319"/>
      <c r="Q286" s="429"/>
    </row>
    <row r="287" spans="1:17" s="183" customFormat="1" ht="15" customHeight="1">
      <c r="A287" s="822"/>
      <c r="B287" s="1324" t="s">
        <v>4513</v>
      </c>
      <c r="C287" s="1325"/>
      <c r="D287" s="1325"/>
      <c r="E287" s="1325"/>
      <c r="F287" s="1325"/>
      <c r="G287" s="1325"/>
      <c r="H287" s="1325"/>
      <c r="I287" s="1325"/>
      <c r="J287" s="1325"/>
      <c r="K287" s="1325"/>
      <c r="L287" s="1325"/>
      <c r="M287" s="1325"/>
      <c r="N287" s="1325"/>
      <c r="O287" s="1325"/>
      <c r="P287" s="1326"/>
      <c r="Q287" s="429"/>
    </row>
    <row r="288" spans="1:17" s="183" customFormat="1" ht="25.5">
      <c r="A288" s="1318">
        <v>2</v>
      </c>
      <c r="B288" s="1318">
        <v>13</v>
      </c>
      <c r="C288" s="1318">
        <v>3</v>
      </c>
      <c r="D288" s="1318" t="s">
        <v>58</v>
      </c>
      <c r="E288" s="1321" t="s">
        <v>1049</v>
      </c>
      <c r="F288" s="1321" t="s">
        <v>1050</v>
      </c>
      <c r="G288" s="1321" t="s">
        <v>1051</v>
      </c>
      <c r="H288" s="1321" t="s">
        <v>1052</v>
      </c>
      <c r="I288" s="1321" t="s">
        <v>1053</v>
      </c>
      <c r="J288" s="1321" t="s">
        <v>4512</v>
      </c>
      <c r="K288" s="1218" t="s">
        <v>208</v>
      </c>
      <c r="L288" s="791" t="s">
        <v>1054</v>
      </c>
      <c r="M288" s="823">
        <v>7</v>
      </c>
      <c r="N288" s="1316">
        <v>221831</v>
      </c>
      <c r="O288" s="1318" t="s">
        <v>1055</v>
      </c>
      <c r="P288" s="1318">
        <v>26</v>
      </c>
      <c r="Q288" s="429"/>
    </row>
    <row r="289" spans="1:17" s="183" customFormat="1" ht="25.5">
      <c r="A289" s="1320"/>
      <c r="B289" s="1320"/>
      <c r="C289" s="1320"/>
      <c r="D289" s="1320"/>
      <c r="E289" s="1322"/>
      <c r="F289" s="1322"/>
      <c r="G289" s="1322"/>
      <c r="H289" s="1322"/>
      <c r="I289" s="1322"/>
      <c r="J289" s="1322"/>
      <c r="K289" s="1219"/>
      <c r="L289" s="791" t="s">
        <v>1056</v>
      </c>
      <c r="M289" s="820">
        <v>1</v>
      </c>
      <c r="N289" s="1323"/>
      <c r="O289" s="1320"/>
      <c r="P289" s="1320"/>
      <c r="Q289" s="429"/>
    </row>
    <row r="290" spans="1:17" s="183" customFormat="1" ht="25.5">
      <c r="A290" s="1320"/>
      <c r="B290" s="1320"/>
      <c r="C290" s="1320"/>
      <c r="D290" s="1320"/>
      <c r="E290" s="1322"/>
      <c r="F290" s="1322"/>
      <c r="G290" s="1322"/>
      <c r="H290" s="1322"/>
      <c r="I290" s="1322"/>
      <c r="J290" s="1322"/>
      <c r="K290" s="1219"/>
      <c r="L290" s="791" t="s">
        <v>1057</v>
      </c>
      <c r="M290" s="820">
        <v>70</v>
      </c>
      <c r="N290" s="1323"/>
      <c r="O290" s="1320"/>
      <c r="P290" s="1320"/>
      <c r="Q290" s="429"/>
    </row>
    <row r="291" spans="1:17" s="183" customFormat="1" ht="38.25">
      <c r="A291" s="1320"/>
      <c r="B291" s="1320"/>
      <c r="C291" s="1320"/>
      <c r="D291" s="1320"/>
      <c r="E291" s="1322"/>
      <c r="F291" s="1322"/>
      <c r="G291" s="1322"/>
      <c r="H291" s="1322"/>
      <c r="I291" s="1322"/>
      <c r="J291" s="1322"/>
      <c r="K291" s="1219"/>
      <c r="L291" s="791" t="s">
        <v>131</v>
      </c>
      <c r="M291" s="820">
        <v>70</v>
      </c>
      <c r="N291" s="1323"/>
      <c r="O291" s="1320"/>
      <c r="P291" s="1320"/>
      <c r="Q291" s="429"/>
    </row>
    <row r="292" spans="1:17" s="183" customFormat="1" ht="38.25">
      <c r="A292" s="1320"/>
      <c r="B292" s="1320"/>
      <c r="C292" s="1320"/>
      <c r="D292" s="1320"/>
      <c r="E292" s="1322"/>
      <c r="F292" s="1322"/>
      <c r="G292" s="1322"/>
      <c r="H292" s="1322"/>
      <c r="I292" s="1322"/>
      <c r="J292" s="1322"/>
      <c r="K292" s="1219"/>
      <c r="L292" s="791" t="s">
        <v>1058</v>
      </c>
      <c r="M292" s="820">
        <v>20000</v>
      </c>
      <c r="N292" s="1323"/>
      <c r="O292" s="1320"/>
      <c r="P292" s="1320"/>
      <c r="Q292" s="429"/>
    </row>
    <row r="293" spans="1:17" s="183" customFormat="1" ht="102">
      <c r="A293" s="1320"/>
      <c r="B293" s="1320"/>
      <c r="C293" s="1320"/>
      <c r="D293" s="1320"/>
      <c r="E293" s="1322"/>
      <c r="F293" s="1322"/>
      <c r="G293" s="1322"/>
      <c r="H293" s="1322"/>
      <c r="I293" s="1322"/>
      <c r="J293" s="1322"/>
      <c r="K293" s="1219"/>
      <c r="L293" s="817" t="s">
        <v>1059</v>
      </c>
      <c r="M293" s="824">
        <v>1</v>
      </c>
      <c r="N293" s="1323"/>
      <c r="O293" s="1320"/>
      <c r="P293" s="1320"/>
      <c r="Q293" s="429"/>
    </row>
    <row r="294" spans="1:17" s="183" customFormat="1" ht="15" customHeight="1">
      <c r="A294" s="816"/>
      <c r="B294" s="1315" t="s">
        <v>4513</v>
      </c>
      <c r="C294" s="1315"/>
      <c r="D294" s="1315"/>
      <c r="E294" s="1315"/>
      <c r="F294" s="1315"/>
      <c r="G294" s="1315"/>
      <c r="H294" s="1315"/>
      <c r="I294" s="1315"/>
      <c r="J294" s="1315"/>
      <c r="K294" s="1315"/>
      <c r="L294" s="1315"/>
      <c r="M294" s="1315"/>
      <c r="N294" s="1315"/>
      <c r="O294" s="1315"/>
      <c r="P294" s="1315"/>
      <c r="Q294" s="429"/>
    </row>
    <row r="295" spans="1:17" s="183" customFormat="1" ht="38.25">
      <c r="A295" s="1075">
        <v>3</v>
      </c>
      <c r="B295" s="1410">
        <v>4</v>
      </c>
      <c r="C295" s="1410" t="s">
        <v>1060</v>
      </c>
      <c r="D295" s="1410" t="s">
        <v>50</v>
      </c>
      <c r="E295" s="1139" t="s">
        <v>1061</v>
      </c>
      <c r="F295" s="1139" t="s">
        <v>1062</v>
      </c>
      <c r="G295" s="1139" t="s">
        <v>1063</v>
      </c>
      <c r="H295" s="1139" t="s">
        <v>621</v>
      </c>
      <c r="I295" s="1139" t="s">
        <v>1064</v>
      </c>
      <c r="J295" s="1139" t="s">
        <v>1065</v>
      </c>
      <c r="K295" s="1071" t="s">
        <v>208</v>
      </c>
      <c r="L295" s="154" t="s">
        <v>1045</v>
      </c>
      <c r="M295" s="202">
        <v>1</v>
      </c>
      <c r="N295" s="1287">
        <v>73843.78</v>
      </c>
      <c r="O295" s="1075" t="s">
        <v>900</v>
      </c>
      <c r="P295" s="1075">
        <v>26</v>
      </c>
    </row>
    <row r="296" spans="1:17" s="183" customFormat="1" ht="60">
      <c r="A296" s="1076"/>
      <c r="B296" s="1411"/>
      <c r="C296" s="1411"/>
      <c r="D296" s="1411"/>
      <c r="E296" s="1141"/>
      <c r="F296" s="1141"/>
      <c r="G296" s="1141"/>
      <c r="H296" s="1141"/>
      <c r="I296" s="1141"/>
      <c r="J296" s="1141"/>
      <c r="K296" s="1072"/>
      <c r="L296" s="43" t="s">
        <v>1047</v>
      </c>
      <c r="M296" s="202">
        <v>15</v>
      </c>
      <c r="N296" s="1288"/>
      <c r="O296" s="1076"/>
      <c r="P296" s="1076"/>
    </row>
    <row r="297" spans="1:17" s="183" customFormat="1" ht="45">
      <c r="A297" s="1160">
        <v>4</v>
      </c>
      <c r="B297" s="1414">
        <v>10</v>
      </c>
      <c r="C297" s="1414" t="s">
        <v>440</v>
      </c>
      <c r="D297" s="1414" t="s">
        <v>50</v>
      </c>
      <c r="E297" s="1139" t="s">
        <v>1061</v>
      </c>
      <c r="F297" s="1139" t="s">
        <v>1066</v>
      </c>
      <c r="G297" s="1139" t="s">
        <v>1067</v>
      </c>
      <c r="H297" s="1139" t="s">
        <v>1068</v>
      </c>
      <c r="I297" s="1139" t="s">
        <v>1069</v>
      </c>
      <c r="J297" s="1139" t="s">
        <v>1070</v>
      </c>
      <c r="K297" s="1071" t="s">
        <v>208</v>
      </c>
      <c r="L297" s="43" t="s">
        <v>769</v>
      </c>
      <c r="M297" s="202">
        <v>1</v>
      </c>
      <c r="N297" s="1287">
        <v>23184</v>
      </c>
      <c r="O297" s="1075" t="s">
        <v>900</v>
      </c>
      <c r="P297" s="1075">
        <v>26</v>
      </c>
    </row>
    <row r="298" spans="1:17" s="183" customFormat="1" ht="45">
      <c r="A298" s="1160"/>
      <c r="B298" s="1414"/>
      <c r="C298" s="1414"/>
      <c r="D298" s="1414"/>
      <c r="E298" s="1140"/>
      <c r="F298" s="1140"/>
      <c r="G298" s="1140"/>
      <c r="H298" s="1140"/>
      <c r="I298" s="1140"/>
      <c r="J298" s="1140"/>
      <c r="K298" s="1097"/>
      <c r="L298" s="43" t="s">
        <v>1058</v>
      </c>
      <c r="M298" s="202">
        <f>1000+300</f>
        <v>1300</v>
      </c>
      <c r="N298" s="1413"/>
      <c r="O298" s="1098"/>
      <c r="P298" s="1098"/>
    </row>
    <row r="299" spans="1:17" s="183" customFormat="1" ht="45">
      <c r="A299" s="1160"/>
      <c r="B299" s="1414"/>
      <c r="C299" s="1414"/>
      <c r="D299" s="1414"/>
      <c r="E299" s="1140"/>
      <c r="F299" s="1140"/>
      <c r="G299" s="1140"/>
      <c r="H299" s="1140"/>
      <c r="I299" s="1140"/>
      <c r="J299" s="1140"/>
      <c r="K299" s="1097"/>
      <c r="L299" s="43" t="s">
        <v>1071</v>
      </c>
      <c r="M299" s="202">
        <v>1</v>
      </c>
      <c r="N299" s="1413"/>
      <c r="O299" s="1098"/>
      <c r="P299" s="1098"/>
    </row>
    <row r="300" spans="1:17" s="24" customFormat="1" ht="127.5">
      <c r="A300" s="128">
        <v>5</v>
      </c>
      <c r="B300" s="133">
        <v>13</v>
      </c>
      <c r="C300" s="210" t="s">
        <v>796</v>
      </c>
      <c r="D300" s="133" t="s">
        <v>1072</v>
      </c>
      <c r="E300" s="134" t="s">
        <v>1073</v>
      </c>
      <c r="F300" s="134" t="s">
        <v>1074</v>
      </c>
      <c r="G300" s="134" t="s">
        <v>1075</v>
      </c>
      <c r="H300" s="134" t="s">
        <v>1076</v>
      </c>
      <c r="I300" s="148" t="s">
        <v>1077</v>
      </c>
      <c r="J300" s="148" t="s">
        <v>1078</v>
      </c>
      <c r="K300" s="127" t="s">
        <v>208</v>
      </c>
      <c r="L300" s="154" t="s">
        <v>1071</v>
      </c>
      <c r="M300" s="211">
        <v>6</v>
      </c>
      <c r="N300" s="212">
        <v>143065</v>
      </c>
      <c r="O300" s="127" t="s">
        <v>916</v>
      </c>
      <c r="P300" s="127">
        <v>25.5</v>
      </c>
    </row>
    <row r="301" spans="1:17" s="183" customFormat="1" ht="38.25">
      <c r="A301" s="1075">
        <v>6</v>
      </c>
      <c r="B301" s="1410">
        <v>4</v>
      </c>
      <c r="C301" s="1410" t="s">
        <v>88</v>
      </c>
      <c r="D301" s="1410" t="s">
        <v>58</v>
      </c>
      <c r="E301" s="1139" t="s">
        <v>882</v>
      </c>
      <c r="F301" s="1139" t="s">
        <v>1079</v>
      </c>
      <c r="G301" s="1139" t="s">
        <v>1080</v>
      </c>
      <c r="H301" s="1139" t="s">
        <v>621</v>
      </c>
      <c r="I301" s="1139" t="s">
        <v>1081</v>
      </c>
      <c r="J301" s="1139" t="s">
        <v>1082</v>
      </c>
      <c r="K301" s="1071" t="s">
        <v>208</v>
      </c>
      <c r="L301" s="154" t="s">
        <v>1045</v>
      </c>
      <c r="M301" s="202">
        <v>1</v>
      </c>
      <c r="N301" s="1287">
        <v>42380</v>
      </c>
      <c r="O301" s="1075" t="s">
        <v>888</v>
      </c>
      <c r="P301" s="1075">
        <v>25.5</v>
      </c>
    </row>
    <row r="302" spans="1:17" s="183" customFormat="1" ht="60">
      <c r="A302" s="1076"/>
      <c r="B302" s="1411"/>
      <c r="C302" s="1411"/>
      <c r="D302" s="1411"/>
      <c r="E302" s="1141"/>
      <c r="F302" s="1141"/>
      <c r="G302" s="1141"/>
      <c r="H302" s="1141"/>
      <c r="I302" s="1141"/>
      <c r="J302" s="1141"/>
      <c r="K302" s="1072"/>
      <c r="L302" s="43" t="s">
        <v>1047</v>
      </c>
      <c r="M302" s="202">
        <v>20</v>
      </c>
      <c r="N302" s="1288"/>
      <c r="O302" s="1076"/>
      <c r="P302" s="1076"/>
    </row>
    <row r="303" spans="1:17" s="183" customFormat="1" ht="30">
      <c r="A303" s="1075">
        <v>7</v>
      </c>
      <c r="B303" s="1410">
        <v>13</v>
      </c>
      <c r="C303" s="1410" t="s">
        <v>187</v>
      </c>
      <c r="D303" s="1410" t="s">
        <v>99</v>
      </c>
      <c r="E303" s="1139" t="s">
        <v>1083</v>
      </c>
      <c r="F303" s="1139" t="s">
        <v>1084</v>
      </c>
      <c r="G303" s="1139" t="s">
        <v>1085</v>
      </c>
      <c r="H303" s="1139" t="s">
        <v>1086</v>
      </c>
      <c r="I303" s="1139" t="s">
        <v>1087</v>
      </c>
      <c r="J303" s="1139" t="s">
        <v>1088</v>
      </c>
      <c r="K303" s="1071" t="s">
        <v>208</v>
      </c>
      <c r="L303" s="43" t="s">
        <v>1056</v>
      </c>
      <c r="M303" s="202">
        <f>5+1+1</f>
        <v>7</v>
      </c>
      <c r="N303" s="1287">
        <v>231156.02</v>
      </c>
      <c r="O303" s="1075" t="s">
        <v>853</v>
      </c>
      <c r="P303" s="1075">
        <v>25.5</v>
      </c>
    </row>
    <row r="304" spans="1:17" s="183" customFormat="1" ht="38.25">
      <c r="A304" s="1098"/>
      <c r="B304" s="1415"/>
      <c r="C304" s="1415"/>
      <c r="D304" s="1415"/>
      <c r="E304" s="1140"/>
      <c r="F304" s="1140"/>
      <c r="G304" s="1140"/>
      <c r="H304" s="1140"/>
      <c r="I304" s="1140"/>
      <c r="J304" s="1140"/>
      <c r="K304" s="1097"/>
      <c r="L304" s="154" t="s">
        <v>1045</v>
      </c>
      <c r="M304" s="202">
        <v>1</v>
      </c>
      <c r="N304" s="1413"/>
      <c r="O304" s="1098"/>
      <c r="P304" s="1098"/>
    </row>
    <row r="305" spans="1:16" s="183" customFormat="1" ht="38.25">
      <c r="A305" s="1098"/>
      <c r="B305" s="1415"/>
      <c r="C305" s="1415"/>
      <c r="D305" s="1415"/>
      <c r="E305" s="1140"/>
      <c r="F305" s="1140"/>
      <c r="G305" s="1140"/>
      <c r="H305" s="1140"/>
      <c r="I305" s="1140"/>
      <c r="J305" s="1140"/>
      <c r="K305" s="1097"/>
      <c r="L305" s="183" t="s">
        <v>131</v>
      </c>
      <c r="M305" s="202">
        <f>125+150</f>
        <v>275</v>
      </c>
      <c r="N305" s="1413"/>
      <c r="O305" s="1098"/>
      <c r="P305" s="1098"/>
    </row>
    <row r="306" spans="1:16" s="183" customFormat="1" ht="60">
      <c r="A306" s="1098"/>
      <c r="B306" s="1415"/>
      <c r="C306" s="1415"/>
      <c r="D306" s="1415"/>
      <c r="E306" s="1140"/>
      <c r="F306" s="1140"/>
      <c r="G306" s="1140"/>
      <c r="H306" s="1140"/>
      <c r="I306" s="1140"/>
      <c r="J306" s="1140"/>
      <c r="K306" s="1097"/>
      <c r="L306" s="43" t="s">
        <v>1047</v>
      </c>
      <c r="M306" s="202">
        <v>25</v>
      </c>
      <c r="N306" s="1413"/>
      <c r="O306" s="1098"/>
      <c r="P306" s="1098"/>
    </row>
    <row r="307" spans="1:16" s="183" customFormat="1" ht="45">
      <c r="A307" s="1098"/>
      <c r="B307" s="1415"/>
      <c r="C307" s="1415"/>
      <c r="D307" s="1415"/>
      <c r="E307" s="1140"/>
      <c r="F307" s="1140"/>
      <c r="G307" s="1140"/>
      <c r="H307" s="1140"/>
      <c r="I307" s="1140"/>
      <c r="J307" s="1140"/>
      <c r="K307" s="1097"/>
      <c r="L307" s="43" t="s">
        <v>1058</v>
      </c>
      <c r="M307" s="202">
        <v>32000</v>
      </c>
      <c r="N307" s="1413"/>
      <c r="O307" s="1098"/>
      <c r="P307" s="1098"/>
    </row>
    <row r="308" spans="1:16" s="183" customFormat="1" ht="120">
      <c r="A308" s="1076"/>
      <c r="B308" s="1411"/>
      <c r="C308" s="1411"/>
      <c r="D308" s="1411"/>
      <c r="E308" s="1141"/>
      <c r="F308" s="1141"/>
      <c r="G308" s="1141"/>
      <c r="H308" s="1141"/>
      <c r="I308" s="1141"/>
      <c r="J308" s="1141"/>
      <c r="K308" s="1072"/>
      <c r="L308" s="43" t="s">
        <v>1059</v>
      </c>
      <c r="M308" s="202">
        <v>6</v>
      </c>
      <c r="N308" s="1288"/>
      <c r="O308" s="1076"/>
      <c r="P308" s="1076"/>
    </row>
    <row r="309" spans="1:16" s="183" customFormat="1" ht="25.5">
      <c r="A309" s="1075">
        <v>8</v>
      </c>
      <c r="B309" s="1410">
        <v>11</v>
      </c>
      <c r="C309" s="1410">
        <v>5</v>
      </c>
      <c r="D309" s="1410" t="s">
        <v>58</v>
      </c>
      <c r="E309" s="1139" t="s">
        <v>1041</v>
      </c>
      <c r="F309" s="1139" t="s">
        <v>1089</v>
      </c>
      <c r="G309" s="1139" t="s">
        <v>1090</v>
      </c>
      <c r="H309" s="1139" t="s">
        <v>1091</v>
      </c>
      <c r="I309" s="1139" t="s">
        <v>1092</v>
      </c>
      <c r="J309" s="1139" t="s">
        <v>1093</v>
      </c>
      <c r="K309" s="1071" t="s">
        <v>208</v>
      </c>
      <c r="L309" s="183" t="s">
        <v>1054</v>
      </c>
      <c r="M309" s="202">
        <v>1</v>
      </c>
      <c r="N309" s="1287">
        <v>16370</v>
      </c>
      <c r="O309" s="1075" t="s">
        <v>1046</v>
      </c>
      <c r="P309" s="1075">
        <v>24.5</v>
      </c>
    </row>
    <row r="310" spans="1:16" s="183" customFormat="1" ht="38.25">
      <c r="A310" s="1098"/>
      <c r="B310" s="1415"/>
      <c r="C310" s="1415"/>
      <c r="D310" s="1415"/>
      <c r="E310" s="1140"/>
      <c r="F310" s="1140"/>
      <c r="G310" s="1140"/>
      <c r="H310" s="1140"/>
      <c r="I310" s="1140"/>
      <c r="J310" s="1140"/>
      <c r="K310" s="1097"/>
      <c r="L310" s="154" t="s">
        <v>1045</v>
      </c>
      <c r="M310" s="202">
        <v>1</v>
      </c>
      <c r="N310" s="1413"/>
      <c r="O310" s="1098"/>
      <c r="P310" s="1098"/>
    </row>
    <row r="311" spans="1:16" s="183" customFormat="1" ht="25.5">
      <c r="A311" s="1098"/>
      <c r="B311" s="1415"/>
      <c r="C311" s="1415"/>
      <c r="D311" s="1415"/>
      <c r="E311" s="1140"/>
      <c r="F311" s="1140"/>
      <c r="G311" s="1140"/>
      <c r="H311" s="1140"/>
      <c r="I311" s="1140"/>
      <c r="J311" s="1140"/>
      <c r="K311" s="1097"/>
      <c r="L311" s="183" t="s">
        <v>1057</v>
      </c>
      <c r="M311" s="202">
        <v>30</v>
      </c>
      <c r="N311" s="1413"/>
      <c r="O311" s="1098"/>
      <c r="P311" s="1098"/>
    </row>
    <row r="312" spans="1:16" s="183" customFormat="1" ht="60">
      <c r="A312" s="1076"/>
      <c r="B312" s="1411"/>
      <c r="C312" s="1411"/>
      <c r="D312" s="1411"/>
      <c r="E312" s="1141"/>
      <c r="F312" s="1141"/>
      <c r="G312" s="1141"/>
      <c r="H312" s="1141"/>
      <c r="I312" s="1141"/>
      <c r="J312" s="1141"/>
      <c r="K312" s="1072"/>
      <c r="L312" s="43" t="s">
        <v>1047</v>
      </c>
      <c r="M312" s="202">
        <v>30</v>
      </c>
      <c r="N312" s="1288"/>
      <c r="O312" s="1076"/>
      <c r="P312" s="1076"/>
    </row>
    <row r="313" spans="1:16" s="183" customFormat="1" ht="45">
      <c r="A313" s="1075">
        <v>9</v>
      </c>
      <c r="B313" s="1410">
        <v>11</v>
      </c>
      <c r="C313" s="1410" t="s">
        <v>88</v>
      </c>
      <c r="D313" s="1410" t="s">
        <v>58</v>
      </c>
      <c r="E313" s="1075" t="s">
        <v>1094</v>
      </c>
      <c r="F313" s="1139" t="s">
        <v>1095</v>
      </c>
      <c r="G313" s="1139" t="s">
        <v>1096</v>
      </c>
      <c r="H313" s="1139" t="s">
        <v>1097</v>
      </c>
      <c r="I313" s="1139" t="s">
        <v>1098</v>
      </c>
      <c r="J313" s="1139" t="s">
        <v>974</v>
      </c>
      <c r="K313" s="1071" t="s">
        <v>208</v>
      </c>
      <c r="L313" s="43" t="s">
        <v>769</v>
      </c>
      <c r="M313" s="202">
        <v>2</v>
      </c>
      <c r="N313" s="1287">
        <v>67560.83</v>
      </c>
      <c r="O313" s="1075" t="s">
        <v>1099</v>
      </c>
      <c r="P313" s="1075">
        <v>24.5</v>
      </c>
    </row>
    <row r="314" spans="1:16" s="183" customFormat="1" ht="45">
      <c r="A314" s="1076"/>
      <c r="B314" s="1411"/>
      <c r="C314" s="1411"/>
      <c r="D314" s="1411"/>
      <c r="E314" s="1076"/>
      <c r="F314" s="1141"/>
      <c r="G314" s="1141"/>
      <c r="H314" s="1141"/>
      <c r="I314" s="1141"/>
      <c r="J314" s="1141"/>
      <c r="K314" s="1072"/>
      <c r="L314" s="43" t="s">
        <v>1058</v>
      </c>
      <c r="M314" s="202">
        <v>75</v>
      </c>
      <c r="N314" s="1288"/>
      <c r="O314" s="1076"/>
      <c r="P314" s="1076"/>
    </row>
    <row r="315" spans="1:16" s="183" customFormat="1" ht="25.5">
      <c r="A315" s="1075">
        <v>10</v>
      </c>
      <c r="B315" s="1410">
        <v>11</v>
      </c>
      <c r="C315" s="1410" t="s">
        <v>440</v>
      </c>
      <c r="D315" s="1410" t="s">
        <v>58</v>
      </c>
      <c r="E315" s="1416" t="s">
        <v>310</v>
      </c>
      <c r="F315" s="1139" t="s">
        <v>1100</v>
      </c>
      <c r="G315" s="1139" t="s">
        <v>1101</v>
      </c>
      <c r="H315" s="1139" t="s">
        <v>1102</v>
      </c>
      <c r="I315" s="1139" t="s">
        <v>1103</v>
      </c>
      <c r="J315" s="1139" t="s">
        <v>1104</v>
      </c>
      <c r="K315" s="1071" t="s">
        <v>208</v>
      </c>
      <c r="L315" s="11" t="s">
        <v>1054</v>
      </c>
      <c r="M315" s="202">
        <v>30</v>
      </c>
      <c r="N315" s="1287">
        <v>70677</v>
      </c>
      <c r="O315" s="1075" t="s">
        <v>853</v>
      </c>
      <c r="P315" s="1075">
        <v>24.5</v>
      </c>
    </row>
    <row r="316" spans="1:16" s="183" customFormat="1" ht="25.5">
      <c r="A316" s="1076"/>
      <c r="B316" s="1411"/>
      <c r="C316" s="1411"/>
      <c r="D316" s="1411"/>
      <c r="E316" s="1416"/>
      <c r="F316" s="1141"/>
      <c r="G316" s="1141"/>
      <c r="H316" s="1141"/>
      <c r="I316" s="1141"/>
      <c r="J316" s="1141"/>
      <c r="K316" s="1072"/>
      <c r="L316" s="11" t="s">
        <v>1057</v>
      </c>
      <c r="M316" s="202">
        <v>450</v>
      </c>
      <c r="N316" s="1288"/>
      <c r="O316" s="1076"/>
      <c r="P316" s="1076"/>
    </row>
    <row r="317" spans="1:16" s="183" customFormat="1" ht="39.75" customHeight="1">
      <c r="A317" s="1075">
        <v>11</v>
      </c>
      <c r="B317" s="1410">
        <v>13</v>
      </c>
      <c r="C317" s="1410">
        <v>4</v>
      </c>
      <c r="D317" s="1410" t="s">
        <v>192</v>
      </c>
      <c r="E317" s="1139" t="s">
        <v>1033</v>
      </c>
      <c r="F317" s="1139" t="s">
        <v>1105</v>
      </c>
      <c r="G317" s="1420" t="s">
        <v>1106</v>
      </c>
      <c r="H317" s="1139" t="s">
        <v>1107</v>
      </c>
      <c r="I317" s="1139" t="s">
        <v>1108</v>
      </c>
      <c r="J317" s="1075" t="s">
        <v>1109</v>
      </c>
      <c r="K317" s="1071" t="s">
        <v>208</v>
      </c>
      <c r="L317" s="11" t="s">
        <v>1054</v>
      </c>
      <c r="M317" s="202">
        <v>5</v>
      </c>
      <c r="N317" s="1287">
        <v>10995</v>
      </c>
      <c r="O317" s="1075" t="s">
        <v>1039</v>
      </c>
      <c r="P317" s="1075">
        <v>24.5</v>
      </c>
    </row>
    <row r="318" spans="1:16" s="183" customFormat="1" ht="51" customHeight="1">
      <c r="A318" s="1076"/>
      <c r="B318" s="1411"/>
      <c r="C318" s="1411"/>
      <c r="D318" s="1411"/>
      <c r="E318" s="1141"/>
      <c r="F318" s="1141"/>
      <c r="G318" s="1421"/>
      <c r="H318" s="1141"/>
      <c r="I318" s="1141"/>
      <c r="J318" s="1076"/>
      <c r="K318" s="1072"/>
      <c r="L318" s="11" t="s">
        <v>1057</v>
      </c>
      <c r="M318" s="203">
        <f>5*24</f>
        <v>120</v>
      </c>
      <c r="N318" s="1288"/>
      <c r="O318" s="1076"/>
      <c r="P318" s="1076"/>
    </row>
    <row r="319" spans="1:16" s="183" customFormat="1" ht="25.5">
      <c r="A319" s="1075">
        <v>12</v>
      </c>
      <c r="B319" s="1410">
        <v>11</v>
      </c>
      <c r="C319" s="1410" t="s">
        <v>88</v>
      </c>
      <c r="D319" s="1410" t="s">
        <v>58</v>
      </c>
      <c r="E319" s="1139" t="s">
        <v>1110</v>
      </c>
      <c r="F319" s="1139" t="s">
        <v>1111</v>
      </c>
      <c r="G319" s="1366" t="s">
        <v>1112</v>
      </c>
      <c r="H319" s="1139" t="s">
        <v>1113</v>
      </c>
      <c r="I319" s="1139" t="s">
        <v>1114</v>
      </c>
      <c r="J319" s="1075" t="s">
        <v>1115</v>
      </c>
      <c r="K319" s="1289" t="s">
        <v>208</v>
      </c>
      <c r="L319" s="61" t="s">
        <v>1054</v>
      </c>
      <c r="M319" s="214">
        <v>1</v>
      </c>
      <c r="N319" s="1417">
        <v>26814.7</v>
      </c>
      <c r="O319" s="1075" t="s">
        <v>932</v>
      </c>
      <c r="P319" s="1075">
        <v>24</v>
      </c>
    </row>
    <row r="320" spans="1:16" s="183" customFormat="1" ht="38.25">
      <c r="A320" s="1098"/>
      <c r="B320" s="1415"/>
      <c r="C320" s="1415"/>
      <c r="D320" s="1415"/>
      <c r="E320" s="1140"/>
      <c r="F320" s="1140"/>
      <c r="G320" s="1367"/>
      <c r="H320" s="1140"/>
      <c r="I320" s="1140"/>
      <c r="J320" s="1098"/>
      <c r="K320" s="1278"/>
      <c r="L320" s="215" t="s">
        <v>1045</v>
      </c>
      <c r="M320" s="214">
        <v>1</v>
      </c>
      <c r="N320" s="1418"/>
      <c r="O320" s="1098"/>
      <c r="P320" s="1098"/>
    </row>
    <row r="321" spans="1:16" s="183" customFormat="1" ht="25.5">
      <c r="A321" s="1098"/>
      <c r="B321" s="1415"/>
      <c r="C321" s="1415"/>
      <c r="D321" s="1415"/>
      <c r="E321" s="1140"/>
      <c r="F321" s="1140"/>
      <c r="G321" s="1367"/>
      <c r="H321" s="1140"/>
      <c r="I321" s="1140"/>
      <c r="J321" s="1098"/>
      <c r="K321" s="1278"/>
      <c r="L321" s="61" t="s">
        <v>1057</v>
      </c>
      <c r="M321" s="214">
        <v>30</v>
      </c>
      <c r="N321" s="1418"/>
      <c r="O321" s="1098"/>
      <c r="P321" s="1098"/>
    </row>
    <row r="322" spans="1:16" s="216" customFormat="1" ht="60">
      <c r="A322" s="1076"/>
      <c r="B322" s="1411"/>
      <c r="C322" s="1411"/>
      <c r="D322" s="1411"/>
      <c r="E322" s="1141"/>
      <c r="F322" s="1141"/>
      <c r="G322" s="1368"/>
      <c r="H322" s="1141"/>
      <c r="I322" s="1141"/>
      <c r="J322" s="1076"/>
      <c r="K322" s="1296"/>
      <c r="L322" s="156" t="s">
        <v>1047</v>
      </c>
      <c r="M322" s="214">
        <v>30</v>
      </c>
      <c r="N322" s="1419"/>
      <c r="O322" s="1076"/>
      <c r="P322" s="1076"/>
    </row>
    <row r="323" spans="1:16" s="216" customFormat="1" ht="41.25" customHeight="1">
      <c r="A323" s="1075">
        <v>13</v>
      </c>
      <c r="B323" s="1410">
        <v>13</v>
      </c>
      <c r="C323" s="1410" t="s">
        <v>440</v>
      </c>
      <c r="D323" s="1410" t="s">
        <v>1116</v>
      </c>
      <c r="E323" s="1139" t="s">
        <v>1117</v>
      </c>
      <c r="F323" s="1420" t="s">
        <v>1118</v>
      </c>
      <c r="G323" s="1139" t="s">
        <v>1119</v>
      </c>
      <c r="H323" s="1423" t="s">
        <v>1120</v>
      </c>
      <c r="I323" s="1416" t="s">
        <v>1121</v>
      </c>
      <c r="J323" s="1075" t="s">
        <v>1122</v>
      </c>
      <c r="K323" s="1071" t="s">
        <v>208</v>
      </c>
      <c r="L323" s="61" t="s">
        <v>1054</v>
      </c>
      <c r="M323" s="202">
        <f>4+6</f>
        <v>10</v>
      </c>
      <c r="N323" s="1287">
        <v>120817</v>
      </c>
      <c r="O323" s="1075" t="s">
        <v>1123</v>
      </c>
      <c r="P323" s="1075">
        <v>24</v>
      </c>
    </row>
    <row r="324" spans="1:16" s="216" customFormat="1" ht="41.25" customHeight="1">
      <c r="A324" s="1098"/>
      <c r="B324" s="1415"/>
      <c r="C324" s="1415"/>
      <c r="D324" s="1415"/>
      <c r="E324" s="1140"/>
      <c r="F324" s="1422"/>
      <c r="G324" s="1140"/>
      <c r="H324" s="1424"/>
      <c r="I324" s="1416"/>
      <c r="J324" s="1098"/>
      <c r="K324" s="1097"/>
      <c r="L324" s="43" t="s">
        <v>769</v>
      </c>
      <c r="M324" s="11">
        <v>1</v>
      </c>
      <c r="N324" s="1413"/>
      <c r="O324" s="1098"/>
      <c r="P324" s="1098"/>
    </row>
    <row r="325" spans="1:16" s="216" customFormat="1" ht="41.25" customHeight="1">
      <c r="A325" s="1098"/>
      <c r="B325" s="1415"/>
      <c r="C325" s="1415"/>
      <c r="D325" s="1415"/>
      <c r="E325" s="1140"/>
      <c r="F325" s="1422"/>
      <c r="G325" s="1140"/>
      <c r="H325" s="1424"/>
      <c r="I325" s="1416"/>
      <c r="J325" s="1098"/>
      <c r="K325" s="1097"/>
      <c r="L325" s="61" t="s">
        <v>1057</v>
      </c>
      <c r="M325" s="203">
        <f>(4*15)+(6*10)</f>
        <v>120</v>
      </c>
      <c r="N325" s="1413"/>
      <c r="O325" s="1098"/>
      <c r="P325" s="1098"/>
    </row>
    <row r="326" spans="1:16" s="216" customFormat="1" ht="41.25" customHeight="1">
      <c r="A326" s="1076"/>
      <c r="B326" s="1411"/>
      <c r="C326" s="1411"/>
      <c r="D326" s="1411"/>
      <c r="E326" s="1141"/>
      <c r="F326" s="1421"/>
      <c r="G326" s="1141"/>
      <c r="H326" s="1425"/>
      <c r="I326" s="1416"/>
      <c r="J326" s="1076"/>
      <c r="K326" s="1072"/>
      <c r="L326" s="43" t="s">
        <v>1058</v>
      </c>
      <c r="M326" s="217">
        <f>(2*1000)+(2*200)+1000</f>
        <v>3400</v>
      </c>
      <c r="N326" s="1288"/>
      <c r="O326" s="1076"/>
      <c r="P326" s="1076"/>
    </row>
    <row r="327" spans="1:16" s="216" customFormat="1" ht="51" customHeight="1">
      <c r="A327" s="1075">
        <v>14</v>
      </c>
      <c r="B327" s="1410">
        <v>12</v>
      </c>
      <c r="C327" s="1410" t="s">
        <v>68</v>
      </c>
      <c r="D327" s="1410" t="s">
        <v>1124</v>
      </c>
      <c r="E327" s="1139" t="s">
        <v>1125</v>
      </c>
      <c r="F327" s="1420" t="s">
        <v>1126</v>
      </c>
      <c r="G327" s="1139" t="s">
        <v>1127</v>
      </c>
      <c r="H327" s="1139" t="s">
        <v>1128</v>
      </c>
      <c r="I327" s="1140" t="s">
        <v>1129</v>
      </c>
      <c r="J327" s="1075" t="s">
        <v>1115</v>
      </c>
      <c r="K327" s="1071" t="s">
        <v>208</v>
      </c>
      <c r="L327" s="183" t="s">
        <v>1054</v>
      </c>
      <c r="M327" s="217">
        <v>1</v>
      </c>
      <c r="N327" s="1287">
        <v>13915.8</v>
      </c>
      <c r="O327" s="1075" t="s">
        <v>1130</v>
      </c>
      <c r="P327" s="1075">
        <v>23.5</v>
      </c>
    </row>
    <row r="328" spans="1:16" s="216" customFormat="1" ht="38.25">
      <c r="A328" s="1098"/>
      <c r="B328" s="1415"/>
      <c r="C328" s="1415"/>
      <c r="D328" s="1415"/>
      <c r="E328" s="1140"/>
      <c r="F328" s="1422"/>
      <c r="G328" s="1140"/>
      <c r="H328" s="1140"/>
      <c r="I328" s="1140"/>
      <c r="J328" s="1098"/>
      <c r="K328" s="1097"/>
      <c r="L328" s="154" t="s">
        <v>1045</v>
      </c>
      <c r="M328" s="217">
        <v>2</v>
      </c>
      <c r="N328" s="1413"/>
      <c r="O328" s="1098"/>
      <c r="P328" s="1098"/>
    </row>
    <row r="329" spans="1:16" s="216" customFormat="1" ht="25.5">
      <c r="A329" s="1098"/>
      <c r="B329" s="1415"/>
      <c r="C329" s="1415"/>
      <c r="D329" s="1415"/>
      <c r="E329" s="1140"/>
      <c r="F329" s="1422"/>
      <c r="G329" s="1140"/>
      <c r="H329" s="1140"/>
      <c r="I329" s="1140"/>
      <c r="J329" s="1098"/>
      <c r="K329" s="1097"/>
      <c r="L329" s="183" t="s">
        <v>1057</v>
      </c>
      <c r="M329" s="217">
        <v>30</v>
      </c>
      <c r="N329" s="1413"/>
      <c r="O329" s="1098"/>
      <c r="P329" s="1098"/>
    </row>
    <row r="330" spans="1:16" s="216" customFormat="1" ht="60">
      <c r="A330" s="1076"/>
      <c r="B330" s="1411"/>
      <c r="C330" s="1411"/>
      <c r="D330" s="1411"/>
      <c r="E330" s="1141"/>
      <c r="F330" s="1421"/>
      <c r="G330" s="1141"/>
      <c r="H330" s="1141"/>
      <c r="I330" s="1141"/>
      <c r="J330" s="1076"/>
      <c r="K330" s="1072"/>
      <c r="L330" s="43" t="s">
        <v>1047</v>
      </c>
      <c r="M330" s="217">
        <f>30+30</f>
        <v>60</v>
      </c>
      <c r="N330" s="1288"/>
      <c r="O330" s="1076"/>
      <c r="P330" s="1076"/>
    </row>
    <row r="331" spans="1:16" s="216" customFormat="1" ht="38.25" customHeight="1">
      <c r="A331" s="1075">
        <v>15</v>
      </c>
      <c r="B331" s="1410">
        <v>13</v>
      </c>
      <c r="C331" s="1410" t="s">
        <v>88</v>
      </c>
      <c r="D331" s="1410" t="s">
        <v>58</v>
      </c>
      <c r="E331" s="1139" t="s">
        <v>1131</v>
      </c>
      <c r="F331" s="1075" t="s">
        <v>1132</v>
      </c>
      <c r="G331" s="1139" t="s">
        <v>1133</v>
      </c>
      <c r="H331" s="1139" t="s">
        <v>1134</v>
      </c>
      <c r="I331" s="1139" t="s">
        <v>1135</v>
      </c>
      <c r="J331" s="1075" t="s">
        <v>1136</v>
      </c>
      <c r="K331" s="1071" t="s">
        <v>208</v>
      </c>
      <c r="L331" s="183" t="s">
        <v>1054</v>
      </c>
      <c r="M331" s="202">
        <f>(8*3)+(8*3)+(4*3)</f>
        <v>60</v>
      </c>
      <c r="N331" s="1287">
        <v>55626.75</v>
      </c>
      <c r="O331" s="1139" t="s">
        <v>1137</v>
      </c>
      <c r="P331" s="1139">
        <v>23</v>
      </c>
    </row>
    <row r="332" spans="1:16" s="216" customFormat="1" ht="25.5">
      <c r="A332" s="1098"/>
      <c r="B332" s="1415"/>
      <c r="C332" s="1415"/>
      <c r="D332" s="1415"/>
      <c r="E332" s="1140"/>
      <c r="F332" s="1098"/>
      <c r="G332" s="1140"/>
      <c r="H332" s="1140"/>
      <c r="I332" s="1140"/>
      <c r="J332" s="1098"/>
      <c r="K332" s="1097"/>
      <c r="L332" s="11" t="s">
        <v>1057</v>
      </c>
      <c r="M332" s="202">
        <v>300</v>
      </c>
      <c r="N332" s="1413"/>
      <c r="O332" s="1140"/>
      <c r="P332" s="1140"/>
    </row>
    <row r="333" spans="1:16" s="216" customFormat="1" ht="45">
      <c r="A333" s="1076"/>
      <c r="B333" s="1411"/>
      <c r="C333" s="1411"/>
      <c r="D333" s="1411"/>
      <c r="E333" s="1141"/>
      <c r="F333" s="1076"/>
      <c r="G333" s="1141"/>
      <c r="H333" s="1141"/>
      <c r="I333" s="1141"/>
      <c r="J333" s="1076"/>
      <c r="K333" s="1072"/>
      <c r="L333" s="43" t="s">
        <v>1058</v>
      </c>
      <c r="M333" s="202">
        <v>150</v>
      </c>
      <c r="N333" s="1288"/>
      <c r="O333" s="1141"/>
      <c r="P333" s="1141"/>
    </row>
    <row r="334" spans="1:16" s="219" customFormat="1" ht="38.25" customHeight="1">
      <c r="A334" s="1426">
        <v>16</v>
      </c>
      <c r="B334" s="1426">
        <v>4</v>
      </c>
      <c r="C334" s="1426">
        <v>1</v>
      </c>
      <c r="D334" s="1426" t="s">
        <v>50</v>
      </c>
      <c r="E334" s="1285" t="s">
        <v>1138</v>
      </c>
      <c r="F334" s="1285" t="s">
        <v>1139</v>
      </c>
      <c r="G334" s="1285" t="s">
        <v>1140</v>
      </c>
      <c r="H334" s="1285" t="s">
        <v>1141</v>
      </c>
      <c r="I334" s="1285" t="s">
        <v>1142</v>
      </c>
      <c r="J334" s="1426" t="s">
        <v>1143</v>
      </c>
      <c r="K334" s="1289" t="s">
        <v>208</v>
      </c>
      <c r="L334" s="156" t="s">
        <v>1054</v>
      </c>
      <c r="M334" s="218">
        <v>2</v>
      </c>
      <c r="N334" s="1417">
        <v>140351.20000000001</v>
      </c>
      <c r="O334" s="1426" t="s">
        <v>1055</v>
      </c>
      <c r="P334" s="1426">
        <v>22</v>
      </c>
    </row>
    <row r="335" spans="1:16" s="219" customFormat="1" ht="25.5">
      <c r="A335" s="1427"/>
      <c r="B335" s="1427"/>
      <c r="C335" s="1427"/>
      <c r="D335" s="1427"/>
      <c r="E335" s="1293"/>
      <c r="F335" s="1293"/>
      <c r="G335" s="1293"/>
      <c r="H335" s="1293"/>
      <c r="I335" s="1293"/>
      <c r="J335" s="1427"/>
      <c r="K335" s="1278"/>
      <c r="L335" s="220" t="s">
        <v>1056</v>
      </c>
      <c r="M335" s="218">
        <v>1</v>
      </c>
      <c r="N335" s="1418"/>
      <c r="O335" s="1427"/>
      <c r="P335" s="1427"/>
    </row>
    <row r="336" spans="1:16" s="219" customFormat="1" ht="38.25">
      <c r="A336" s="1427"/>
      <c r="B336" s="1427"/>
      <c r="C336" s="1427"/>
      <c r="D336" s="1427"/>
      <c r="E336" s="1293"/>
      <c r="F336" s="1293"/>
      <c r="G336" s="1293"/>
      <c r="H336" s="1293"/>
      <c r="I336" s="1293"/>
      <c r="J336" s="1427"/>
      <c r="K336" s="1278"/>
      <c r="L336" s="215" t="s">
        <v>1045</v>
      </c>
      <c r="M336" s="184">
        <v>1</v>
      </c>
      <c r="N336" s="1418"/>
      <c r="O336" s="1427"/>
      <c r="P336" s="1427"/>
    </row>
    <row r="337" spans="1:16" s="219" customFormat="1" ht="30">
      <c r="A337" s="1427"/>
      <c r="B337" s="1427"/>
      <c r="C337" s="1427"/>
      <c r="D337" s="1427"/>
      <c r="E337" s="1293"/>
      <c r="F337" s="1293"/>
      <c r="G337" s="1293"/>
      <c r="H337" s="1293"/>
      <c r="I337" s="1293"/>
      <c r="J337" s="1427"/>
      <c r="K337" s="1278"/>
      <c r="L337" s="156" t="s">
        <v>1057</v>
      </c>
      <c r="M337" s="218">
        <f>80+3</f>
        <v>83</v>
      </c>
      <c r="N337" s="1418"/>
      <c r="O337" s="1427"/>
      <c r="P337" s="1427"/>
    </row>
    <row r="338" spans="1:16" s="219" customFormat="1" ht="38.25">
      <c r="A338" s="1427"/>
      <c r="B338" s="1427"/>
      <c r="C338" s="1427"/>
      <c r="D338" s="1427"/>
      <c r="E338" s="1293"/>
      <c r="F338" s="1293"/>
      <c r="G338" s="1293"/>
      <c r="H338" s="1293"/>
      <c r="I338" s="1293"/>
      <c r="J338" s="1427"/>
      <c r="K338" s="1278"/>
      <c r="L338" s="220" t="s">
        <v>131</v>
      </c>
      <c r="M338" s="218">
        <v>70</v>
      </c>
      <c r="N338" s="1418"/>
      <c r="O338" s="1427"/>
      <c r="P338" s="1427"/>
    </row>
    <row r="339" spans="1:16" s="219" customFormat="1" ht="51">
      <c r="A339" s="1428"/>
      <c r="B339" s="1428"/>
      <c r="C339" s="1428"/>
      <c r="D339" s="1428"/>
      <c r="E339" s="1286"/>
      <c r="F339" s="1286"/>
      <c r="G339" s="1286"/>
      <c r="H339" s="1286"/>
      <c r="I339" s="1286"/>
      <c r="J339" s="1428"/>
      <c r="K339" s="1296"/>
      <c r="L339" s="215" t="s">
        <v>1047</v>
      </c>
      <c r="M339" s="218">
        <v>10</v>
      </c>
      <c r="N339" s="1419"/>
      <c r="O339" s="1428"/>
      <c r="P339" s="1428"/>
    </row>
    <row r="340" spans="1:16" s="216" customFormat="1" ht="63.75">
      <c r="A340" s="131">
        <v>17</v>
      </c>
      <c r="B340" s="76">
        <v>12</v>
      </c>
      <c r="C340" s="76" t="s">
        <v>424</v>
      </c>
      <c r="D340" s="76" t="s">
        <v>50</v>
      </c>
      <c r="E340" s="221" t="s">
        <v>934</v>
      </c>
      <c r="F340" s="11" t="s">
        <v>1144</v>
      </c>
      <c r="G340" s="221" t="s">
        <v>1145</v>
      </c>
      <c r="H340" s="11" t="s">
        <v>1146</v>
      </c>
      <c r="I340" s="221" t="s">
        <v>1147</v>
      </c>
      <c r="J340" s="11" t="s">
        <v>1148</v>
      </c>
      <c r="K340" s="127" t="s">
        <v>208</v>
      </c>
      <c r="L340" s="43" t="s">
        <v>1058</v>
      </c>
      <c r="M340" s="203">
        <v>1000</v>
      </c>
      <c r="N340" s="181">
        <v>25200</v>
      </c>
      <c r="O340" s="139" t="s">
        <v>900</v>
      </c>
      <c r="P340" s="139">
        <v>22</v>
      </c>
    </row>
  </sheetData>
  <mergeCells count="1188">
    <mergeCell ref="B104:P104"/>
    <mergeCell ref="B117:P117"/>
    <mergeCell ref="N267:N272"/>
    <mergeCell ref="B258:P258"/>
    <mergeCell ref="B263:P263"/>
    <mergeCell ref="B266:P266"/>
    <mergeCell ref="B273:P273"/>
    <mergeCell ref="B206:P206"/>
    <mergeCell ref="B217:P217"/>
    <mergeCell ref="B222:P222"/>
    <mergeCell ref="B229:P229"/>
    <mergeCell ref="B232:P232"/>
    <mergeCell ref="B237:P237"/>
    <mergeCell ref="B176:P176"/>
    <mergeCell ref="B181:P181"/>
    <mergeCell ref="B184:P184"/>
    <mergeCell ref="B187:P187"/>
    <mergeCell ref="B196:P196"/>
    <mergeCell ref="B201:P201"/>
    <mergeCell ref="B124:P124"/>
    <mergeCell ref="B129:P129"/>
    <mergeCell ref="B142:P142"/>
    <mergeCell ref="B149:P149"/>
    <mergeCell ref="B156:P156"/>
    <mergeCell ref="B167:P167"/>
    <mergeCell ref="O267:O272"/>
    <mergeCell ref="P267:P272"/>
    <mergeCell ref="P264:P265"/>
    <mergeCell ref="H264:H265"/>
    <mergeCell ref="I264:I265"/>
    <mergeCell ref="J264:J265"/>
    <mergeCell ref="K264:K265"/>
    <mergeCell ref="I334:I339"/>
    <mergeCell ref="J334:J339"/>
    <mergeCell ref="K334:K339"/>
    <mergeCell ref="N334:N339"/>
    <mergeCell ref="O334:O339"/>
    <mergeCell ref="P334:P339"/>
    <mergeCell ref="O331:O333"/>
    <mergeCell ref="P331:P333"/>
    <mergeCell ref="A334:A339"/>
    <mergeCell ref="B334:B339"/>
    <mergeCell ref="C334:C339"/>
    <mergeCell ref="D334:D339"/>
    <mergeCell ref="E334:E339"/>
    <mergeCell ref="F334:F339"/>
    <mergeCell ref="G334:G339"/>
    <mergeCell ref="H334:H339"/>
    <mergeCell ref="G331:G333"/>
    <mergeCell ref="H331:H333"/>
    <mergeCell ref="I331:I333"/>
    <mergeCell ref="J331:J333"/>
    <mergeCell ref="K331:K333"/>
    <mergeCell ref="N331:N333"/>
    <mergeCell ref="A331:A333"/>
    <mergeCell ref="B331:B333"/>
    <mergeCell ref="C331:C333"/>
    <mergeCell ref="D331:D333"/>
    <mergeCell ref="E331:E333"/>
    <mergeCell ref="F331:F333"/>
    <mergeCell ref="I327:I330"/>
    <mergeCell ref="J327:J330"/>
    <mergeCell ref="K327:K330"/>
    <mergeCell ref="N327:N330"/>
    <mergeCell ref="O327:O330"/>
    <mergeCell ref="P327:P330"/>
    <mergeCell ref="O323:O326"/>
    <mergeCell ref="P323:P326"/>
    <mergeCell ref="A327:A330"/>
    <mergeCell ref="B327:B330"/>
    <mergeCell ref="C327:C330"/>
    <mergeCell ref="D327:D330"/>
    <mergeCell ref="E327:E330"/>
    <mergeCell ref="F327:F330"/>
    <mergeCell ref="G327:G330"/>
    <mergeCell ref="H327:H330"/>
    <mergeCell ref="G323:G326"/>
    <mergeCell ref="H323:H326"/>
    <mergeCell ref="I323:I326"/>
    <mergeCell ref="J323:J326"/>
    <mergeCell ref="K323:K326"/>
    <mergeCell ref="N323:N326"/>
    <mergeCell ref="A323:A326"/>
    <mergeCell ref="B323:B326"/>
    <mergeCell ref="C323:C326"/>
    <mergeCell ref="D323:D326"/>
    <mergeCell ref="E323:E326"/>
    <mergeCell ref="F323:F326"/>
    <mergeCell ref="I319:I322"/>
    <mergeCell ref="J319:J322"/>
    <mergeCell ref="K319:K322"/>
    <mergeCell ref="N319:N322"/>
    <mergeCell ref="O319:O322"/>
    <mergeCell ref="P319:P322"/>
    <mergeCell ref="O317:O318"/>
    <mergeCell ref="P317:P318"/>
    <mergeCell ref="A319:A322"/>
    <mergeCell ref="B319:B322"/>
    <mergeCell ref="C319:C322"/>
    <mergeCell ref="D319:D322"/>
    <mergeCell ref="E319:E322"/>
    <mergeCell ref="F319:F322"/>
    <mergeCell ref="G319:G322"/>
    <mergeCell ref="H319:H322"/>
    <mergeCell ref="G317:G318"/>
    <mergeCell ref="H317:H318"/>
    <mergeCell ref="I317:I318"/>
    <mergeCell ref="J317:J318"/>
    <mergeCell ref="K317:K318"/>
    <mergeCell ref="N317:N318"/>
    <mergeCell ref="A317:A318"/>
    <mergeCell ref="B317:B318"/>
    <mergeCell ref="C317:C318"/>
    <mergeCell ref="D317:D318"/>
    <mergeCell ref="E317:E318"/>
    <mergeCell ref="F317:F318"/>
    <mergeCell ref="I315:I316"/>
    <mergeCell ref="J315:J316"/>
    <mergeCell ref="K315:K316"/>
    <mergeCell ref="N315:N316"/>
    <mergeCell ref="O315:O316"/>
    <mergeCell ref="P315:P316"/>
    <mergeCell ref="O313:O314"/>
    <mergeCell ref="P313:P314"/>
    <mergeCell ref="A315:A316"/>
    <mergeCell ref="B315:B316"/>
    <mergeCell ref="C315:C316"/>
    <mergeCell ref="D315:D316"/>
    <mergeCell ref="E315:E316"/>
    <mergeCell ref="F315:F316"/>
    <mergeCell ref="G315:G316"/>
    <mergeCell ref="H315:H316"/>
    <mergeCell ref="G313:G314"/>
    <mergeCell ref="H313:H314"/>
    <mergeCell ref="I313:I314"/>
    <mergeCell ref="J313:J314"/>
    <mergeCell ref="K313:K314"/>
    <mergeCell ref="N313:N314"/>
    <mergeCell ref="A313:A314"/>
    <mergeCell ref="B313:B314"/>
    <mergeCell ref="C313:C314"/>
    <mergeCell ref="D313:D314"/>
    <mergeCell ref="E313:E314"/>
    <mergeCell ref="F313:F314"/>
    <mergeCell ref="I309:I312"/>
    <mergeCell ref="J309:J312"/>
    <mergeCell ref="K309:K312"/>
    <mergeCell ref="N309:N312"/>
    <mergeCell ref="O309:O312"/>
    <mergeCell ref="P309:P312"/>
    <mergeCell ref="O303:O308"/>
    <mergeCell ref="P303:P308"/>
    <mergeCell ref="A309:A312"/>
    <mergeCell ref="B309:B312"/>
    <mergeCell ref="C309:C312"/>
    <mergeCell ref="D309:D312"/>
    <mergeCell ref="E309:E312"/>
    <mergeCell ref="F309:F312"/>
    <mergeCell ref="G309:G312"/>
    <mergeCell ref="H309:H312"/>
    <mergeCell ref="G303:G308"/>
    <mergeCell ref="H303:H308"/>
    <mergeCell ref="I303:I308"/>
    <mergeCell ref="J303:J308"/>
    <mergeCell ref="K303:K308"/>
    <mergeCell ref="N303:N308"/>
    <mergeCell ref="A303:A308"/>
    <mergeCell ref="B303:B308"/>
    <mergeCell ref="C303:C308"/>
    <mergeCell ref="D303:D308"/>
    <mergeCell ref="E303:E308"/>
    <mergeCell ref="F303:F308"/>
    <mergeCell ref="I301:I302"/>
    <mergeCell ref="J301:J302"/>
    <mergeCell ref="K301:K302"/>
    <mergeCell ref="N301:N302"/>
    <mergeCell ref="O301:O302"/>
    <mergeCell ref="P301:P302"/>
    <mergeCell ref="O297:O299"/>
    <mergeCell ref="P297:P299"/>
    <mergeCell ref="A301:A302"/>
    <mergeCell ref="B301:B302"/>
    <mergeCell ref="C301:C302"/>
    <mergeCell ref="D301:D302"/>
    <mergeCell ref="E301:E302"/>
    <mergeCell ref="F301:F302"/>
    <mergeCell ref="G301:G302"/>
    <mergeCell ref="H301:H302"/>
    <mergeCell ref="G297:G299"/>
    <mergeCell ref="H297:H299"/>
    <mergeCell ref="I297:I299"/>
    <mergeCell ref="J297:J299"/>
    <mergeCell ref="K297:K299"/>
    <mergeCell ref="N297:N299"/>
    <mergeCell ref="A297:A299"/>
    <mergeCell ref="B297:B299"/>
    <mergeCell ref="C297:C299"/>
    <mergeCell ref="D297:D299"/>
    <mergeCell ref="E297:E299"/>
    <mergeCell ref="F297:F299"/>
    <mergeCell ref="I295:I296"/>
    <mergeCell ref="J295:J296"/>
    <mergeCell ref="K295:K296"/>
    <mergeCell ref="N295:N296"/>
    <mergeCell ref="O295:O296"/>
    <mergeCell ref="P295:P296"/>
    <mergeCell ref="O283:O284"/>
    <mergeCell ref="P283:P284"/>
    <mergeCell ref="A295:A296"/>
    <mergeCell ref="B295:B296"/>
    <mergeCell ref="C295:C296"/>
    <mergeCell ref="D295:D296"/>
    <mergeCell ref="E295:E296"/>
    <mergeCell ref="F295:F296"/>
    <mergeCell ref="G295:G296"/>
    <mergeCell ref="H295:H296"/>
    <mergeCell ref="G283:G284"/>
    <mergeCell ref="H283:H284"/>
    <mergeCell ref="I283:I284"/>
    <mergeCell ref="J283:K283"/>
    <mergeCell ref="L283:M283"/>
    <mergeCell ref="N283:N284"/>
    <mergeCell ref="A285:A286"/>
    <mergeCell ref="B285:B286"/>
    <mergeCell ref="C285:C286"/>
    <mergeCell ref="D285:D286"/>
    <mergeCell ref="E285:E286"/>
    <mergeCell ref="F285:F286"/>
    <mergeCell ref="G285:G286"/>
    <mergeCell ref="H285:H286"/>
    <mergeCell ref="I285:I286"/>
    <mergeCell ref="J285:J286"/>
    <mergeCell ref="A282:O282"/>
    <mergeCell ref="A283:A284"/>
    <mergeCell ref="B283:B284"/>
    <mergeCell ref="C283:C284"/>
    <mergeCell ref="D283:D284"/>
    <mergeCell ref="E283:E284"/>
    <mergeCell ref="F283:F284"/>
    <mergeCell ref="F267:F272"/>
    <mergeCell ref="G267:G272"/>
    <mergeCell ref="H267:H272"/>
    <mergeCell ref="I267:I272"/>
    <mergeCell ref="J267:J272"/>
    <mergeCell ref="K267:K272"/>
    <mergeCell ref="A267:A272"/>
    <mergeCell ref="B267:B272"/>
    <mergeCell ref="C267:C272"/>
    <mergeCell ref="D267:D272"/>
    <mergeCell ref="E267:E272"/>
    <mergeCell ref="N264:N265"/>
    <mergeCell ref="O264:O265"/>
    <mergeCell ref="A264:A265"/>
    <mergeCell ref="B264:B265"/>
    <mergeCell ref="C264:C265"/>
    <mergeCell ref="D264:D265"/>
    <mergeCell ref="E264:E265"/>
    <mergeCell ref="F264:F265"/>
    <mergeCell ref="G264:G265"/>
    <mergeCell ref="J261:J262"/>
    <mergeCell ref="K261:K262"/>
    <mergeCell ref="N261:N262"/>
    <mergeCell ref="O261:O262"/>
    <mergeCell ref="P261:P262"/>
    <mergeCell ref="P259:P260"/>
    <mergeCell ref="A261:A262"/>
    <mergeCell ref="B261:B262"/>
    <mergeCell ref="C261:C262"/>
    <mergeCell ref="D261:D262"/>
    <mergeCell ref="E261:E262"/>
    <mergeCell ref="F261:F262"/>
    <mergeCell ref="G261:G262"/>
    <mergeCell ref="H261:H262"/>
    <mergeCell ref="I261:I262"/>
    <mergeCell ref="H259:H260"/>
    <mergeCell ref="I259:I260"/>
    <mergeCell ref="J259:J260"/>
    <mergeCell ref="K259:K260"/>
    <mergeCell ref="N259:N260"/>
    <mergeCell ref="O259:O260"/>
    <mergeCell ref="A259:A260"/>
    <mergeCell ref="B259:B260"/>
    <mergeCell ref="C259:C260"/>
    <mergeCell ref="D259:D260"/>
    <mergeCell ref="E259:E260"/>
    <mergeCell ref="F259:F260"/>
    <mergeCell ref="G259:G260"/>
    <mergeCell ref="F253:F257"/>
    <mergeCell ref="G253:G257"/>
    <mergeCell ref="H253:H257"/>
    <mergeCell ref="I253:I257"/>
    <mergeCell ref="J253:J257"/>
    <mergeCell ref="K253:K257"/>
    <mergeCell ref="J248:J252"/>
    <mergeCell ref="K248:K252"/>
    <mergeCell ref="N248:N252"/>
    <mergeCell ref="O248:O252"/>
    <mergeCell ref="A253:A257"/>
    <mergeCell ref="B253:B257"/>
    <mergeCell ref="C253:C257"/>
    <mergeCell ref="D253:D257"/>
    <mergeCell ref="E253:E257"/>
    <mergeCell ref="A248:A252"/>
    <mergeCell ref="B248:B252"/>
    <mergeCell ref="C248:C252"/>
    <mergeCell ref="D248:D252"/>
    <mergeCell ref="E248:E252"/>
    <mergeCell ref="F248:F252"/>
    <mergeCell ref="G248:G252"/>
    <mergeCell ref="H248:H252"/>
    <mergeCell ref="I248:I252"/>
    <mergeCell ref="N245:N246"/>
    <mergeCell ref="O245:O246"/>
    <mergeCell ref="B247:P247"/>
    <mergeCell ref="N253:N257"/>
    <mergeCell ref="O253:O257"/>
    <mergeCell ref="P253:P257"/>
    <mergeCell ref="P248:P252"/>
    <mergeCell ref="N243:N244"/>
    <mergeCell ref="O243:O244"/>
    <mergeCell ref="P243:P244"/>
    <mergeCell ref="A245:A246"/>
    <mergeCell ref="B245:B246"/>
    <mergeCell ref="C245:C246"/>
    <mergeCell ref="D245:D246"/>
    <mergeCell ref="E245:E246"/>
    <mergeCell ref="F245:F246"/>
    <mergeCell ref="G245:G246"/>
    <mergeCell ref="F243:F244"/>
    <mergeCell ref="G243:G244"/>
    <mergeCell ref="H243:H244"/>
    <mergeCell ref="I243:I244"/>
    <mergeCell ref="J243:J244"/>
    <mergeCell ref="K243:K244"/>
    <mergeCell ref="J240:J241"/>
    <mergeCell ref="K240:K241"/>
    <mergeCell ref="N240:N241"/>
    <mergeCell ref="O240:O241"/>
    <mergeCell ref="P240:P241"/>
    <mergeCell ref="A243:A244"/>
    <mergeCell ref="B243:B244"/>
    <mergeCell ref="C243:C244"/>
    <mergeCell ref="D243:D244"/>
    <mergeCell ref="E243:E244"/>
    <mergeCell ref="B242:P242"/>
    <mergeCell ref="P245:P246"/>
    <mergeCell ref="P238:P239"/>
    <mergeCell ref="A240:A241"/>
    <mergeCell ref="B240:B241"/>
    <mergeCell ref="C240:C241"/>
    <mergeCell ref="D240:D241"/>
    <mergeCell ref="E240:E241"/>
    <mergeCell ref="F240:F241"/>
    <mergeCell ref="G240:G241"/>
    <mergeCell ref="H240:H241"/>
    <mergeCell ref="I240:I241"/>
    <mergeCell ref="H238:H239"/>
    <mergeCell ref="I238:I239"/>
    <mergeCell ref="J238:J239"/>
    <mergeCell ref="K238:K239"/>
    <mergeCell ref="N238:N239"/>
    <mergeCell ref="O238:O239"/>
    <mergeCell ref="H245:H246"/>
    <mergeCell ref="I245:I246"/>
    <mergeCell ref="J245:J246"/>
    <mergeCell ref="K245:K246"/>
    <mergeCell ref="N235:N236"/>
    <mergeCell ref="O235:O236"/>
    <mergeCell ref="P235:P236"/>
    <mergeCell ref="A238:A239"/>
    <mergeCell ref="B238:B239"/>
    <mergeCell ref="C238:C239"/>
    <mergeCell ref="D238:D239"/>
    <mergeCell ref="E238:E239"/>
    <mergeCell ref="F238:F239"/>
    <mergeCell ref="G238:G239"/>
    <mergeCell ref="F235:F236"/>
    <mergeCell ref="G235:G236"/>
    <mergeCell ref="H235:H236"/>
    <mergeCell ref="I235:I236"/>
    <mergeCell ref="J235:J236"/>
    <mergeCell ref="K235:K236"/>
    <mergeCell ref="J233:J234"/>
    <mergeCell ref="K233:K234"/>
    <mergeCell ref="N233:N234"/>
    <mergeCell ref="O233:O234"/>
    <mergeCell ref="P233:P234"/>
    <mergeCell ref="A235:A236"/>
    <mergeCell ref="B235:B236"/>
    <mergeCell ref="C235:C236"/>
    <mergeCell ref="D235:D236"/>
    <mergeCell ref="E235:E236"/>
    <mergeCell ref="P226:P228"/>
    <mergeCell ref="A233:A234"/>
    <mergeCell ref="B233:B234"/>
    <mergeCell ref="C233:C234"/>
    <mergeCell ref="D233:D234"/>
    <mergeCell ref="E233:E234"/>
    <mergeCell ref="F233:F234"/>
    <mergeCell ref="G233:G234"/>
    <mergeCell ref="H233:H234"/>
    <mergeCell ref="I233:I234"/>
    <mergeCell ref="H226:H228"/>
    <mergeCell ref="I226:I228"/>
    <mergeCell ref="J226:J228"/>
    <mergeCell ref="K226:K228"/>
    <mergeCell ref="N226:N228"/>
    <mergeCell ref="O226:O228"/>
    <mergeCell ref="N223:N225"/>
    <mergeCell ref="O223:O225"/>
    <mergeCell ref="P223:P225"/>
    <mergeCell ref="A226:A228"/>
    <mergeCell ref="B226:B228"/>
    <mergeCell ref="C226:C228"/>
    <mergeCell ref="D226:D228"/>
    <mergeCell ref="E226:E228"/>
    <mergeCell ref="F226:F228"/>
    <mergeCell ref="G226:G228"/>
    <mergeCell ref="F223:F225"/>
    <mergeCell ref="G223:G225"/>
    <mergeCell ref="H223:H225"/>
    <mergeCell ref="I223:I225"/>
    <mergeCell ref="J223:J225"/>
    <mergeCell ref="K223:K225"/>
    <mergeCell ref="J220:J221"/>
    <mergeCell ref="K220:K221"/>
    <mergeCell ref="N220:N221"/>
    <mergeCell ref="O220:O221"/>
    <mergeCell ref="P220:P221"/>
    <mergeCell ref="A223:A225"/>
    <mergeCell ref="B223:B225"/>
    <mergeCell ref="C223:C225"/>
    <mergeCell ref="D223:D225"/>
    <mergeCell ref="E223:E225"/>
    <mergeCell ref="P218:P219"/>
    <mergeCell ref="A220:A221"/>
    <mergeCell ref="B220:B221"/>
    <mergeCell ref="C220:C221"/>
    <mergeCell ref="D220:D221"/>
    <mergeCell ref="E220:E221"/>
    <mergeCell ref="F220:F221"/>
    <mergeCell ref="G220:G221"/>
    <mergeCell ref="H220:H221"/>
    <mergeCell ref="I220:I221"/>
    <mergeCell ref="H218:H219"/>
    <mergeCell ref="I218:I219"/>
    <mergeCell ref="J218:J219"/>
    <mergeCell ref="K218:K219"/>
    <mergeCell ref="N218:N219"/>
    <mergeCell ref="O218:O219"/>
    <mergeCell ref="N212:N216"/>
    <mergeCell ref="O212:O216"/>
    <mergeCell ref="P212:P216"/>
    <mergeCell ref="A218:A219"/>
    <mergeCell ref="B218:B219"/>
    <mergeCell ref="C218:C219"/>
    <mergeCell ref="D218:D219"/>
    <mergeCell ref="E218:E219"/>
    <mergeCell ref="F218:F219"/>
    <mergeCell ref="G218:G219"/>
    <mergeCell ref="F212:F216"/>
    <mergeCell ref="G212:G216"/>
    <mergeCell ref="H212:H216"/>
    <mergeCell ref="I212:I216"/>
    <mergeCell ref="J212:J216"/>
    <mergeCell ref="K212:K216"/>
    <mergeCell ref="J207:J211"/>
    <mergeCell ref="K207:K211"/>
    <mergeCell ref="N207:N211"/>
    <mergeCell ref="O207:O211"/>
    <mergeCell ref="P207:P211"/>
    <mergeCell ref="A212:A216"/>
    <mergeCell ref="B212:B216"/>
    <mergeCell ref="C212:C216"/>
    <mergeCell ref="D212:D216"/>
    <mergeCell ref="E212:E216"/>
    <mergeCell ref="P204:P205"/>
    <mergeCell ref="A207:A211"/>
    <mergeCell ref="B207:B211"/>
    <mergeCell ref="C207:C211"/>
    <mergeCell ref="D207:D211"/>
    <mergeCell ref="E207:E211"/>
    <mergeCell ref="F207:F211"/>
    <mergeCell ref="G207:G211"/>
    <mergeCell ref="H207:H211"/>
    <mergeCell ref="I207:I211"/>
    <mergeCell ref="H204:H205"/>
    <mergeCell ref="I204:I205"/>
    <mergeCell ref="J204:J205"/>
    <mergeCell ref="K204:K205"/>
    <mergeCell ref="N204:N205"/>
    <mergeCell ref="O204:O205"/>
    <mergeCell ref="N202:N203"/>
    <mergeCell ref="O202:O203"/>
    <mergeCell ref="P202:P203"/>
    <mergeCell ref="A204:A205"/>
    <mergeCell ref="B204:B205"/>
    <mergeCell ref="C204:C205"/>
    <mergeCell ref="D204:D205"/>
    <mergeCell ref="E204:E205"/>
    <mergeCell ref="F204:F205"/>
    <mergeCell ref="G204:G205"/>
    <mergeCell ref="F202:F203"/>
    <mergeCell ref="G202:G203"/>
    <mergeCell ref="H202:H203"/>
    <mergeCell ref="I202:I203"/>
    <mergeCell ref="J202:J203"/>
    <mergeCell ref="K202:K203"/>
    <mergeCell ref="J199:J200"/>
    <mergeCell ref="K199:K200"/>
    <mergeCell ref="N199:N200"/>
    <mergeCell ref="O199:O200"/>
    <mergeCell ref="P199:P200"/>
    <mergeCell ref="A202:A203"/>
    <mergeCell ref="B202:B203"/>
    <mergeCell ref="C202:C203"/>
    <mergeCell ref="D202:D203"/>
    <mergeCell ref="E202:E203"/>
    <mergeCell ref="P197:P198"/>
    <mergeCell ref="A199:A200"/>
    <mergeCell ref="B199:B200"/>
    <mergeCell ref="C199:C200"/>
    <mergeCell ref="D199:D200"/>
    <mergeCell ref="E199:E200"/>
    <mergeCell ref="F199:F200"/>
    <mergeCell ref="G199:G200"/>
    <mergeCell ref="H199:H200"/>
    <mergeCell ref="I199:I200"/>
    <mergeCell ref="H197:H198"/>
    <mergeCell ref="I197:I198"/>
    <mergeCell ref="J197:J198"/>
    <mergeCell ref="K197:K198"/>
    <mergeCell ref="N197:N198"/>
    <mergeCell ref="O197:O198"/>
    <mergeCell ref="N192:N195"/>
    <mergeCell ref="O192:O195"/>
    <mergeCell ref="P192:P195"/>
    <mergeCell ref="A197:A198"/>
    <mergeCell ref="B197:B198"/>
    <mergeCell ref="C197:C198"/>
    <mergeCell ref="D197:D198"/>
    <mergeCell ref="E197:E198"/>
    <mergeCell ref="F197:F198"/>
    <mergeCell ref="G197:G198"/>
    <mergeCell ref="F192:F195"/>
    <mergeCell ref="G192:G195"/>
    <mergeCell ref="H192:H195"/>
    <mergeCell ref="I192:I195"/>
    <mergeCell ref="J192:J195"/>
    <mergeCell ref="K192:K195"/>
    <mergeCell ref="J188:J191"/>
    <mergeCell ref="K188:K191"/>
    <mergeCell ref="N188:N191"/>
    <mergeCell ref="O188:O191"/>
    <mergeCell ref="P188:P191"/>
    <mergeCell ref="A192:A195"/>
    <mergeCell ref="B192:B195"/>
    <mergeCell ref="C192:C195"/>
    <mergeCell ref="D192:D195"/>
    <mergeCell ref="E192:E195"/>
    <mergeCell ref="P179:P180"/>
    <mergeCell ref="A188:A191"/>
    <mergeCell ref="B188:B191"/>
    <mergeCell ref="C188:C191"/>
    <mergeCell ref="D188:D191"/>
    <mergeCell ref="E188:E191"/>
    <mergeCell ref="F188:F191"/>
    <mergeCell ref="G188:G191"/>
    <mergeCell ref="H188:H191"/>
    <mergeCell ref="I188:I191"/>
    <mergeCell ref="H179:H180"/>
    <mergeCell ref="I179:I180"/>
    <mergeCell ref="J179:J180"/>
    <mergeCell ref="K179:K180"/>
    <mergeCell ref="N179:N180"/>
    <mergeCell ref="O179:O180"/>
    <mergeCell ref="N177:N178"/>
    <mergeCell ref="O177:O178"/>
    <mergeCell ref="P177:P178"/>
    <mergeCell ref="A179:A180"/>
    <mergeCell ref="B179:B180"/>
    <mergeCell ref="C179:C180"/>
    <mergeCell ref="D179:D180"/>
    <mergeCell ref="E179:E180"/>
    <mergeCell ref="F179:F180"/>
    <mergeCell ref="G179:G180"/>
    <mergeCell ref="F177:F178"/>
    <mergeCell ref="G177:G178"/>
    <mergeCell ref="H177:H178"/>
    <mergeCell ref="I177:I178"/>
    <mergeCell ref="J177:J178"/>
    <mergeCell ref="K177:K178"/>
    <mergeCell ref="J172:J175"/>
    <mergeCell ref="K172:K175"/>
    <mergeCell ref="N172:N175"/>
    <mergeCell ref="O172:O175"/>
    <mergeCell ref="P172:P175"/>
    <mergeCell ref="A177:A178"/>
    <mergeCell ref="B177:B178"/>
    <mergeCell ref="C177:C178"/>
    <mergeCell ref="D177:D178"/>
    <mergeCell ref="E177:E178"/>
    <mergeCell ref="P168:P171"/>
    <mergeCell ref="A172:A175"/>
    <mergeCell ref="B172:B175"/>
    <mergeCell ref="C172:C175"/>
    <mergeCell ref="D172:D175"/>
    <mergeCell ref="E172:E175"/>
    <mergeCell ref="F172:F175"/>
    <mergeCell ref="G172:G175"/>
    <mergeCell ref="H172:H175"/>
    <mergeCell ref="I172:I175"/>
    <mergeCell ref="H168:H171"/>
    <mergeCell ref="I168:I171"/>
    <mergeCell ref="J168:J171"/>
    <mergeCell ref="K168:K171"/>
    <mergeCell ref="N168:N171"/>
    <mergeCell ref="O168:O171"/>
    <mergeCell ref="N162:N166"/>
    <mergeCell ref="O162:O166"/>
    <mergeCell ref="P162:P166"/>
    <mergeCell ref="A168:A171"/>
    <mergeCell ref="B168:B171"/>
    <mergeCell ref="C168:C171"/>
    <mergeCell ref="D168:D171"/>
    <mergeCell ref="E168:E171"/>
    <mergeCell ref="F168:F171"/>
    <mergeCell ref="G168:G171"/>
    <mergeCell ref="F162:F166"/>
    <mergeCell ref="G162:G166"/>
    <mergeCell ref="H162:H166"/>
    <mergeCell ref="I162:I166"/>
    <mergeCell ref="J162:J166"/>
    <mergeCell ref="K162:K166"/>
    <mergeCell ref="J157:J161"/>
    <mergeCell ref="K157:K161"/>
    <mergeCell ref="N157:N161"/>
    <mergeCell ref="O157:O161"/>
    <mergeCell ref="P157:P161"/>
    <mergeCell ref="A162:A166"/>
    <mergeCell ref="B162:B166"/>
    <mergeCell ref="C162:C166"/>
    <mergeCell ref="D162:D166"/>
    <mergeCell ref="E162:E166"/>
    <mergeCell ref="P153:P155"/>
    <mergeCell ref="A157:A161"/>
    <mergeCell ref="B157:B161"/>
    <mergeCell ref="C157:C161"/>
    <mergeCell ref="D157:D161"/>
    <mergeCell ref="E157:E161"/>
    <mergeCell ref="F157:F161"/>
    <mergeCell ref="G157:G161"/>
    <mergeCell ref="H157:H161"/>
    <mergeCell ref="I157:I161"/>
    <mergeCell ref="H153:H155"/>
    <mergeCell ref="I153:I155"/>
    <mergeCell ref="J153:J155"/>
    <mergeCell ref="K153:K155"/>
    <mergeCell ref="N153:N155"/>
    <mergeCell ref="O153:O155"/>
    <mergeCell ref="N150:N152"/>
    <mergeCell ref="O150:O152"/>
    <mergeCell ref="P150:P152"/>
    <mergeCell ref="A153:A155"/>
    <mergeCell ref="B153:B155"/>
    <mergeCell ref="C153:C155"/>
    <mergeCell ref="D153:D155"/>
    <mergeCell ref="E153:E155"/>
    <mergeCell ref="F153:F155"/>
    <mergeCell ref="G153:G155"/>
    <mergeCell ref="F150:F152"/>
    <mergeCell ref="G150:G152"/>
    <mergeCell ref="H150:H152"/>
    <mergeCell ref="I150:I152"/>
    <mergeCell ref="J150:J152"/>
    <mergeCell ref="K150:K152"/>
    <mergeCell ref="J146:J148"/>
    <mergeCell ref="K146:K148"/>
    <mergeCell ref="N146:N148"/>
    <mergeCell ref="O146:O148"/>
    <mergeCell ref="P146:P148"/>
    <mergeCell ref="A150:A152"/>
    <mergeCell ref="B150:B152"/>
    <mergeCell ref="C150:C152"/>
    <mergeCell ref="D150:D152"/>
    <mergeCell ref="E150:E152"/>
    <mergeCell ref="P143:P145"/>
    <mergeCell ref="A146:A148"/>
    <mergeCell ref="B146:B148"/>
    <mergeCell ref="C146:C148"/>
    <mergeCell ref="D146:D148"/>
    <mergeCell ref="E146:E148"/>
    <mergeCell ref="F146:F148"/>
    <mergeCell ref="G146:G148"/>
    <mergeCell ref="H146:H148"/>
    <mergeCell ref="I146:I148"/>
    <mergeCell ref="H143:H145"/>
    <mergeCell ref="I143:I145"/>
    <mergeCell ref="J143:J145"/>
    <mergeCell ref="K143:K145"/>
    <mergeCell ref="N143:N145"/>
    <mergeCell ref="O143:O145"/>
    <mergeCell ref="N136:N141"/>
    <mergeCell ref="O136:O141"/>
    <mergeCell ref="P136:P141"/>
    <mergeCell ref="A143:A145"/>
    <mergeCell ref="B143:B145"/>
    <mergeCell ref="C143:C145"/>
    <mergeCell ref="D143:D145"/>
    <mergeCell ref="E143:E145"/>
    <mergeCell ref="F143:F145"/>
    <mergeCell ref="G143:G145"/>
    <mergeCell ref="F136:F141"/>
    <mergeCell ref="G136:G141"/>
    <mergeCell ref="H136:H141"/>
    <mergeCell ref="I136:I141"/>
    <mergeCell ref="J136:J141"/>
    <mergeCell ref="K136:K141"/>
    <mergeCell ref="J130:J135"/>
    <mergeCell ref="K130:K135"/>
    <mergeCell ref="N130:N135"/>
    <mergeCell ref="O130:O135"/>
    <mergeCell ref="P130:P135"/>
    <mergeCell ref="A136:A141"/>
    <mergeCell ref="B136:B141"/>
    <mergeCell ref="C136:C141"/>
    <mergeCell ref="D136:D141"/>
    <mergeCell ref="E136:E141"/>
    <mergeCell ref="P127:P128"/>
    <mergeCell ref="A130:A135"/>
    <mergeCell ref="B130:B135"/>
    <mergeCell ref="C130:C135"/>
    <mergeCell ref="D130:D135"/>
    <mergeCell ref="E130:E135"/>
    <mergeCell ref="F130:F135"/>
    <mergeCell ref="G130:G135"/>
    <mergeCell ref="H130:H135"/>
    <mergeCell ref="I130:I135"/>
    <mergeCell ref="H127:H128"/>
    <mergeCell ref="I127:I128"/>
    <mergeCell ref="J127:J128"/>
    <mergeCell ref="K127:K128"/>
    <mergeCell ref="N127:N128"/>
    <mergeCell ref="O127:O128"/>
    <mergeCell ref="N125:N126"/>
    <mergeCell ref="O125:O126"/>
    <mergeCell ref="P125:P126"/>
    <mergeCell ref="A127:A128"/>
    <mergeCell ref="B127:B128"/>
    <mergeCell ref="C127:C128"/>
    <mergeCell ref="D127:D128"/>
    <mergeCell ref="E127:E128"/>
    <mergeCell ref="F127:F128"/>
    <mergeCell ref="G127:G128"/>
    <mergeCell ref="F125:F126"/>
    <mergeCell ref="G125:G126"/>
    <mergeCell ref="H125:H126"/>
    <mergeCell ref="I125:I126"/>
    <mergeCell ref="J125:J126"/>
    <mergeCell ref="K125:K126"/>
    <mergeCell ref="J121:J123"/>
    <mergeCell ref="K121:K123"/>
    <mergeCell ref="N121:N123"/>
    <mergeCell ref="O121:O123"/>
    <mergeCell ref="P121:P123"/>
    <mergeCell ref="A125:A126"/>
    <mergeCell ref="B125:B126"/>
    <mergeCell ref="C125:C126"/>
    <mergeCell ref="D125:D126"/>
    <mergeCell ref="E125:E126"/>
    <mergeCell ref="P118:P120"/>
    <mergeCell ref="A121:A123"/>
    <mergeCell ref="B121:B123"/>
    <mergeCell ref="C121:C123"/>
    <mergeCell ref="D121:D123"/>
    <mergeCell ref="E121:E123"/>
    <mergeCell ref="F121:F123"/>
    <mergeCell ref="G121:G123"/>
    <mergeCell ref="H121:H123"/>
    <mergeCell ref="I121:I123"/>
    <mergeCell ref="H118:H120"/>
    <mergeCell ref="I118:I120"/>
    <mergeCell ref="J118:J120"/>
    <mergeCell ref="K118:K120"/>
    <mergeCell ref="N118:N120"/>
    <mergeCell ref="O118:O120"/>
    <mergeCell ref="N111:N116"/>
    <mergeCell ref="O111:O116"/>
    <mergeCell ref="P111:P116"/>
    <mergeCell ref="A118:A120"/>
    <mergeCell ref="B118:B120"/>
    <mergeCell ref="C118:C120"/>
    <mergeCell ref="D118:D120"/>
    <mergeCell ref="E118:E120"/>
    <mergeCell ref="F118:F120"/>
    <mergeCell ref="G118:G120"/>
    <mergeCell ref="F111:F116"/>
    <mergeCell ref="G111:G116"/>
    <mergeCell ref="H111:H116"/>
    <mergeCell ref="I111:I116"/>
    <mergeCell ref="J111:J116"/>
    <mergeCell ref="K111:K116"/>
    <mergeCell ref="J105:J110"/>
    <mergeCell ref="K105:K110"/>
    <mergeCell ref="N105:N110"/>
    <mergeCell ref="O105:O110"/>
    <mergeCell ref="P105:P110"/>
    <mergeCell ref="A111:A116"/>
    <mergeCell ref="B111:B116"/>
    <mergeCell ref="C111:C116"/>
    <mergeCell ref="D111:D116"/>
    <mergeCell ref="E111:E116"/>
    <mergeCell ref="P95:P103"/>
    <mergeCell ref="A105:A110"/>
    <mergeCell ref="B105:B110"/>
    <mergeCell ref="C105:C110"/>
    <mergeCell ref="D105:D110"/>
    <mergeCell ref="E105:E110"/>
    <mergeCell ref="F105:F110"/>
    <mergeCell ref="G105:G110"/>
    <mergeCell ref="H105:H110"/>
    <mergeCell ref="I105:I110"/>
    <mergeCell ref="H95:H103"/>
    <mergeCell ref="I95:I103"/>
    <mergeCell ref="J95:J103"/>
    <mergeCell ref="K95:K103"/>
    <mergeCell ref="N95:N103"/>
    <mergeCell ref="O95:O103"/>
    <mergeCell ref="N86:N94"/>
    <mergeCell ref="O86:O94"/>
    <mergeCell ref="P86:P94"/>
    <mergeCell ref="A95:A103"/>
    <mergeCell ref="B95:B103"/>
    <mergeCell ref="C95:C103"/>
    <mergeCell ref="D95:D103"/>
    <mergeCell ref="E95:E103"/>
    <mergeCell ref="F95:F103"/>
    <mergeCell ref="G95:G103"/>
    <mergeCell ref="F86:F94"/>
    <mergeCell ref="G86:G94"/>
    <mergeCell ref="H86:H94"/>
    <mergeCell ref="I86:I94"/>
    <mergeCell ref="J86:J94"/>
    <mergeCell ref="K86:K94"/>
    <mergeCell ref="J81:J84"/>
    <mergeCell ref="K81:K84"/>
    <mergeCell ref="N81:N84"/>
    <mergeCell ref="O81:O84"/>
    <mergeCell ref="P81:P84"/>
    <mergeCell ref="A86:A94"/>
    <mergeCell ref="B86:B94"/>
    <mergeCell ref="C86:C94"/>
    <mergeCell ref="D86:D94"/>
    <mergeCell ref="E86:E94"/>
    <mergeCell ref="P77:P80"/>
    <mergeCell ref="A81:A84"/>
    <mergeCell ref="B81:B84"/>
    <mergeCell ref="C81:C84"/>
    <mergeCell ref="D81:D84"/>
    <mergeCell ref="E81:E84"/>
    <mergeCell ref="F81:F84"/>
    <mergeCell ref="G81:G84"/>
    <mergeCell ref="H81:H84"/>
    <mergeCell ref="I81:I84"/>
    <mergeCell ref="H77:H80"/>
    <mergeCell ref="I77:I80"/>
    <mergeCell ref="J77:J80"/>
    <mergeCell ref="K77:K80"/>
    <mergeCell ref="N77:N80"/>
    <mergeCell ref="O77:O80"/>
    <mergeCell ref="B85:P85"/>
    <mergeCell ref="N74:N75"/>
    <mergeCell ref="O74:O75"/>
    <mergeCell ref="P74:P75"/>
    <mergeCell ref="A77:A80"/>
    <mergeCell ref="B77:B80"/>
    <mergeCell ref="C77:C80"/>
    <mergeCell ref="D77:D80"/>
    <mergeCell ref="E77:E80"/>
    <mergeCell ref="F77:F80"/>
    <mergeCell ref="G77:G80"/>
    <mergeCell ref="F74:F75"/>
    <mergeCell ref="G74:G75"/>
    <mergeCell ref="H74:H75"/>
    <mergeCell ref="I74:I75"/>
    <mergeCell ref="J74:J75"/>
    <mergeCell ref="K74:K75"/>
    <mergeCell ref="J72:J73"/>
    <mergeCell ref="K72:K73"/>
    <mergeCell ref="N72:N73"/>
    <mergeCell ref="O72:O73"/>
    <mergeCell ref="P72:P73"/>
    <mergeCell ref="A74:A75"/>
    <mergeCell ref="B74:B75"/>
    <mergeCell ref="C74:C75"/>
    <mergeCell ref="D74:D75"/>
    <mergeCell ref="E74:E75"/>
    <mergeCell ref="B76:P76"/>
    <mergeCell ref="A72:A73"/>
    <mergeCell ref="B72:B73"/>
    <mergeCell ref="C72:C73"/>
    <mergeCell ref="D72:D73"/>
    <mergeCell ref="E72:E73"/>
    <mergeCell ref="F72:F73"/>
    <mergeCell ref="G72:G73"/>
    <mergeCell ref="H72:H73"/>
    <mergeCell ref="I72:I73"/>
    <mergeCell ref="H62:H67"/>
    <mergeCell ref="I62:I67"/>
    <mergeCell ref="J62:J67"/>
    <mergeCell ref="K62:K67"/>
    <mergeCell ref="N62:N67"/>
    <mergeCell ref="O62:O67"/>
    <mergeCell ref="B68:P68"/>
    <mergeCell ref="B71:P71"/>
    <mergeCell ref="N56:N61"/>
    <mergeCell ref="O56:O61"/>
    <mergeCell ref="P56:P61"/>
    <mergeCell ref="A62:A67"/>
    <mergeCell ref="B62:B67"/>
    <mergeCell ref="C62:C67"/>
    <mergeCell ref="D62:D67"/>
    <mergeCell ref="E62:E67"/>
    <mergeCell ref="F62:F67"/>
    <mergeCell ref="G62:G67"/>
    <mergeCell ref="F56:F61"/>
    <mergeCell ref="G56:G61"/>
    <mergeCell ref="H56:H61"/>
    <mergeCell ref="I56:I61"/>
    <mergeCell ref="J56:J61"/>
    <mergeCell ref="K56:K61"/>
    <mergeCell ref="J53:J54"/>
    <mergeCell ref="K53:K54"/>
    <mergeCell ref="N53:N54"/>
    <mergeCell ref="O53:O54"/>
    <mergeCell ref="P53:P54"/>
    <mergeCell ref="A56:A61"/>
    <mergeCell ref="B56:B61"/>
    <mergeCell ref="C56:C61"/>
    <mergeCell ref="D56:D61"/>
    <mergeCell ref="E56:E61"/>
    <mergeCell ref="P62:P67"/>
    <mergeCell ref="P49:P50"/>
    <mergeCell ref="A53:A54"/>
    <mergeCell ref="B53:B54"/>
    <mergeCell ref="C53:C54"/>
    <mergeCell ref="D53:D54"/>
    <mergeCell ref="E53:E54"/>
    <mergeCell ref="F53:F54"/>
    <mergeCell ref="G53:G54"/>
    <mergeCell ref="H53:H54"/>
    <mergeCell ref="I53:I54"/>
    <mergeCell ref="H49:H50"/>
    <mergeCell ref="I49:I50"/>
    <mergeCell ref="J49:J50"/>
    <mergeCell ref="K49:K50"/>
    <mergeCell ref="N49:N50"/>
    <mergeCell ref="O49:O50"/>
    <mergeCell ref="B51:P51"/>
    <mergeCell ref="N47:N48"/>
    <mergeCell ref="O47:O48"/>
    <mergeCell ref="P47:P48"/>
    <mergeCell ref="A49:A50"/>
    <mergeCell ref="B49:B50"/>
    <mergeCell ref="C49:C50"/>
    <mergeCell ref="D49:D50"/>
    <mergeCell ref="E49:E50"/>
    <mergeCell ref="F49:F50"/>
    <mergeCell ref="G49:G50"/>
    <mergeCell ref="F47:F48"/>
    <mergeCell ref="G47:G48"/>
    <mergeCell ref="H47:H48"/>
    <mergeCell ref="I47:I48"/>
    <mergeCell ref="J47:J48"/>
    <mergeCell ref="K47:K48"/>
    <mergeCell ref="J44:J45"/>
    <mergeCell ref="K44:K45"/>
    <mergeCell ref="N44:N45"/>
    <mergeCell ref="O44:O45"/>
    <mergeCell ref="P44:P45"/>
    <mergeCell ref="A47:A48"/>
    <mergeCell ref="B47:B48"/>
    <mergeCell ref="C47:C48"/>
    <mergeCell ref="D47:D48"/>
    <mergeCell ref="E47:E48"/>
    <mergeCell ref="B46:P46"/>
    <mergeCell ref="P42:P43"/>
    <mergeCell ref="A44:A45"/>
    <mergeCell ref="B44:B45"/>
    <mergeCell ref="C44:C45"/>
    <mergeCell ref="D44:D45"/>
    <mergeCell ref="E44:E45"/>
    <mergeCell ref="F44:F45"/>
    <mergeCell ref="G44:G45"/>
    <mergeCell ref="H44:H45"/>
    <mergeCell ref="I44:I45"/>
    <mergeCell ref="H42:H43"/>
    <mergeCell ref="I42:I43"/>
    <mergeCell ref="J42:J43"/>
    <mergeCell ref="K42:K43"/>
    <mergeCell ref="N42:N43"/>
    <mergeCell ref="O42:O43"/>
    <mergeCell ref="N39:N40"/>
    <mergeCell ref="O39:O40"/>
    <mergeCell ref="P39:P40"/>
    <mergeCell ref="A42:A43"/>
    <mergeCell ref="B42:B43"/>
    <mergeCell ref="C42:C43"/>
    <mergeCell ref="D42:D43"/>
    <mergeCell ref="E42:E43"/>
    <mergeCell ref="F42:F43"/>
    <mergeCell ref="G42:G43"/>
    <mergeCell ref="F39:F40"/>
    <mergeCell ref="G39:G40"/>
    <mergeCell ref="H39:H40"/>
    <mergeCell ref="I39:I40"/>
    <mergeCell ref="J39:J40"/>
    <mergeCell ref="K39:K40"/>
    <mergeCell ref="J36:J37"/>
    <mergeCell ref="K36:K37"/>
    <mergeCell ref="N36:N37"/>
    <mergeCell ref="O36:O37"/>
    <mergeCell ref="P36:P37"/>
    <mergeCell ref="A39:A40"/>
    <mergeCell ref="B39:B40"/>
    <mergeCell ref="C39:C40"/>
    <mergeCell ref="D39:D40"/>
    <mergeCell ref="E39:E40"/>
    <mergeCell ref="P34:P35"/>
    <mergeCell ref="A36:A37"/>
    <mergeCell ref="B36:B37"/>
    <mergeCell ref="C36:C37"/>
    <mergeCell ref="D36:D37"/>
    <mergeCell ref="E36:E37"/>
    <mergeCell ref="F36:F37"/>
    <mergeCell ref="G36:G37"/>
    <mergeCell ref="H36:H37"/>
    <mergeCell ref="I36:I37"/>
    <mergeCell ref="H34:H35"/>
    <mergeCell ref="I34:I35"/>
    <mergeCell ref="J34:J35"/>
    <mergeCell ref="K34:K35"/>
    <mergeCell ref="N34:N35"/>
    <mergeCell ref="O34:O35"/>
    <mergeCell ref="B38:P38"/>
    <mergeCell ref="N30:N31"/>
    <mergeCell ref="O30:O31"/>
    <mergeCell ref="P30:P31"/>
    <mergeCell ref="A34:A35"/>
    <mergeCell ref="B34:B35"/>
    <mergeCell ref="C34:C35"/>
    <mergeCell ref="D34:D35"/>
    <mergeCell ref="E34:E35"/>
    <mergeCell ref="F34:F35"/>
    <mergeCell ref="G34:G35"/>
    <mergeCell ref="F30:F31"/>
    <mergeCell ref="G30:G31"/>
    <mergeCell ref="H30:H31"/>
    <mergeCell ref="I30:I31"/>
    <mergeCell ref="J30:J31"/>
    <mergeCell ref="K30:K31"/>
    <mergeCell ref="J25:J27"/>
    <mergeCell ref="K25:K27"/>
    <mergeCell ref="N25:N27"/>
    <mergeCell ref="O25:O27"/>
    <mergeCell ref="P25:P27"/>
    <mergeCell ref="A30:A31"/>
    <mergeCell ref="B30:B31"/>
    <mergeCell ref="C30:C31"/>
    <mergeCell ref="D30:D31"/>
    <mergeCell ref="E30:E31"/>
    <mergeCell ref="B28:P28"/>
    <mergeCell ref="P22:P24"/>
    <mergeCell ref="A25:A27"/>
    <mergeCell ref="B25:B27"/>
    <mergeCell ref="C25:C27"/>
    <mergeCell ref="D25:D27"/>
    <mergeCell ref="E25:E27"/>
    <mergeCell ref="F25:F27"/>
    <mergeCell ref="G25:G27"/>
    <mergeCell ref="H25:H27"/>
    <mergeCell ref="I25:I27"/>
    <mergeCell ref="H22:H24"/>
    <mergeCell ref="I22:I24"/>
    <mergeCell ref="J22:J24"/>
    <mergeCell ref="K22:K24"/>
    <mergeCell ref="N22:N24"/>
    <mergeCell ref="O22:O24"/>
    <mergeCell ref="N19:N21"/>
    <mergeCell ref="O19:O21"/>
    <mergeCell ref="P19:P21"/>
    <mergeCell ref="A22:A24"/>
    <mergeCell ref="B22:B24"/>
    <mergeCell ref="C22:C24"/>
    <mergeCell ref="D22:D24"/>
    <mergeCell ref="E22:E24"/>
    <mergeCell ref="F22:F24"/>
    <mergeCell ref="G22:G24"/>
    <mergeCell ref="F19:F21"/>
    <mergeCell ref="G19:G21"/>
    <mergeCell ref="H19:H21"/>
    <mergeCell ref="I19:I21"/>
    <mergeCell ref="J19:J21"/>
    <mergeCell ref="K19:K21"/>
    <mergeCell ref="A11:A12"/>
    <mergeCell ref="B11:B12"/>
    <mergeCell ref="C11:C12"/>
    <mergeCell ref="D11:D12"/>
    <mergeCell ref="E11:E12"/>
    <mergeCell ref="J16:J18"/>
    <mergeCell ref="K16:K18"/>
    <mergeCell ref="N16:N18"/>
    <mergeCell ref="O16:O18"/>
    <mergeCell ref="P16:P18"/>
    <mergeCell ref="A19:A21"/>
    <mergeCell ref="B19:B21"/>
    <mergeCell ref="C19:C21"/>
    <mergeCell ref="D19:D21"/>
    <mergeCell ref="E19:E21"/>
    <mergeCell ref="P13:P14"/>
    <mergeCell ref="A16:A18"/>
    <mergeCell ref="B16:B18"/>
    <mergeCell ref="C16:C18"/>
    <mergeCell ref="D16:D18"/>
    <mergeCell ref="E16:E18"/>
    <mergeCell ref="F16:F18"/>
    <mergeCell ref="G16:G18"/>
    <mergeCell ref="H16:H18"/>
    <mergeCell ref="I16:I18"/>
    <mergeCell ref="H13:H14"/>
    <mergeCell ref="I13:I14"/>
    <mergeCell ref="J13:J14"/>
    <mergeCell ref="K13:K14"/>
    <mergeCell ref="N13:N14"/>
    <mergeCell ref="O13:O14"/>
    <mergeCell ref="B15:P15"/>
    <mergeCell ref="N2:P2"/>
    <mergeCell ref="A4:A5"/>
    <mergeCell ref="B4:B5"/>
    <mergeCell ref="C4:C5"/>
    <mergeCell ref="D4:D5"/>
    <mergeCell ref="E4:E5"/>
    <mergeCell ref="F4:F5"/>
    <mergeCell ref="G4:G5"/>
    <mergeCell ref="H4:H5"/>
    <mergeCell ref="I4:I5"/>
    <mergeCell ref="B8:P8"/>
    <mergeCell ref="N11:N12"/>
    <mergeCell ref="O11:O12"/>
    <mergeCell ref="P11:P12"/>
    <mergeCell ref="A13:A14"/>
    <mergeCell ref="B13:B14"/>
    <mergeCell ref="C13:C14"/>
    <mergeCell ref="D13:D14"/>
    <mergeCell ref="E13:E14"/>
    <mergeCell ref="F13:F14"/>
    <mergeCell ref="G13:G14"/>
    <mergeCell ref="F11:F12"/>
    <mergeCell ref="G11:G12"/>
    <mergeCell ref="H11:H12"/>
    <mergeCell ref="I11:I12"/>
    <mergeCell ref="J11:J12"/>
    <mergeCell ref="K11:K12"/>
    <mergeCell ref="J4:K4"/>
    <mergeCell ref="L4:M4"/>
    <mergeCell ref="N4:N5"/>
    <mergeCell ref="O4:O5"/>
    <mergeCell ref="P4:P5"/>
    <mergeCell ref="B294:P294"/>
    <mergeCell ref="K285:K286"/>
    <mergeCell ref="N285:N286"/>
    <mergeCell ref="O285:O286"/>
    <mergeCell ref="P285:P286"/>
    <mergeCell ref="A288:A293"/>
    <mergeCell ref="B288:B293"/>
    <mergeCell ref="C288:C293"/>
    <mergeCell ref="D288:D293"/>
    <mergeCell ref="E288:E293"/>
    <mergeCell ref="F288:F293"/>
    <mergeCell ref="G288:G293"/>
    <mergeCell ref="H288:H293"/>
    <mergeCell ref="I288:I293"/>
    <mergeCell ref="J288:J293"/>
    <mergeCell ref="K288:K293"/>
    <mergeCell ref="N288:N293"/>
    <mergeCell ref="O288:O293"/>
    <mergeCell ref="P288:P293"/>
    <mergeCell ref="B287:P28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8"/>
  <sheetViews>
    <sheetView topLeftCell="A40" workbookViewId="0">
      <selection activeCell="F12" sqref="F12"/>
    </sheetView>
  </sheetViews>
  <sheetFormatPr defaultRowHeight="15"/>
  <cols>
    <col min="2" max="2" width="26.85546875" customWidth="1"/>
    <col min="3" max="3" width="15.28515625" customWidth="1"/>
    <col min="4" max="4" width="24.140625" customWidth="1"/>
    <col min="5" max="5" width="36.140625" customWidth="1"/>
    <col min="6" max="6" width="33.7109375" customWidth="1"/>
    <col min="7" max="7" width="25" style="758" customWidth="1"/>
  </cols>
  <sheetData>
    <row r="2" spans="2:7" ht="47.25">
      <c r="B2" s="564" t="s">
        <v>3558</v>
      </c>
      <c r="C2" s="564" t="s">
        <v>3559</v>
      </c>
      <c r="D2" s="564" t="s">
        <v>3560</v>
      </c>
      <c r="E2" s="564" t="s">
        <v>3561</v>
      </c>
      <c r="F2" s="564" t="s">
        <v>3562</v>
      </c>
    </row>
    <row r="3" spans="2:7" ht="51">
      <c r="B3" s="639" t="s">
        <v>3939</v>
      </c>
      <c r="C3" s="639">
        <v>10</v>
      </c>
      <c r="D3" s="639" t="s">
        <v>758</v>
      </c>
      <c r="E3" s="639" t="s">
        <v>3940</v>
      </c>
      <c r="F3" s="639" t="s">
        <v>1149</v>
      </c>
    </row>
    <row r="4" spans="2:7" ht="38.25">
      <c r="B4" s="639" t="s">
        <v>3939</v>
      </c>
      <c r="C4" s="639">
        <v>12</v>
      </c>
      <c r="D4" s="639" t="s">
        <v>774</v>
      </c>
      <c r="E4" s="639" t="s">
        <v>3941</v>
      </c>
      <c r="F4" s="639" t="s">
        <v>1150</v>
      </c>
      <c r="G4" s="929"/>
    </row>
    <row r="5" spans="2:7" ht="76.5">
      <c r="B5" s="639" t="s">
        <v>3939</v>
      </c>
      <c r="C5" s="639">
        <v>12</v>
      </c>
      <c r="D5" s="639" t="s">
        <v>786</v>
      </c>
      <c r="E5" s="639" t="s">
        <v>3942</v>
      </c>
      <c r="F5" s="639" t="s">
        <v>1151</v>
      </c>
    </row>
    <row r="6" spans="2:7" ht="25.5">
      <c r="B6" s="639" t="s">
        <v>3939</v>
      </c>
      <c r="C6" s="639">
        <v>13</v>
      </c>
      <c r="D6" s="639" t="s">
        <v>806</v>
      </c>
      <c r="E6" s="639" t="s">
        <v>3943</v>
      </c>
      <c r="F6" s="639" t="s">
        <v>1149</v>
      </c>
    </row>
    <row r="7" spans="2:7" ht="51">
      <c r="B7" s="639" t="s">
        <v>3939</v>
      </c>
      <c r="C7" s="639">
        <v>13</v>
      </c>
      <c r="D7" s="639" t="s">
        <v>816</v>
      </c>
      <c r="E7" s="639" t="s">
        <v>3944</v>
      </c>
      <c r="F7" s="639" t="s">
        <v>1152</v>
      </c>
    </row>
    <row r="8" spans="2:7" ht="102">
      <c r="B8" s="639" t="s">
        <v>3939</v>
      </c>
      <c r="C8" s="639">
        <v>13</v>
      </c>
      <c r="D8" s="639" t="s">
        <v>822</v>
      </c>
      <c r="E8" s="639" t="s">
        <v>3945</v>
      </c>
      <c r="F8" s="639" t="s">
        <v>1149</v>
      </c>
    </row>
    <row r="9" spans="2:7" ht="38.25">
      <c r="B9" s="639" t="s">
        <v>3939</v>
      </c>
      <c r="C9" s="639">
        <v>10</v>
      </c>
      <c r="D9" s="639" t="s">
        <v>833</v>
      </c>
      <c r="E9" s="640" t="s">
        <v>3946</v>
      </c>
      <c r="F9" s="639" t="s">
        <v>1149</v>
      </c>
    </row>
    <row r="10" spans="2:7" ht="25.5">
      <c r="B10" s="639" t="s">
        <v>3939</v>
      </c>
      <c r="C10" s="639">
        <v>13</v>
      </c>
      <c r="D10" s="639" t="s">
        <v>838</v>
      </c>
      <c r="E10" s="639" t="s">
        <v>3947</v>
      </c>
      <c r="F10" s="639" t="s">
        <v>1153</v>
      </c>
    </row>
    <row r="11" spans="2:7" ht="51">
      <c r="B11" s="639" t="s">
        <v>3939</v>
      </c>
      <c r="C11" s="639">
        <v>13</v>
      </c>
      <c r="D11" s="639" t="s">
        <v>848</v>
      </c>
      <c r="E11" s="639" t="s">
        <v>3948</v>
      </c>
      <c r="F11" s="639" t="s">
        <v>1154</v>
      </c>
    </row>
    <row r="12" spans="2:7" ht="38.25">
      <c r="B12" s="639" t="s">
        <v>3939</v>
      </c>
      <c r="C12" s="639">
        <v>13</v>
      </c>
      <c r="D12" s="639" t="s">
        <v>856</v>
      </c>
      <c r="E12" s="639" t="s">
        <v>3949</v>
      </c>
      <c r="F12" s="639" t="s">
        <v>1153</v>
      </c>
    </row>
    <row r="13" spans="2:7" ht="89.25">
      <c r="B13" s="639" t="s">
        <v>3939</v>
      </c>
      <c r="C13" s="639">
        <v>13</v>
      </c>
      <c r="D13" s="639" t="s">
        <v>864</v>
      </c>
      <c r="E13" s="639" t="s">
        <v>3950</v>
      </c>
      <c r="F13" s="639" t="s">
        <v>1154</v>
      </c>
    </row>
    <row r="14" spans="2:7" ht="25.5">
      <c r="B14" s="639" t="s">
        <v>3939</v>
      </c>
      <c r="C14" s="639">
        <v>13</v>
      </c>
      <c r="D14" s="639" t="s">
        <v>874</v>
      </c>
      <c r="E14" s="639" t="s">
        <v>3951</v>
      </c>
      <c r="F14" s="639" t="s">
        <v>1153</v>
      </c>
    </row>
    <row r="15" spans="2:7" ht="51">
      <c r="B15" s="639" t="s">
        <v>3939</v>
      </c>
      <c r="C15" s="639">
        <v>13</v>
      </c>
      <c r="D15" s="639" t="s">
        <v>883</v>
      </c>
      <c r="E15" s="639" t="s">
        <v>3952</v>
      </c>
      <c r="F15" s="639" t="s">
        <v>1154</v>
      </c>
    </row>
    <row r="16" spans="2:7" ht="25.5">
      <c r="B16" s="639" t="s">
        <v>3939</v>
      </c>
      <c r="C16" s="639">
        <v>4</v>
      </c>
      <c r="D16" s="639" t="s">
        <v>890</v>
      </c>
      <c r="E16" s="639" t="s">
        <v>3953</v>
      </c>
      <c r="F16" s="639" t="s">
        <v>1153</v>
      </c>
    </row>
    <row r="17" spans="2:6" ht="51">
      <c r="B17" s="639" t="s">
        <v>3939</v>
      </c>
      <c r="C17" s="639">
        <v>11</v>
      </c>
      <c r="D17" s="639" t="s">
        <v>896</v>
      </c>
      <c r="E17" s="639" t="s">
        <v>3954</v>
      </c>
      <c r="F17" s="639" t="s">
        <v>1154</v>
      </c>
    </row>
    <row r="18" spans="2:6" ht="51">
      <c r="B18" s="639" t="s">
        <v>3939</v>
      </c>
      <c r="C18" s="639">
        <v>11</v>
      </c>
      <c r="D18" s="639" t="s">
        <v>903</v>
      </c>
      <c r="E18" s="639" t="s">
        <v>3955</v>
      </c>
      <c r="F18" s="639" t="s">
        <v>1154</v>
      </c>
    </row>
    <row r="19" spans="2:6" ht="38.25">
      <c r="B19" s="639" t="s">
        <v>3939</v>
      </c>
      <c r="C19" s="639">
        <v>11</v>
      </c>
      <c r="D19" s="639" t="s">
        <v>911</v>
      </c>
      <c r="E19" s="639" t="s">
        <v>3956</v>
      </c>
      <c r="F19" s="639" t="s">
        <v>1153</v>
      </c>
    </row>
    <row r="20" spans="2:6" ht="51">
      <c r="B20" s="639" t="s">
        <v>3939</v>
      </c>
      <c r="C20" s="639">
        <v>10</v>
      </c>
      <c r="D20" s="639" t="s">
        <v>919</v>
      </c>
      <c r="E20" s="639" t="s">
        <v>3957</v>
      </c>
      <c r="F20" s="639" t="s">
        <v>1155</v>
      </c>
    </row>
    <row r="21" spans="2:6" ht="89.25">
      <c r="B21" s="639" t="s">
        <v>3939</v>
      </c>
      <c r="C21" s="639">
        <v>12</v>
      </c>
      <c r="D21" s="639" t="s">
        <v>927</v>
      </c>
      <c r="E21" s="639" t="s">
        <v>3958</v>
      </c>
      <c r="F21" s="639" t="s">
        <v>1155</v>
      </c>
    </row>
    <row r="22" spans="2:6" ht="76.5">
      <c r="B22" s="639" t="s">
        <v>3939</v>
      </c>
      <c r="C22" s="639">
        <v>6</v>
      </c>
      <c r="D22" s="639" t="s">
        <v>935</v>
      </c>
      <c r="E22" s="639" t="s">
        <v>3959</v>
      </c>
      <c r="F22" s="639" t="s">
        <v>1153</v>
      </c>
    </row>
    <row r="23" spans="2:6" ht="51">
      <c r="B23" s="639" t="s">
        <v>3939</v>
      </c>
      <c r="C23" s="639">
        <v>6</v>
      </c>
      <c r="D23" s="639" t="s">
        <v>942</v>
      </c>
      <c r="E23" s="639" t="s">
        <v>3960</v>
      </c>
      <c r="F23" s="639" t="s">
        <v>1155</v>
      </c>
    </row>
    <row r="24" spans="2:6" ht="51">
      <c r="B24" s="639" t="s">
        <v>3939</v>
      </c>
      <c r="C24" s="639">
        <v>13</v>
      </c>
      <c r="D24" s="639" t="s">
        <v>949</v>
      </c>
      <c r="E24" s="639" t="s">
        <v>3961</v>
      </c>
      <c r="F24" s="639" t="s">
        <v>1155</v>
      </c>
    </row>
    <row r="25" spans="2:6" ht="114.75">
      <c r="B25" s="639" t="s">
        <v>3939</v>
      </c>
      <c r="C25" s="639">
        <v>12</v>
      </c>
      <c r="D25" s="639" t="s">
        <v>956</v>
      </c>
      <c r="E25" s="639" t="s">
        <v>3962</v>
      </c>
      <c r="F25" s="639" t="s">
        <v>1155</v>
      </c>
    </row>
    <row r="26" spans="2:6" ht="51">
      <c r="B26" s="639" t="s">
        <v>3939</v>
      </c>
      <c r="C26" s="641">
        <v>13</v>
      </c>
      <c r="D26" s="639" t="s">
        <v>963</v>
      </c>
      <c r="E26" s="639" t="s">
        <v>3963</v>
      </c>
      <c r="F26" s="639" t="s">
        <v>1155</v>
      </c>
    </row>
    <row r="27" spans="2:6" ht="25.5">
      <c r="B27" s="639" t="s">
        <v>3939</v>
      </c>
      <c r="C27" s="641">
        <v>13</v>
      </c>
      <c r="D27" s="639" t="s">
        <v>970</v>
      </c>
      <c r="E27" s="639" t="s">
        <v>3964</v>
      </c>
      <c r="F27" s="639" t="s">
        <v>1153</v>
      </c>
    </row>
    <row r="28" spans="2:6" ht="51">
      <c r="B28" s="639" t="s">
        <v>3939</v>
      </c>
      <c r="C28" s="641">
        <v>12</v>
      </c>
      <c r="D28" s="639" t="s">
        <v>976</v>
      </c>
      <c r="E28" s="639" t="s">
        <v>3965</v>
      </c>
      <c r="F28" s="639" t="s">
        <v>1155</v>
      </c>
    </row>
    <row r="29" spans="2:6" ht="51">
      <c r="B29" s="639" t="s">
        <v>3939</v>
      </c>
      <c r="C29" s="641">
        <v>13</v>
      </c>
      <c r="D29" s="639" t="s">
        <v>984</v>
      </c>
      <c r="E29" s="639" t="s">
        <v>3966</v>
      </c>
      <c r="F29" s="639" t="s">
        <v>1155</v>
      </c>
    </row>
    <row r="30" spans="2:6" ht="51">
      <c r="B30" s="639" t="s">
        <v>3939</v>
      </c>
      <c r="C30" s="641">
        <v>13</v>
      </c>
      <c r="D30" s="639" t="s">
        <v>991</v>
      </c>
      <c r="E30" s="639" t="s">
        <v>3967</v>
      </c>
      <c r="F30" s="639" t="s">
        <v>1155</v>
      </c>
    </row>
    <row r="31" spans="2:6" ht="51">
      <c r="B31" s="639" t="s">
        <v>3939</v>
      </c>
      <c r="C31" s="641">
        <v>10</v>
      </c>
      <c r="D31" s="639" t="s">
        <v>999</v>
      </c>
      <c r="E31" s="639" t="s">
        <v>3968</v>
      </c>
      <c r="F31" s="639" t="s">
        <v>1149</v>
      </c>
    </row>
    <row r="32" spans="2:6" ht="178.5">
      <c r="B32" s="639" t="s">
        <v>3939</v>
      </c>
      <c r="C32" s="641">
        <v>6</v>
      </c>
      <c r="D32" s="639" t="s">
        <v>1006</v>
      </c>
      <c r="E32" s="639" t="s">
        <v>3969</v>
      </c>
      <c r="F32" s="639" t="s">
        <v>1155</v>
      </c>
    </row>
    <row r="33" spans="2:7" ht="38.25">
      <c r="B33" s="639" t="s">
        <v>3939</v>
      </c>
      <c r="C33" s="641">
        <v>11</v>
      </c>
      <c r="D33" s="639" t="s">
        <v>1013</v>
      </c>
      <c r="E33" s="639" t="s">
        <v>3970</v>
      </c>
      <c r="F33" s="639" t="s">
        <v>1153</v>
      </c>
    </row>
    <row r="34" spans="2:7" ht="51">
      <c r="B34" s="639" t="s">
        <v>3939</v>
      </c>
      <c r="C34" s="641">
        <v>13</v>
      </c>
      <c r="D34" s="639" t="s">
        <v>1020</v>
      </c>
      <c r="E34" s="639" t="s">
        <v>3971</v>
      </c>
      <c r="F34" s="639" t="s">
        <v>1153</v>
      </c>
    </row>
    <row r="35" spans="2:7" ht="51">
      <c r="B35" s="639" t="s">
        <v>3939</v>
      </c>
      <c r="C35" s="641">
        <v>13</v>
      </c>
      <c r="D35" s="639" t="s">
        <v>1026</v>
      </c>
      <c r="E35" s="639" t="s">
        <v>3972</v>
      </c>
      <c r="F35" s="639" t="s">
        <v>1155</v>
      </c>
    </row>
    <row r="36" spans="2:7" ht="51">
      <c r="B36" s="639" t="s">
        <v>3939</v>
      </c>
      <c r="C36" s="641">
        <v>11</v>
      </c>
      <c r="D36" s="639" t="s">
        <v>1034</v>
      </c>
      <c r="E36" s="639" t="s">
        <v>3973</v>
      </c>
      <c r="F36" s="639" t="s">
        <v>1155</v>
      </c>
    </row>
    <row r="37" spans="2:7" ht="114.75">
      <c r="B37" s="825" t="s">
        <v>3939</v>
      </c>
      <c r="C37" s="826">
        <v>12</v>
      </c>
      <c r="D37" s="825" t="s">
        <v>1042</v>
      </c>
      <c r="E37" s="825" t="s">
        <v>4488</v>
      </c>
      <c r="F37" s="825" t="s">
        <v>3974</v>
      </c>
      <c r="G37" s="1431"/>
    </row>
    <row r="38" spans="2:7" ht="114.75">
      <c r="B38" s="825" t="s">
        <v>3939</v>
      </c>
      <c r="C38" s="826">
        <v>13</v>
      </c>
      <c r="D38" s="825" t="s">
        <v>1050</v>
      </c>
      <c r="E38" s="825" t="s">
        <v>3975</v>
      </c>
      <c r="F38" s="825" t="s">
        <v>3976</v>
      </c>
      <c r="G38" s="1431"/>
    </row>
  </sheetData>
  <mergeCells count="1">
    <mergeCell ref="G37:G3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57"/>
  <sheetViews>
    <sheetView zoomScale="60" zoomScaleNormal="60" workbookViewId="0">
      <selection activeCell="J63" sqref="J63:J68"/>
    </sheetView>
  </sheetViews>
  <sheetFormatPr defaultRowHeight="15"/>
  <cols>
    <col min="1" max="1" width="4.7109375" style="240"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60.7109375" customWidth="1"/>
    <col min="8" max="8" width="35.28515625" bestFit="1" customWidth="1"/>
    <col min="9" max="9" width="35.28515625" customWidth="1"/>
    <col min="10" max="10" width="33.140625" bestFit="1" customWidth="1"/>
    <col min="11" max="11" width="26" bestFit="1" customWidth="1"/>
    <col min="12" max="12" width="22.140625" style="233" customWidth="1"/>
    <col min="13" max="13" width="10.42578125" style="233" customWidth="1"/>
    <col min="14" max="14" width="11.85546875" customWidth="1"/>
    <col min="15" max="15" width="14.7109375" customWidth="1"/>
    <col min="16" max="16" width="9"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1.8554687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1.8554687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1.8554687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1.8554687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1.8554687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1.8554687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1.8554687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1.8554687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1.8554687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1.8554687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1.8554687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1.8554687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1.8554687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1.8554687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1.8554687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1.8554687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1.8554687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1.8554687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1.8554687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1.8554687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1.8554687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1.8554687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1.8554687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1.8554687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1.8554687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1.8554687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1.8554687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1.8554687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1.8554687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1.8554687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1.8554687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1.8554687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1.8554687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1.8554687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1.8554687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1.8554687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1.8554687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1.8554687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1.8554687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1.8554687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1.8554687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1.8554687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1.8554687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1.8554687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1.8554687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1.8554687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1.8554687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1.8554687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1.8554687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1.8554687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1.8554687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1.8554687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1.8554687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1.8554687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1.8554687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1.8554687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1.8554687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1.8554687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1.8554687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1.8554687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1.8554687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1.8554687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1.85546875" customWidth="1"/>
    <col min="16143" max="16143" width="14.7109375" customWidth="1"/>
    <col min="16144" max="16144" width="9" bestFit="1" customWidth="1"/>
  </cols>
  <sheetData>
    <row r="2" spans="1:16" ht="15.75">
      <c r="A2" s="172" t="s">
        <v>1158</v>
      </c>
      <c r="B2" s="170"/>
      <c r="C2" s="170"/>
      <c r="D2" s="170"/>
      <c r="E2" s="170"/>
      <c r="F2" s="170"/>
      <c r="G2" s="170"/>
      <c r="H2" s="170"/>
      <c r="I2" s="170"/>
      <c r="J2" s="170"/>
      <c r="K2" s="170"/>
      <c r="N2" s="170"/>
      <c r="O2" s="170"/>
    </row>
    <row r="3" spans="1:16" ht="15.75">
      <c r="A3" s="172"/>
      <c r="B3" s="170"/>
      <c r="C3" s="170"/>
      <c r="D3" s="170"/>
      <c r="E3" s="170"/>
      <c r="F3" s="170"/>
      <c r="G3" s="170"/>
      <c r="H3" s="170"/>
      <c r="I3" s="170"/>
      <c r="J3" s="170"/>
      <c r="K3" s="170"/>
      <c r="N3" s="170"/>
      <c r="O3" s="170"/>
    </row>
    <row r="4" spans="1:16" s="3" customFormat="1" ht="30" customHeight="1">
      <c r="A4" s="1085" t="s">
        <v>1</v>
      </c>
      <c r="B4" s="1073" t="s">
        <v>2</v>
      </c>
      <c r="C4" s="1073" t="s">
        <v>3</v>
      </c>
      <c r="D4" s="1085" t="s">
        <v>4</v>
      </c>
      <c r="E4" s="1085" t="s">
        <v>5</v>
      </c>
      <c r="F4" s="1085" t="s">
        <v>6</v>
      </c>
      <c r="G4" s="1085" t="s">
        <v>7</v>
      </c>
      <c r="H4" s="1085" t="s">
        <v>8</v>
      </c>
      <c r="I4" s="1085" t="s">
        <v>9</v>
      </c>
      <c r="J4" s="1087" t="s">
        <v>10</v>
      </c>
      <c r="K4" s="1088"/>
      <c r="L4" s="1087" t="s">
        <v>11</v>
      </c>
      <c r="M4" s="1230"/>
      <c r="N4" s="1073" t="s">
        <v>12</v>
      </c>
      <c r="O4" s="1073" t="s">
        <v>13</v>
      </c>
      <c r="P4" s="1073" t="s">
        <v>14</v>
      </c>
    </row>
    <row r="5" spans="1:16" s="3" customFormat="1" ht="35.25" customHeight="1">
      <c r="A5" s="1086"/>
      <c r="B5" s="1074"/>
      <c r="C5" s="1074"/>
      <c r="D5" s="1086"/>
      <c r="E5" s="1086"/>
      <c r="F5" s="1086"/>
      <c r="G5" s="1086"/>
      <c r="H5" s="1086"/>
      <c r="I5" s="1086"/>
      <c r="J5" s="167">
        <v>2016</v>
      </c>
      <c r="K5" s="167">
        <v>2017</v>
      </c>
      <c r="L5" s="166" t="s">
        <v>15</v>
      </c>
      <c r="M5" s="166" t="s">
        <v>16</v>
      </c>
      <c r="N5" s="1074"/>
      <c r="O5" s="1074"/>
      <c r="P5" s="1074"/>
    </row>
    <row r="6" spans="1:16" s="41" customFormat="1" ht="51">
      <c r="A6" s="234">
        <v>1</v>
      </c>
      <c r="B6" s="235">
        <v>10</v>
      </c>
      <c r="C6" s="235" t="s">
        <v>88</v>
      </c>
      <c r="D6" s="209" t="s">
        <v>58</v>
      </c>
      <c r="E6" s="168" t="s">
        <v>1159</v>
      </c>
      <c r="F6" s="189" t="s">
        <v>1160</v>
      </c>
      <c r="G6" s="189" t="s">
        <v>1161</v>
      </c>
      <c r="H6" s="213" t="s">
        <v>1162</v>
      </c>
      <c r="I6" s="213" t="s">
        <v>1163</v>
      </c>
      <c r="J6" s="213">
        <v>2016</v>
      </c>
      <c r="K6" s="171" t="s">
        <v>208</v>
      </c>
      <c r="L6" s="14" t="s">
        <v>37</v>
      </c>
      <c r="M6" s="174" t="s">
        <v>1164</v>
      </c>
      <c r="N6" s="181">
        <v>20000</v>
      </c>
      <c r="O6" s="213" t="s">
        <v>1165</v>
      </c>
      <c r="P6" s="171" t="s">
        <v>29</v>
      </c>
    </row>
    <row r="7" spans="1:16" s="41" customFormat="1" ht="47.25" customHeight="1">
      <c r="A7" s="1511">
        <v>2</v>
      </c>
      <c r="B7" s="1504">
        <v>6</v>
      </c>
      <c r="C7" s="1504" t="s">
        <v>88</v>
      </c>
      <c r="D7" s="1507" t="s">
        <v>50</v>
      </c>
      <c r="E7" s="1081" t="s">
        <v>1159</v>
      </c>
      <c r="F7" s="1285" t="s">
        <v>1166</v>
      </c>
      <c r="G7" s="1139" t="s">
        <v>1167</v>
      </c>
      <c r="H7" s="1139" t="s">
        <v>1168</v>
      </c>
      <c r="I7" s="1139" t="s">
        <v>1169</v>
      </c>
      <c r="J7" s="1139">
        <v>2016</v>
      </c>
      <c r="K7" s="1071" t="s">
        <v>208</v>
      </c>
      <c r="L7" s="14" t="s">
        <v>75</v>
      </c>
      <c r="M7" s="236" t="s">
        <v>121</v>
      </c>
      <c r="N7" s="1373">
        <v>35000</v>
      </c>
      <c r="O7" s="1139" t="s">
        <v>1165</v>
      </c>
      <c r="P7" s="1071" t="s">
        <v>29</v>
      </c>
    </row>
    <row r="8" spans="1:16" s="41" customFormat="1" ht="78" customHeight="1">
      <c r="A8" s="1510"/>
      <c r="B8" s="1506"/>
      <c r="C8" s="1506"/>
      <c r="D8" s="1509"/>
      <c r="E8" s="1082"/>
      <c r="F8" s="1286"/>
      <c r="G8" s="1141"/>
      <c r="H8" s="1141"/>
      <c r="I8" s="1141"/>
      <c r="J8" s="1141"/>
      <c r="K8" s="1072"/>
      <c r="L8" s="14" t="s">
        <v>609</v>
      </c>
      <c r="M8" s="236" t="s">
        <v>140</v>
      </c>
      <c r="N8" s="1375"/>
      <c r="O8" s="1141"/>
      <c r="P8" s="1072"/>
    </row>
    <row r="9" spans="1:16" s="41" customFormat="1" ht="57" customHeight="1">
      <c r="A9" s="1510"/>
      <c r="B9" s="1512">
        <v>6</v>
      </c>
      <c r="C9" s="1351" t="s">
        <v>88</v>
      </c>
      <c r="D9" s="1515" t="s">
        <v>50</v>
      </c>
      <c r="E9" s="1117" t="s">
        <v>1159</v>
      </c>
      <c r="F9" s="1117" t="s">
        <v>1166</v>
      </c>
      <c r="G9" s="1117" t="s">
        <v>1167</v>
      </c>
      <c r="H9" s="1117" t="s">
        <v>1168</v>
      </c>
      <c r="I9" s="1117" t="s">
        <v>1169</v>
      </c>
      <c r="J9" s="1117">
        <v>2016</v>
      </c>
      <c r="K9" s="1105" t="s">
        <v>208</v>
      </c>
      <c r="L9" s="1523" t="s">
        <v>609</v>
      </c>
      <c r="M9" s="1521" t="s">
        <v>140</v>
      </c>
      <c r="N9" s="1344">
        <v>35000</v>
      </c>
      <c r="O9" s="1117" t="s">
        <v>1165</v>
      </c>
      <c r="P9" s="1105" t="s">
        <v>29</v>
      </c>
    </row>
    <row r="10" spans="1:16" s="41" customFormat="1" ht="78" customHeight="1">
      <c r="A10" s="1510"/>
      <c r="B10" s="1514"/>
      <c r="C10" s="1352"/>
      <c r="D10" s="1517"/>
      <c r="E10" s="1119"/>
      <c r="F10" s="1119"/>
      <c r="G10" s="1119"/>
      <c r="H10" s="1119"/>
      <c r="I10" s="1119"/>
      <c r="J10" s="1119"/>
      <c r="K10" s="1107"/>
      <c r="L10" s="1524"/>
      <c r="M10" s="1522"/>
      <c r="N10" s="1345"/>
      <c r="O10" s="1119"/>
      <c r="P10" s="1107"/>
    </row>
    <row r="11" spans="1:16" s="41" customFormat="1" ht="18" customHeight="1">
      <c r="A11" s="982"/>
      <c r="B11" s="1447" t="s">
        <v>1392</v>
      </c>
      <c r="C11" s="1445"/>
      <c r="D11" s="1445"/>
      <c r="E11" s="1445"/>
      <c r="F11" s="1445"/>
      <c r="G11" s="1445"/>
      <c r="H11" s="1445"/>
      <c r="I11" s="1445"/>
      <c r="J11" s="1445"/>
      <c r="K11" s="1445"/>
      <c r="L11" s="1445"/>
      <c r="M11" s="1445"/>
      <c r="N11" s="1445"/>
      <c r="O11" s="1445"/>
      <c r="P11" s="1446"/>
    </row>
    <row r="12" spans="1:16" s="41" customFormat="1" ht="80.25" customHeight="1">
      <c r="A12" s="980">
        <v>3</v>
      </c>
      <c r="B12" s="235">
        <v>13</v>
      </c>
      <c r="C12" s="235">
        <v>5</v>
      </c>
      <c r="D12" s="237" t="s">
        <v>58</v>
      </c>
      <c r="E12" s="168" t="s">
        <v>1159</v>
      </c>
      <c r="F12" s="77" t="s">
        <v>1170</v>
      </c>
      <c r="G12" s="213" t="s">
        <v>1171</v>
      </c>
      <c r="H12" s="213" t="s">
        <v>1172</v>
      </c>
      <c r="I12" s="213" t="s">
        <v>1173</v>
      </c>
      <c r="J12" s="213">
        <v>2016</v>
      </c>
      <c r="K12" s="171" t="s">
        <v>208</v>
      </c>
      <c r="L12" s="14" t="s">
        <v>609</v>
      </c>
      <c r="M12" s="174" t="s">
        <v>1174</v>
      </c>
      <c r="N12" s="181">
        <v>25000</v>
      </c>
      <c r="O12" s="213" t="s">
        <v>1165</v>
      </c>
      <c r="P12" s="171" t="s">
        <v>29</v>
      </c>
    </row>
    <row r="13" spans="1:16" s="41" customFormat="1" ht="99" customHeight="1">
      <c r="A13" s="981"/>
      <c r="B13" s="255">
        <v>13</v>
      </c>
      <c r="C13" s="255">
        <v>5</v>
      </c>
      <c r="D13" s="256" t="s">
        <v>58</v>
      </c>
      <c r="E13" s="227" t="s">
        <v>1159</v>
      </c>
      <c r="F13" s="229" t="s">
        <v>1170</v>
      </c>
      <c r="G13" s="913" t="s">
        <v>1175</v>
      </c>
      <c r="H13" s="227" t="s">
        <v>1172</v>
      </c>
      <c r="I13" s="913" t="s">
        <v>1176</v>
      </c>
      <c r="J13" s="227">
        <v>2016</v>
      </c>
      <c r="K13" s="229" t="s">
        <v>208</v>
      </c>
      <c r="L13" s="169" t="s">
        <v>609</v>
      </c>
      <c r="M13" s="223" t="s">
        <v>1174</v>
      </c>
      <c r="N13" s="225">
        <v>25000</v>
      </c>
      <c r="O13" s="227" t="s">
        <v>1165</v>
      </c>
      <c r="P13" s="229" t="s">
        <v>29</v>
      </c>
    </row>
    <row r="14" spans="1:16" s="41" customFormat="1" ht="22.5" customHeight="1">
      <c r="A14" s="982"/>
      <c r="B14" s="1447" t="s">
        <v>4601</v>
      </c>
      <c r="C14" s="1445"/>
      <c r="D14" s="1445"/>
      <c r="E14" s="1445"/>
      <c r="F14" s="1445"/>
      <c r="G14" s="1445"/>
      <c r="H14" s="1445"/>
      <c r="I14" s="1445"/>
      <c r="J14" s="1445"/>
      <c r="K14" s="1445"/>
      <c r="L14" s="1445"/>
      <c r="M14" s="1445"/>
      <c r="N14" s="1445"/>
      <c r="O14" s="1445"/>
      <c r="P14" s="1446"/>
    </row>
    <row r="15" spans="1:16" s="41" customFormat="1" ht="102.75" customHeight="1">
      <c r="A15" s="234">
        <v>4</v>
      </c>
      <c r="B15" s="235">
        <v>13</v>
      </c>
      <c r="C15" s="235" t="s">
        <v>440</v>
      </c>
      <c r="D15" s="237" t="s">
        <v>58</v>
      </c>
      <c r="E15" s="168" t="s">
        <v>1159</v>
      </c>
      <c r="F15" s="189" t="s">
        <v>1177</v>
      </c>
      <c r="G15" s="213" t="s">
        <v>1178</v>
      </c>
      <c r="H15" s="213" t="s">
        <v>1179</v>
      </c>
      <c r="I15" s="213" t="s">
        <v>1180</v>
      </c>
      <c r="J15" s="189">
        <v>2016</v>
      </c>
      <c r="K15" s="171" t="s">
        <v>208</v>
      </c>
      <c r="L15" s="14" t="s">
        <v>63</v>
      </c>
      <c r="M15" s="174" t="s">
        <v>1164</v>
      </c>
      <c r="N15" s="181">
        <v>7000</v>
      </c>
      <c r="O15" s="213" t="s">
        <v>1165</v>
      </c>
      <c r="P15" s="171" t="s">
        <v>29</v>
      </c>
    </row>
    <row r="16" spans="1:16" s="41" customFormat="1" ht="63.75">
      <c r="A16" s="980">
        <v>5</v>
      </c>
      <c r="B16" s="235">
        <v>10</v>
      </c>
      <c r="C16" s="235" t="s">
        <v>88</v>
      </c>
      <c r="D16" s="237" t="s">
        <v>58</v>
      </c>
      <c r="E16" s="168" t="s">
        <v>1159</v>
      </c>
      <c r="F16" s="189" t="s">
        <v>1181</v>
      </c>
      <c r="G16" s="213" t="s">
        <v>1182</v>
      </c>
      <c r="H16" s="213" t="s">
        <v>1183</v>
      </c>
      <c r="I16" s="213" t="s">
        <v>1184</v>
      </c>
      <c r="J16" s="213">
        <v>2016</v>
      </c>
      <c r="K16" s="171" t="s">
        <v>208</v>
      </c>
      <c r="L16" s="14" t="s">
        <v>37</v>
      </c>
      <c r="M16" s="63">
        <v>1</v>
      </c>
      <c r="N16" s="181">
        <v>30000</v>
      </c>
      <c r="O16" s="213" t="s">
        <v>1165</v>
      </c>
      <c r="P16" s="171" t="s">
        <v>29</v>
      </c>
    </row>
    <row r="17" spans="1:16" s="41" customFormat="1" ht="63.75">
      <c r="A17" s="981"/>
      <c r="B17" s="255">
        <v>10</v>
      </c>
      <c r="C17" s="255" t="s">
        <v>88</v>
      </c>
      <c r="D17" s="256" t="s">
        <v>58</v>
      </c>
      <c r="E17" s="227" t="s">
        <v>1159</v>
      </c>
      <c r="F17" s="227" t="s">
        <v>1181</v>
      </c>
      <c r="G17" s="227" t="s">
        <v>1182</v>
      </c>
      <c r="H17" s="227" t="s">
        <v>1183</v>
      </c>
      <c r="I17" s="227" t="s">
        <v>1184</v>
      </c>
      <c r="J17" s="227">
        <v>2016</v>
      </c>
      <c r="K17" s="229" t="s">
        <v>208</v>
      </c>
      <c r="L17" s="931" t="s">
        <v>37</v>
      </c>
      <c r="M17" s="589">
        <v>2</v>
      </c>
      <c r="N17" s="225">
        <v>30000</v>
      </c>
      <c r="O17" s="227" t="s">
        <v>1165</v>
      </c>
      <c r="P17" s="257" t="s">
        <v>29</v>
      </c>
    </row>
    <row r="18" spans="1:16" s="41" customFormat="1" ht="24.75" customHeight="1">
      <c r="A18" s="982"/>
      <c r="B18" s="1447" t="s">
        <v>4602</v>
      </c>
      <c r="C18" s="1445"/>
      <c r="D18" s="1445"/>
      <c r="E18" s="1445"/>
      <c r="F18" s="1445"/>
      <c r="G18" s="1445"/>
      <c r="H18" s="1445"/>
      <c r="I18" s="1445"/>
      <c r="J18" s="1445"/>
      <c r="K18" s="1445"/>
      <c r="L18" s="1445"/>
      <c r="M18" s="1445"/>
      <c r="N18" s="1445"/>
      <c r="O18" s="1445"/>
      <c r="P18" s="1446"/>
    </row>
    <row r="19" spans="1:16" s="41" customFormat="1" ht="38.25">
      <c r="A19" s="1511">
        <v>6</v>
      </c>
      <c r="B19" s="1504">
        <v>10</v>
      </c>
      <c r="C19" s="1504" t="s">
        <v>88</v>
      </c>
      <c r="D19" s="1507" t="s">
        <v>58</v>
      </c>
      <c r="E19" s="1081" t="s">
        <v>1159</v>
      </c>
      <c r="F19" s="1285" t="s">
        <v>1185</v>
      </c>
      <c r="G19" s="1139" t="s">
        <v>1186</v>
      </c>
      <c r="H19" s="1139" t="s">
        <v>1187</v>
      </c>
      <c r="I19" s="1139" t="s">
        <v>1188</v>
      </c>
      <c r="J19" s="1139">
        <v>2016</v>
      </c>
      <c r="K19" s="1071" t="s">
        <v>208</v>
      </c>
      <c r="L19" s="14" t="s">
        <v>37</v>
      </c>
      <c r="M19" s="236" t="s">
        <v>1189</v>
      </c>
      <c r="N19" s="1373">
        <v>23000</v>
      </c>
      <c r="O19" s="1139" t="s">
        <v>1165</v>
      </c>
      <c r="P19" s="1071" t="s">
        <v>29</v>
      </c>
    </row>
    <row r="20" spans="1:16" s="41" customFormat="1" ht="57.75" customHeight="1">
      <c r="A20" s="1520"/>
      <c r="B20" s="1506"/>
      <c r="C20" s="1506"/>
      <c r="D20" s="1509"/>
      <c r="E20" s="1082"/>
      <c r="F20" s="1286"/>
      <c r="G20" s="1141"/>
      <c r="H20" s="1141"/>
      <c r="I20" s="1141"/>
      <c r="J20" s="1141"/>
      <c r="K20" s="1072"/>
      <c r="L20" s="14" t="s">
        <v>119</v>
      </c>
      <c r="M20" s="236" t="s">
        <v>1189</v>
      </c>
      <c r="N20" s="1375"/>
      <c r="O20" s="1141"/>
      <c r="P20" s="1072"/>
    </row>
    <row r="21" spans="1:16" s="41" customFormat="1" ht="38.25">
      <c r="A21" s="1511">
        <v>7</v>
      </c>
      <c r="B21" s="1504">
        <v>6</v>
      </c>
      <c r="C21" s="1504" t="s">
        <v>88</v>
      </c>
      <c r="D21" s="1507" t="s">
        <v>134</v>
      </c>
      <c r="E21" s="1081" t="s">
        <v>1159</v>
      </c>
      <c r="F21" s="1285" t="s">
        <v>1190</v>
      </c>
      <c r="G21" s="1139" t="s">
        <v>1191</v>
      </c>
      <c r="H21" s="1139" t="s">
        <v>1192</v>
      </c>
      <c r="I21" s="1139" t="s">
        <v>1193</v>
      </c>
      <c r="J21" s="1139">
        <v>2016</v>
      </c>
      <c r="K21" s="1071" t="s">
        <v>208</v>
      </c>
      <c r="L21" s="14" t="s">
        <v>624</v>
      </c>
      <c r="M21" s="236" t="s">
        <v>1189</v>
      </c>
      <c r="N21" s="1373">
        <v>20000</v>
      </c>
      <c r="O21" s="1139" t="s">
        <v>1165</v>
      </c>
      <c r="P21" s="1071" t="s">
        <v>29</v>
      </c>
    </row>
    <row r="22" spans="1:16" s="41" customFormat="1" ht="51">
      <c r="A22" s="1510"/>
      <c r="B22" s="1506"/>
      <c r="C22" s="1506"/>
      <c r="D22" s="1509"/>
      <c r="E22" s="1082"/>
      <c r="F22" s="1286"/>
      <c r="G22" s="1141"/>
      <c r="H22" s="1141"/>
      <c r="I22" s="1141"/>
      <c r="J22" s="1141"/>
      <c r="K22" s="1072"/>
      <c r="L22" s="14" t="s">
        <v>479</v>
      </c>
      <c r="M22" s="236" t="s">
        <v>150</v>
      </c>
      <c r="N22" s="1375"/>
      <c r="O22" s="1141"/>
      <c r="P22" s="1072"/>
    </row>
    <row r="23" spans="1:16" s="41" customFormat="1" ht="64.5" customHeight="1">
      <c r="A23" s="1510"/>
      <c r="B23" s="1512">
        <v>6</v>
      </c>
      <c r="C23" s="1512" t="s">
        <v>88</v>
      </c>
      <c r="D23" s="1515" t="s">
        <v>134</v>
      </c>
      <c r="E23" s="1117" t="s">
        <v>1159</v>
      </c>
      <c r="F23" s="1117" t="s">
        <v>1190</v>
      </c>
      <c r="G23" s="1117" t="s">
        <v>1191</v>
      </c>
      <c r="H23" s="1117" t="s">
        <v>1192</v>
      </c>
      <c r="I23" s="1117" t="s">
        <v>1193</v>
      </c>
      <c r="J23" s="1117">
        <v>2016</v>
      </c>
      <c r="K23" s="1105" t="s">
        <v>208</v>
      </c>
      <c r="L23" s="931" t="s">
        <v>624</v>
      </c>
      <c r="M23" s="932">
        <v>2</v>
      </c>
      <c r="N23" s="1344">
        <v>20000</v>
      </c>
      <c r="O23" s="1117" t="s">
        <v>1165</v>
      </c>
      <c r="P23" s="1105" t="s">
        <v>29</v>
      </c>
    </row>
    <row r="24" spans="1:16" s="41" customFormat="1" ht="51">
      <c r="A24" s="1510"/>
      <c r="B24" s="1514"/>
      <c r="C24" s="1514"/>
      <c r="D24" s="1517"/>
      <c r="E24" s="1119"/>
      <c r="F24" s="1119"/>
      <c r="G24" s="1119"/>
      <c r="H24" s="1119"/>
      <c r="I24" s="1119"/>
      <c r="J24" s="1119"/>
      <c r="K24" s="1107"/>
      <c r="L24" s="169" t="s">
        <v>479</v>
      </c>
      <c r="M24" s="258">
        <v>60</v>
      </c>
      <c r="N24" s="1345"/>
      <c r="O24" s="1119"/>
      <c r="P24" s="1107"/>
    </row>
    <row r="25" spans="1:16" s="41" customFormat="1" ht="36" customHeight="1">
      <c r="A25" s="982"/>
      <c r="B25" s="1360" t="s">
        <v>4521</v>
      </c>
      <c r="C25" s="1445"/>
      <c r="D25" s="1445"/>
      <c r="E25" s="1445"/>
      <c r="F25" s="1445"/>
      <c r="G25" s="1445"/>
      <c r="H25" s="1445"/>
      <c r="I25" s="1445"/>
      <c r="J25" s="1445"/>
      <c r="K25" s="1445"/>
      <c r="L25" s="1445"/>
      <c r="M25" s="1445"/>
      <c r="N25" s="1445"/>
      <c r="O25" s="1445"/>
      <c r="P25" s="1446"/>
    </row>
    <row r="26" spans="1:16" s="41" customFormat="1" ht="25.5">
      <c r="A26" s="1511">
        <v>8</v>
      </c>
      <c r="B26" s="1504">
        <v>6</v>
      </c>
      <c r="C26" s="1504" t="s">
        <v>68</v>
      </c>
      <c r="D26" s="1507" t="s">
        <v>425</v>
      </c>
      <c r="E26" s="1081" t="s">
        <v>1159</v>
      </c>
      <c r="F26" s="1285" t="s">
        <v>1194</v>
      </c>
      <c r="G26" s="1139" t="s">
        <v>1195</v>
      </c>
      <c r="H26" s="1139" t="s">
        <v>1196</v>
      </c>
      <c r="I26" s="1139" t="s">
        <v>1197</v>
      </c>
      <c r="J26" s="1139">
        <v>2016</v>
      </c>
      <c r="K26" s="1071" t="s">
        <v>208</v>
      </c>
      <c r="L26" s="14" t="s">
        <v>26</v>
      </c>
      <c r="M26" s="236" t="s">
        <v>1198</v>
      </c>
      <c r="N26" s="1373">
        <v>38000</v>
      </c>
      <c r="O26" s="1139" t="s">
        <v>1165</v>
      </c>
      <c r="P26" s="1071" t="s">
        <v>29</v>
      </c>
    </row>
    <row r="27" spans="1:16" s="41" customFormat="1" ht="38.25">
      <c r="A27" s="1510"/>
      <c r="B27" s="1505"/>
      <c r="C27" s="1505"/>
      <c r="D27" s="1508"/>
      <c r="E27" s="1092"/>
      <c r="F27" s="1293"/>
      <c r="G27" s="1140"/>
      <c r="H27" s="1140"/>
      <c r="I27" s="1140"/>
      <c r="J27" s="1140"/>
      <c r="K27" s="1097"/>
      <c r="L27" s="14" t="s">
        <v>75</v>
      </c>
      <c r="M27" s="185">
        <v>14</v>
      </c>
      <c r="N27" s="1374"/>
      <c r="O27" s="1140"/>
      <c r="P27" s="1097"/>
    </row>
    <row r="28" spans="1:16" s="41" customFormat="1" ht="25.5">
      <c r="A28" s="1510"/>
      <c r="B28" s="1505"/>
      <c r="C28" s="1505"/>
      <c r="D28" s="1508"/>
      <c r="E28" s="1092"/>
      <c r="F28" s="1293"/>
      <c r="G28" s="1140"/>
      <c r="H28" s="1140"/>
      <c r="I28" s="1140"/>
      <c r="J28" s="1140"/>
      <c r="K28" s="1097"/>
      <c r="L28" s="14" t="s">
        <v>119</v>
      </c>
      <c r="M28" s="236" t="s">
        <v>1189</v>
      </c>
      <c r="N28" s="1374"/>
      <c r="O28" s="1140"/>
      <c r="P28" s="1097"/>
    </row>
    <row r="29" spans="1:16" s="41" customFormat="1" ht="25.5">
      <c r="A29" s="1520"/>
      <c r="B29" s="1506"/>
      <c r="C29" s="1506"/>
      <c r="D29" s="1509"/>
      <c r="E29" s="1082"/>
      <c r="F29" s="1286"/>
      <c r="G29" s="1141"/>
      <c r="H29" s="1141"/>
      <c r="I29" s="1141"/>
      <c r="J29" s="1141"/>
      <c r="K29" s="1072"/>
      <c r="L29" s="14" t="s">
        <v>120</v>
      </c>
      <c r="M29" s="236" t="s">
        <v>1199</v>
      </c>
      <c r="N29" s="1375"/>
      <c r="O29" s="1141"/>
      <c r="P29" s="1072"/>
    </row>
    <row r="30" spans="1:16" s="41" customFormat="1" ht="54.75" customHeight="1">
      <c r="A30" s="1511">
        <v>9</v>
      </c>
      <c r="B30" s="1504">
        <v>13</v>
      </c>
      <c r="C30" s="1504" t="s">
        <v>80</v>
      </c>
      <c r="D30" s="1507" t="s">
        <v>1072</v>
      </c>
      <c r="E30" s="1081" t="s">
        <v>1159</v>
      </c>
      <c r="F30" s="1285" t="s">
        <v>1200</v>
      </c>
      <c r="G30" s="1139" t="s">
        <v>1201</v>
      </c>
      <c r="H30" s="1139" t="s">
        <v>1202</v>
      </c>
      <c r="I30" s="1139" t="s">
        <v>1203</v>
      </c>
      <c r="J30" s="1139">
        <v>2016</v>
      </c>
      <c r="K30" s="1071" t="s">
        <v>208</v>
      </c>
      <c r="L30" s="14" t="s">
        <v>37</v>
      </c>
      <c r="M30" s="238">
        <v>1</v>
      </c>
      <c r="N30" s="1373">
        <v>50000</v>
      </c>
      <c r="O30" s="1139" t="s">
        <v>1165</v>
      </c>
      <c r="P30" s="1071" t="s">
        <v>29</v>
      </c>
    </row>
    <row r="31" spans="1:16" s="41" customFormat="1" ht="25.5" customHeight="1">
      <c r="A31" s="1510"/>
      <c r="B31" s="1505"/>
      <c r="C31" s="1505"/>
      <c r="D31" s="1508"/>
      <c r="E31" s="1092"/>
      <c r="F31" s="1293"/>
      <c r="G31" s="1140"/>
      <c r="H31" s="1140"/>
      <c r="I31" s="1140"/>
      <c r="J31" s="1140"/>
      <c r="K31" s="1097"/>
      <c r="L31" s="14" t="s">
        <v>63</v>
      </c>
      <c r="M31" s="238">
        <v>1</v>
      </c>
      <c r="N31" s="1374"/>
      <c r="O31" s="1140"/>
      <c r="P31" s="1097"/>
    </row>
    <row r="32" spans="1:16" s="41" customFormat="1" ht="41.25" customHeight="1">
      <c r="A32" s="1510"/>
      <c r="B32" s="1506"/>
      <c r="C32" s="1506"/>
      <c r="D32" s="1509"/>
      <c r="E32" s="1082"/>
      <c r="F32" s="1286"/>
      <c r="G32" s="1141"/>
      <c r="H32" s="1141"/>
      <c r="I32" s="1141"/>
      <c r="J32" s="1141"/>
      <c r="K32" s="1072"/>
      <c r="L32" s="14" t="s">
        <v>610</v>
      </c>
      <c r="M32" s="238">
        <v>1</v>
      </c>
      <c r="N32" s="1375"/>
      <c r="O32" s="1141"/>
      <c r="P32" s="1072"/>
    </row>
    <row r="33" spans="1:16" s="41" customFormat="1" ht="59.25" customHeight="1">
      <c r="A33" s="1510"/>
      <c r="B33" s="1512">
        <v>13</v>
      </c>
      <c r="C33" s="1512" t="s">
        <v>80</v>
      </c>
      <c r="D33" s="1515" t="s">
        <v>1072</v>
      </c>
      <c r="E33" s="1117" t="s">
        <v>1159</v>
      </c>
      <c r="F33" s="1117" t="s">
        <v>1200</v>
      </c>
      <c r="G33" s="1117" t="s">
        <v>1201</v>
      </c>
      <c r="H33" s="1117" t="s">
        <v>1202</v>
      </c>
      <c r="I33" s="1117" t="s">
        <v>1203</v>
      </c>
      <c r="J33" s="1117">
        <v>2016</v>
      </c>
      <c r="K33" s="1105" t="s">
        <v>208</v>
      </c>
      <c r="L33" s="931" t="s">
        <v>37</v>
      </c>
      <c r="M33" s="932">
        <v>2</v>
      </c>
      <c r="N33" s="1344">
        <v>50000</v>
      </c>
      <c r="O33" s="1117" t="s">
        <v>1165</v>
      </c>
      <c r="P33" s="1105" t="s">
        <v>29</v>
      </c>
    </row>
    <row r="34" spans="1:16" s="41" customFormat="1" ht="27.75" customHeight="1">
      <c r="A34" s="1510"/>
      <c r="B34" s="1513"/>
      <c r="C34" s="1513"/>
      <c r="D34" s="1516"/>
      <c r="E34" s="1118"/>
      <c r="F34" s="1118"/>
      <c r="G34" s="1118"/>
      <c r="H34" s="1118"/>
      <c r="I34" s="1118"/>
      <c r="J34" s="1118"/>
      <c r="K34" s="1106"/>
      <c r="L34" s="169" t="s">
        <v>63</v>
      </c>
      <c r="M34" s="258">
        <v>1</v>
      </c>
      <c r="N34" s="1364"/>
      <c r="O34" s="1118"/>
      <c r="P34" s="1106"/>
    </row>
    <row r="35" spans="1:16" s="41" customFormat="1" ht="38.25">
      <c r="A35" s="1510"/>
      <c r="B35" s="1514"/>
      <c r="C35" s="1514"/>
      <c r="D35" s="1517"/>
      <c r="E35" s="1119"/>
      <c r="F35" s="1119"/>
      <c r="G35" s="1119"/>
      <c r="H35" s="1119"/>
      <c r="I35" s="1119"/>
      <c r="J35" s="1119"/>
      <c r="K35" s="1107"/>
      <c r="L35" s="169" t="s">
        <v>610</v>
      </c>
      <c r="M35" s="258">
        <v>1</v>
      </c>
      <c r="N35" s="1345"/>
      <c r="O35" s="1119"/>
      <c r="P35" s="1107"/>
    </row>
    <row r="36" spans="1:16" s="41" customFormat="1" ht="22.5" customHeight="1">
      <c r="A36" s="982"/>
      <c r="B36" s="1447" t="s">
        <v>4603</v>
      </c>
      <c r="C36" s="1445"/>
      <c r="D36" s="1445"/>
      <c r="E36" s="1445"/>
      <c r="F36" s="1445"/>
      <c r="G36" s="1445"/>
      <c r="H36" s="1445"/>
      <c r="I36" s="1445"/>
      <c r="J36" s="1445"/>
      <c r="K36" s="1445"/>
      <c r="L36" s="1445"/>
      <c r="M36" s="1445"/>
      <c r="N36" s="1445"/>
      <c r="O36" s="1445"/>
      <c r="P36" s="1446"/>
    </row>
    <row r="37" spans="1:16" s="41" customFormat="1" ht="69" customHeight="1">
      <c r="A37" s="234">
        <v>10</v>
      </c>
      <c r="B37" s="235">
        <v>4</v>
      </c>
      <c r="C37" s="235" t="s">
        <v>88</v>
      </c>
      <c r="D37" s="237" t="s">
        <v>58</v>
      </c>
      <c r="E37" s="168" t="s">
        <v>1159</v>
      </c>
      <c r="F37" s="189" t="s">
        <v>1204</v>
      </c>
      <c r="G37" s="213" t="s">
        <v>1205</v>
      </c>
      <c r="H37" s="213" t="s">
        <v>1206</v>
      </c>
      <c r="I37" s="213" t="s">
        <v>1207</v>
      </c>
      <c r="J37" s="213">
        <v>2016</v>
      </c>
      <c r="K37" s="171" t="s">
        <v>208</v>
      </c>
      <c r="L37" s="14" t="s">
        <v>119</v>
      </c>
      <c r="M37" s="174" t="s">
        <v>27</v>
      </c>
      <c r="N37" s="181">
        <v>10000</v>
      </c>
      <c r="O37" s="213" t="s">
        <v>1165</v>
      </c>
      <c r="P37" s="171" t="s">
        <v>29</v>
      </c>
    </row>
    <row r="38" spans="1:16" s="41" customFormat="1" ht="51">
      <c r="A38" s="974">
        <v>11</v>
      </c>
      <c r="B38" s="209">
        <v>10</v>
      </c>
      <c r="C38" s="209" t="s">
        <v>107</v>
      </c>
      <c r="D38" s="209" t="s">
        <v>134</v>
      </c>
      <c r="E38" s="213" t="s">
        <v>1208</v>
      </c>
      <c r="F38" s="213" t="s">
        <v>1209</v>
      </c>
      <c r="G38" s="213" t="s">
        <v>1210</v>
      </c>
      <c r="H38" s="213" t="s">
        <v>1162</v>
      </c>
      <c r="I38" s="213" t="s">
        <v>1211</v>
      </c>
      <c r="J38" s="213" t="s">
        <v>1212</v>
      </c>
      <c r="K38" s="171" t="s">
        <v>208</v>
      </c>
      <c r="L38" s="14" t="s">
        <v>37</v>
      </c>
      <c r="M38" s="174" t="s">
        <v>1164</v>
      </c>
      <c r="N38" s="181">
        <v>52925.4</v>
      </c>
      <c r="O38" s="213" t="s">
        <v>1165</v>
      </c>
      <c r="P38" s="239">
        <v>37.5</v>
      </c>
    </row>
    <row r="39" spans="1:16" s="41" customFormat="1" ht="60.75" customHeight="1">
      <c r="A39" s="975"/>
      <c r="B39" s="229">
        <v>10</v>
      </c>
      <c r="C39" s="229" t="s">
        <v>107</v>
      </c>
      <c r="D39" s="229" t="s">
        <v>134</v>
      </c>
      <c r="E39" s="227" t="s">
        <v>1208</v>
      </c>
      <c r="F39" s="227" t="s">
        <v>1209</v>
      </c>
      <c r="G39" s="227" t="s">
        <v>1210</v>
      </c>
      <c r="H39" s="227" t="s">
        <v>1162</v>
      </c>
      <c r="I39" s="227" t="s">
        <v>1211</v>
      </c>
      <c r="J39" s="227" t="s">
        <v>1212</v>
      </c>
      <c r="K39" s="229" t="s">
        <v>208</v>
      </c>
      <c r="L39" s="169" t="s">
        <v>37</v>
      </c>
      <c r="M39" s="223" t="s">
        <v>1164</v>
      </c>
      <c r="N39" s="908">
        <v>47500</v>
      </c>
      <c r="O39" s="227" t="s">
        <v>1165</v>
      </c>
      <c r="P39" s="259">
        <v>37.5</v>
      </c>
    </row>
    <row r="40" spans="1:16" s="41" customFormat="1" ht="22.5" customHeight="1">
      <c r="A40" s="976"/>
      <c r="B40" s="1167" t="s">
        <v>4605</v>
      </c>
      <c r="C40" s="1168"/>
      <c r="D40" s="1168"/>
      <c r="E40" s="1168"/>
      <c r="F40" s="1168"/>
      <c r="G40" s="1168"/>
      <c r="H40" s="1168"/>
      <c r="I40" s="1168"/>
      <c r="J40" s="1168"/>
      <c r="K40" s="1168"/>
      <c r="L40" s="1168"/>
      <c r="M40" s="1168"/>
      <c r="N40" s="1168"/>
      <c r="O40" s="1168"/>
      <c r="P40" s="1169"/>
    </row>
    <row r="41" spans="1:16" s="41" customFormat="1" ht="49.5" customHeight="1">
      <c r="A41" s="1511">
        <v>12</v>
      </c>
      <c r="B41" s="1504">
        <v>11</v>
      </c>
      <c r="C41" s="1504" t="s">
        <v>88</v>
      </c>
      <c r="D41" s="1507" t="s">
        <v>134</v>
      </c>
      <c r="E41" s="1139" t="s">
        <v>1213</v>
      </c>
      <c r="F41" s="1285" t="s">
        <v>1214</v>
      </c>
      <c r="G41" s="1139" t="s">
        <v>1215</v>
      </c>
      <c r="H41" s="1139" t="s">
        <v>1216</v>
      </c>
      <c r="I41" s="1139" t="s">
        <v>1217</v>
      </c>
      <c r="J41" s="1139" t="s">
        <v>1218</v>
      </c>
      <c r="K41" s="1071" t="s">
        <v>208</v>
      </c>
      <c r="L41" s="14" t="s">
        <v>119</v>
      </c>
      <c r="M41" s="238">
        <v>6</v>
      </c>
      <c r="N41" s="1471">
        <v>39200</v>
      </c>
      <c r="O41" s="1139" t="s">
        <v>1219</v>
      </c>
      <c r="P41" s="1448">
        <v>36</v>
      </c>
    </row>
    <row r="42" spans="1:16" s="41" customFormat="1" ht="51.75" customHeight="1">
      <c r="A42" s="1510"/>
      <c r="B42" s="1506"/>
      <c r="C42" s="1506"/>
      <c r="D42" s="1509"/>
      <c r="E42" s="1141"/>
      <c r="F42" s="1286"/>
      <c r="G42" s="1141"/>
      <c r="H42" s="1141"/>
      <c r="I42" s="1141"/>
      <c r="J42" s="1141"/>
      <c r="K42" s="1072"/>
      <c r="L42" s="14" t="s">
        <v>120</v>
      </c>
      <c r="M42" s="238">
        <v>120</v>
      </c>
      <c r="N42" s="1473"/>
      <c r="O42" s="1141"/>
      <c r="P42" s="1449"/>
    </row>
    <row r="43" spans="1:16" s="41" customFormat="1" ht="58.5" customHeight="1">
      <c r="A43" s="1510"/>
      <c r="B43" s="1512">
        <v>11</v>
      </c>
      <c r="C43" s="1512" t="s">
        <v>88</v>
      </c>
      <c r="D43" s="1515" t="s">
        <v>134</v>
      </c>
      <c r="E43" s="1117" t="s">
        <v>1213</v>
      </c>
      <c r="F43" s="1117" t="s">
        <v>1214</v>
      </c>
      <c r="G43" s="1117" t="s">
        <v>1215</v>
      </c>
      <c r="H43" s="1117" t="s">
        <v>1216</v>
      </c>
      <c r="I43" s="1117" t="s">
        <v>1217</v>
      </c>
      <c r="J43" s="1281" t="s">
        <v>637</v>
      </c>
      <c r="K43" s="1105" t="s">
        <v>208</v>
      </c>
      <c r="L43" s="169" t="s">
        <v>119</v>
      </c>
      <c r="M43" s="258">
        <v>6</v>
      </c>
      <c r="N43" s="1240">
        <v>35200</v>
      </c>
      <c r="O43" s="1117" t="s">
        <v>1219</v>
      </c>
      <c r="P43" s="1518">
        <v>36</v>
      </c>
    </row>
    <row r="44" spans="1:16" s="41" customFormat="1" ht="36.75" customHeight="1">
      <c r="A44" s="1510"/>
      <c r="B44" s="1514"/>
      <c r="C44" s="1514"/>
      <c r="D44" s="1517"/>
      <c r="E44" s="1119"/>
      <c r="F44" s="1119"/>
      <c r="G44" s="1119"/>
      <c r="H44" s="1119"/>
      <c r="I44" s="1119"/>
      <c r="J44" s="1282"/>
      <c r="K44" s="1107"/>
      <c r="L44" s="169" t="s">
        <v>120</v>
      </c>
      <c r="M44" s="258">
        <v>120</v>
      </c>
      <c r="N44" s="1242"/>
      <c r="O44" s="1119"/>
      <c r="P44" s="1519"/>
    </row>
    <row r="45" spans="1:16" s="41" customFormat="1" ht="21" customHeight="1">
      <c r="A45" s="982"/>
      <c r="B45" s="1447" t="s">
        <v>4604</v>
      </c>
      <c r="C45" s="1445"/>
      <c r="D45" s="1445"/>
      <c r="E45" s="1445"/>
      <c r="F45" s="1445"/>
      <c r="G45" s="1445"/>
      <c r="H45" s="1445"/>
      <c r="I45" s="1445"/>
      <c r="J45" s="1445"/>
      <c r="K45" s="1445"/>
      <c r="L45" s="1445"/>
      <c r="M45" s="1445"/>
      <c r="N45" s="1445"/>
      <c r="O45" s="1445"/>
      <c r="P45" s="1446"/>
    </row>
    <row r="46" spans="1:16" s="41" customFormat="1" ht="45.75" customHeight="1">
      <c r="A46" s="1426">
        <v>13</v>
      </c>
      <c r="B46" s="1504">
        <v>6</v>
      </c>
      <c r="C46" s="1507" t="s">
        <v>501</v>
      </c>
      <c r="D46" s="1507" t="s">
        <v>1220</v>
      </c>
      <c r="E46" s="1139" t="s">
        <v>1221</v>
      </c>
      <c r="F46" s="1285" t="s">
        <v>1222</v>
      </c>
      <c r="G46" s="1139" t="s">
        <v>1223</v>
      </c>
      <c r="H46" s="1139" t="s">
        <v>1224</v>
      </c>
      <c r="I46" s="1139" t="s">
        <v>1225</v>
      </c>
      <c r="J46" s="1139" t="s">
        <v>1226</v>
      </c>
      <c r="K46" s="1071" t="s">
        <v>208</v>
      </c>
      <c r="L46" s="14" t="s">
        <v>609</v>
      </c>
      <c r="M46" s="238">
        <v>1700</v>
      </c>
      <c r="N46" s="1373">
        <v>47108.46</v>
      </c>
      <c r="O46" s="1139" t="s">
        <v>1227</v>
      </c>
      <c r="P46" s="1448">
        <v>36</v>
      </c>
    </row>
    <row r="47" spans="1:16" s="41" customFormat="1" ht="42.75" customHeight="1">
      <c r="A47" s="1427"/>
      <c r="B47" s="1505"/>
      <c r="C47" s="1508"/>
      <c r="D47" s="1508"/>
      <c r="E47" s="1140"/>
      <c r="F47" s="1293"/>
      <c r="G47" s="1140"/>
      <c r="H47" s="1140"/>
      <c r="I47" s="1140"/>
      <c r="J47" s="1140"/>
      <c r="K47" s="1097"/>
      <c r="L47" s="14" t="s">
        <v>120</v>
      </c>
      <c r="M47" s="238">
        <v>450</v>
      </c>
      <c r="N47" s="1374"/>
      <c r="O47" s="1140"/>
      <c r="P47" s="1497"/>
    </row>
    <row r="48" spans="1:16" s="41" customFormat="1" ht="25.5">
      <c r="A48" s="1427"/>
      <c r="B48" s="1506"/>
      <c r="C48" s="1509"/>
      <c r="D48" s="1509"/>
      <c r="E48" s="1141"/>
      <c r="F48" s="1286"/>
      <c r="G48" s="1141"/>
      <c r="H48" s="1141"/>
      <c r="I48" s="1141"/>
      <c r="J48" s="1141"/>
      <c r="K48" s="1072"/>
      <c r="L48" s="14" t="s">
        <v>119</v>
      </c>
      <c r="M48" s="238">
        <v>1</v>
      </c>
      <c r="N48" s="1375"/>
      <c r="O48" s="1141"/>
      <c r="P48" s="1449"/>
    </row>
    <row r="49" spans="1:16" s="41" customFormat="1" ht="49.5" customHeight="1">
      <c r="A49" s="1427"/>
      <c r="B49" s="1512">
        <v>6</v>
      </c>
      <c r="C49" s="1515" t="s">
        <v>501</v>
      </c>
      <c r="D49" s="1515" t="s">
        <v>1220</v>
      </c>
      <c r="E49" s="1117" t="s">
        <v>1221</v>
      </c>
      <c r="F49" s="1117" t="s">
        <v>1222</v>
      </c>
      <c r="G49" s="1117" t="s">
        <v>1223</v>
      </c>
      <c r="H49" s="1117" t="s">
        <v>1224</v>
      </c>
      <c r="I49" s="1117" t="s">
        <v>1225</v>
      </c>
      <c r="J49" s="1117" t="s">
        <v>1226</v>
      </c>
      <c r="K49" s="1105" t="s">
        <v>208</v>
      </c>
      <c r="L49" s="169" t="s">
        <v>609</v>
      </c>
      <c r="M49" s="258">
        <v>1700</v>
      </c>
      <c r="N49" s="1240">
        <v>28500</v>
      </c>
      <c r="O49" s="1117" t="s">
        <v>1227</v>
      </c>
      <c r="P49" s="1494">
        <v>36</v>
      </c>
    </row>
    <row r="50" spans="1:16" s="41" customFormat="1" ht="40.5" customHeight="1">
      <c r="A50" s="1427"/>
      <c r="B50" s="1513"/>
      <c r="C50" s="1516"/>
      <c r="D50" s="1516"/>
      <c r="E50" s="1118"/>
      <c r="F50" s="1118"/>
      <c r="G50" s="1118"/>
      <c r="H50" s="1118"/>
      <c r="I50" s="1118"/>
      <c r="J50" s="1118"/>
      <c r="K50" s="1106"/>
      <c r="L50" s="169" t="s">
        <v>120</v>
      </c>
      <c r="M50" s="258">
        <v>450</v>
      </c>
      <c r="N50" s="1241"/>
      <c r="O50" s="1118"/>
      <c r="P50" s="1495"/>
    </row>
    <row r="51" spans="1:16" s="41" customFormat="1" ht="25.5">
      <c r="A51" s="1427"/>
      <c r="B51" s="1514"/>
      <c r="C51" s="1517"/>
      <c r="D51" s="1517"/>
      <c r="E51" s="1119"/>
      <c r="F51" s="1119"/>
      <c r="G51" s="1119"/>
      <c r="H51" s="1119"/>
      <c r="I51" s="1119"/>
      <c r="J51" s="1119"/>
      <c r="K51" s="1107"/>
      <c r="L51" s="169" t="s">
        <v>119</v>
      </c>
      <c r="M51" s="258">
        <v>1</v>
      </c>
      <c r="N51" s="1242"/>
      <c r="O51" s="1119"/>
      <c r="P51" s="1496"/>
    </row>
    <row r="52" spans="1:16" s="41" customFormat="1" ht="21" customHeight="1">
      <c r="A52" s="976"/>
      <c r="B52" s="1447" t="s">
        <v>4606</v>
      </c>
      <c r="C52" s="1445"/>
      <c r="D52" s="1445"/>
      <c r="E52" s="1445"/>
      <c r="F52" s="1445"/>
      <c r="G52" s="1445"/>
      <c r="H52" s="1445"/>
      <c r="I52" s="1445"/>
      <c r="J52" s="1445"/>
      <c r="K52" s="1445"/>
      <c r="L52" s="1445"/>
      <c r="M52" s="1445"/>
      <c r="N52" s="1445"/>
      <c r="O52" s="1445"/>
      <c r="P52" s="1446"/>
    </row>
    <row r="53" spans="1:16" s="41" customFormat="1" ht="89.25">
      <c r="A53" s="234">
        <v>14</v>
      </c>
      <c r="B53" s="235">
        <v>10</v>
      </c>
      <c r="C53" s="235" t="s">
        <v>107</v>
      </c>
      <c r="D53" s="237" t="s">
        <v>58</v>
      </c>
      <c r="E53" s="213" t="s">
        <v>1228</v>
      </c>
      <c r="F53" s="189" t="s">
        <v>1229</v>
      </c>
      <c r="G53" s="213" t="s">
        <v>1230</v>
      </c>
      <c r="H53" s="213" t="s">
        <v>1162</v>
      </c>
      <c r="I53" s="213" t="s">
        <v>1231</v>
      </c>
      <c r="J53" s="189" t="s">
        <v>1232</v>
      </c>
      <c r="K53" s="171" t="s">
        <v>208</v>
      </c>
      <c r="L53" s="14" t="s">
        <v>37</v>
      </c>
      <c r="M53" s="238" t="s">
        <v>1164</v>
      </c>
      <c r="N53" s="181">
        <v>17557.650000000001</v>
      </c>
      <c r="O53" s="213" t="s">
        <v>1233</v>
      </c>
      <c r="P53" s="239">
        <v>36</v>
      </c>
    </row>
    <row r="54" spans="1:16" s="41" customFormat="1" ht="127.5">
      <c r="A54" s="974">
        <v>15</v>
      </c>
      <c r="B54" s="235">
        <v>6</v>
      </c>
      <c r="C54" s="237" t="s">
        <v>1234</v>
      </c>
      <c r="D54" s="237" t="s">
        <v>1235</v>
      </c>
      <c r="E54" s="213" t="s">
        <v>1236</v>
      </c>
      <c r="F54" s="189" t="s">
        <v>1237</v>
      </c>
      <c r="G54" s="213" t="s">
        <v>1238</v>
      </c>
      <c r="H54" s="213" t="s">
        <v>1239</v>
      </c>
      <c r="I54" s="213" t="s">
        <v>1240</v>
      </c>
      <c r="J54" s="213" t="s">
        <v>1241</v>
      </c>
      <c r="K54" s="171" t="s">
        <v>208</v>
      </c>
      <c r="L54" s="14" t="s">
        <v>609</v>
      </c>
      <c r="M54" s="174" t="s">
        <v>1242</v>
      </c>
      <c r="N54" s="181">
        <v>25000</v>
      </c>
      <c r="O54" s="213" t="s">
        <v>1243</v>
      </c>
      <c r="P54" s="239">
        <v>36</v>
      </c>
    </row>
    <row r="55" spans="1:16" s="41" customFormat="1" ht="127.5">
      <c r="A55" s="975"/>
      <c r="B55" s="255">
        <v>6</v>
      </c>
      <c r="C55" s="256" t="s">
        <v>1234</v>
      </c>
      <c r="D55" s="256" t="s">
        <v>1235</v>
      </c>
      <c r="E55" s="227" t="s">
        <v>1236</v>
      </c>
      <c r="F55" s="227" t="s">
        <v>1237</v>
      </c>
      <c r="G55" s="227" t="s">
        <v>1238</v>
      </c>
      <c r="H55" s="227" t="s">
        <v>1239</v>
      </c>
      <c r="I55" s="227" t="s">
        <v>1240</v>
      </c>
      <c r="J55" s="227" t="s">
        <v>1241</v>
      </c>
      <c r="K55" s="229" t="s">
        <v>208</v>
      </c>
      <c r="L55" s="169" t="s">
        <v>609</v>
      </c>
      <c r="M55" s="223" t="s">
        <v>1242</v>
      </c>
      <c r="N55" s="908">
        <v>20200</v>
      </c>
      <c r="O55" s="227" t="s">
        <v>1243</v>
      </c>
      <c r="P55" s="259">
        <v>36</v>
      </c>
    </row>
    <row r="56" spans="1:16" s="41" customFormat="1" ht="24.75" customHeight="1">
      <c r="A56" s="976"/>
      <c r="B56" s="1447" t="s">
        <v>4605</v>
      </c>
      <c r="C56" s="1445"/>
      <c r="D56" s="1445"/>
      <c r="E56" s="1445"/>
      <c r="F56" s="1445"/>
      <c r="G56" s="1445"/>
      <c r="H56" s="1445"/>
      <c r="I56" s="1445"/>
      <c r="J56" s="1445"/>
      <c r="K56" s="1445"/>
      <c r="L56" s="1445"/>
      <c r="M56" s="1445"/>
      <c r="N56" s="1445"/>
      <c r="O56" s="1445"/>
      <c r="P56" s="1446"/>
    </row>
    <row r="57" spans="1:16" s="41" customFormat="1" ht="25.5">
      <c r="A57" s="1511">
        <v>16</v>
      </c>
      <c r="B57" s="1504">
        <v>11</v>
      </c>
      <c r="C57" s="1507" t="s">
        <v>424</v>
      </c>
      <c r="D57" s="1507" t="s">
        <v>58</v>
      </c>
      <c r="E57" s="1139" t="s">
        <v>1244</v>
      </c>
      <c r="F57" s="1285" t="s">
        <v>1245</v>
      </c>
      <c r="G57" s="1139" t="s">
        <v>1246</v>
      </c>
      <c r="H57" s="1139" t="s">
        <v>1247</v>
      </c>
      <c r="I57" s="1139" t="s">
        <v>1248</v>
      </c>
      <c r="J57" s="1139" t="s">
        <v>1249</v>
      </c>
      <c r="K57" s="1071" t="s">
        <v>208</v>
      </c>
      <c r="L57" s="14" t="s">
        <v>119</v>
      </c>
      <c r="M57" s="238">
        <v>3</v>
      </c>
      <c r="N57" s="1373">
        <v>34300</v>
      </c>
      <c r="O57" s="1139" t="s">
        <v>1250</v>
      </c>
      <c r="P57" s="1448">
        <v>35.5</v>
      </c>
    </row>
    <row r="58" spans="1:16" s="41" customFormat="1" ht="25.5">
      <c r="A58" s="1510"/>
      <c r="B58" s="1505"/>
      <c r="C58" s="1508"/>
      <c r="D58" s="1508"/>
      <c r="E58" s="1140"/>
      <c r="F58" s="1293"/>
      <c r="G58" s="1140"/>
      <c r="H58" s="1140"/>
      <c r="I58" s="1140"/>
      <c r="J58" s="1140"/>
      <c r="K58" s="1097"/>
      <c r="L58" s="14" t="s">
        <v>120</v>
      </c>
      <c r="M58" s="238">
        <v>60</v>
      </c>
      <c r="N58" s="1374"/>
      <c r="O58" s="1140"/>
      <c r="P58" s="1497"/>
    </row>
    <row r="59" spans="1:16" s="41" customFormat="1" ht="38.25">
      <c r="A59" s="1510"/>
      <c r="B59" s="1505"/>
      <c r="C59" s="1508"/>
      <c r="D59" s="1508"/>
      <c r="E59" s="1140"/>
      <c r="F59" s="1293"/>
      <c r="G59" s="1140"/>
      <c r="H59" s="1140"/>
      <c r="I59" s="1140"/>
      <c r="J59" s="1140"/>
      <c r="K59" s="1097"/>
      <c r="L59" s="14" t="s">
        <v>610</v>
      </c>
      <c r="M59" s="238">
        <v>2</v>
      </c>
      <c r="N59" s="1374"/>
      <c r="O59" s="1140"/>
      <c r="P59" s="1497"/>
    </row>
    <row r="60" spans="1:16" s="41" customFormat="1" ht="25.5">
      <c r="A60" s="1510"/>
      <c r="B60" s="1505"/>
      <c r="C60" s="1508"/>
      <c r="D60" s="1508"/>
      <c r="E60" s="1140"/>
      <c r="F60" s="1293"/>
      <c r="G60" s="1140"/>
      <c r="H60" s="1140"/>
      <c r="I60" s="1140"/>
      <c r="J60" s="1140"/>
      <c r="K60" s="1097"/>
      <c r="L60" s="14" t="s">
        <v>26</v>
      </c>
      <c r="M60" s="238">
        <v>2</v>
      </c>
      <c r="N60" s="1374"/>
      <c r="O60" s="1140"/>
      <c r="P60" s="1497"/>
    </row>
    <row r="61" spans="1:16" s="41" customFormat="1" ht="37.5" customHeight="1">
      <c r="A61" s="1510"/>
      <c r="B61" s="1505"/>
      <c r="C61" s="1508"/>
      <c r="D61" s="1508"/>
      <c r="E61" s="1140"/>
      <c r="F61" s="1293"/>
      <c r="G61" s="1140"/>
      <c r="H61" s="1140"/>
      <c r="I61" s="1140"/>
      <c r="J61" s="1140"/>
      <c r="K61" s="1097"/>
      <c r="L61" s="14" t="s">
        <v>75</v>
      </c>
      <c r="M61" s="238">
        <v>100</v>
      </c>
      <c r="N61" s="1374"/>
      <c r="O61" s="1140"/>
      <c r="P61" s="1497"/>
    </row>
    <row r="62" spans="1:16" s="41" customFormat="1" ht="12.75">
      <c r="A62" s="1510"/>
      <c r="B62" s="1506"/>
      <c r="C62" s="1509"/>
      <c r="D62" s="1509"/>
      <c r="E62" s="1141"/>
      <c r="F62" s="1286"/>
      <c r="G62" s="1141"/>
      <c r="H62" s="1141"/>
      <c r="I62" s="1141"/>
      <c r="J62" s="1141"/>
      <c r="K62" s="1072"/>
      <c r="L62" s="14" t="s">
        <v>63</v>
      </c>
      <c r="M62" s="238">
        <v>2</v>
      </c>
      <c r="N62" s="1375"/>
      <c r="O62" s="1141"/>
      <c r="P62" s="1449"/>
    </row>
    <row r="63" spans="1:16" s="41" customFormat="1" ht="29.25" customHeight="1">
      <c r="A63" s="1510"/>
      <c r="B63" s="1498">
        <v>11</v>
      </c>
      <c r="C63" s="1501" t="s">
        <v>424</v>
      </c>
      <c r="D63" s="1501" t="s">
        <v>58</v>
      </c>
      <c r="E63" s="1117" t="s">
        <v>1244</v>
      </c>
      <c r="F63" s="1117" t="s">
        <v>1245</v>
      </c>
      <c r="G63" s="1117" t="s">
        <v>1246</v>
      </c>
      <c r="H63" s="1281" t="s">
        <v>1251</v>
      </c>
      <c r="I63" s="1117" t="s">
        <v>1248</v>
      </c>
      <c r="J63" s="1281" t="s">
        <v>1252</v>
      </c>
      <c r="K63" s="1126" t="s">
        <v>208</v>
      </c>
      <c r="L63" s="931" t="s">
        <v>119</v>
      </c>
      <c r="M63" s="932">
        <v>30</v>
      </c>
      <c r="N63" s="1240">
        <v>31000</v>
      </c>
      <c r="O63" s="1117" t="s">
        <v>1250</v>
      </c>
      <c r="P63" s="1494">
        <v>35.5</v>
      </c>
    </row>
    <row r="64" spans="1:16" s="41" customFormat="1" ht="35.25" customHeight="1">
      <c r="A64" s="1510"/>
      <c r="B64" s="1499"/>
      <c r="C64" s="1502"/>
      <c r="D64" s="1502"/>
      <c r="E64" s="1118"/>
      <c r="F64" s="1118"/>
      <c r="G64" s="1118"/>
      <c r="H64" s="1363"/>
      <c r="I64" s="1118"/>
      <c r="J64" s="1363"/>
      <c r="K64" s="1127"/>
      <c r="L64" s="931" t="s">
        <v>120</v>
      </c>
      <c r="M64" s="932">
        <v>430</v>
      </c>
      <c r="N64" s="1241"/>
      <c r="O64" s="1118"/>
      <c r="P64" s="1495"/>
    </row>
    <row r="65" spans="1:16" s="41" customFormat="1" ht="45.75" customHeight="1">
      <c r="A65" s="1510"/>
      <c r="B65" s="1499"/>
      <c r="C65" s="1502"/>
      <c r="D65" s="1502"/>
      <c r="E65" s="1118"/>
      <c r="F65" s="1118"/>
      <c r="G65" s="1118"/>
      <c r="H65" s="1363"/>
      <c r="I65" s="1118"/>
      <c r="J65" s="1363"/>
      <c r="K65" s="1127"/>
      <c r="L65" s="931" t="s">
        <v>610</v>
      </c>
      <c r="M65" s="932">
        <v>1</v>
      </c>
      <c r="N65" s="1241"/>
      <c r="O65" s="1118"/>
      <c r="P65" s="1495"/>
    </row>
    <row r="66" spans="1:16" s="41" customFormat="1" ht="35.25" customHeight="1">
      <c r="A66" s="1510"/>
      <c r="B66" s="1499"/>
      <c r="C66" s="1502"/>
      <c r="D66" s="1502"/>
      <c r="E66" s="1118"/>
      <c r="F66" s="1118"/>
      <c r="G66" s="1118"/>
      <c r="H66" s="1363"/>
      <c r="I66" s="1118"/>
      <c r="J66" s="1363"/>
      <c r="K66" s="1127"/>
      <c r="L66" s="931" t="s">
        <v>26</v>
      </c>
      <c r="M66" s="932">
        <v>2</v>
      </c>
      <c r="N66" s="1241"/>
      <c r="O66" s="1118"/>
      <c r="P66" s="1495"/>
    </row>
    <row r="67" spans="1:16" s="41" customFormat="1" ht="45.75" customHeight="1">
      <c r="A67" s="1510"/>
      <c r="B67" s="1499"/>
      <c r="C67" s="1502"/>
      <c r="D67" s="1502"/>
      <c r="E67" s="1118"/>
      <c r="F67" s="1118"/>
      <c r="G67" s="1118"/>
      <c r="H67" s="1363"/>
      <c r="I67" s="1118"/>
      <c r="J67" s="1363"/>
      <c r="K67" s="1127"/>
      <c r="L67" s="931" t="s">
        <v>75</v>
      </c>
      <c r="M67" s="932">
        <v>80</v>
      </c>
      <c r="N67" s="1241"/>
      <c r="O67" s="1118"/>
      <c r="P67" s="1495"/>
    </row>
    <row r="68" spans="1:16" s="41" customFormat="1" ht="21.75" customHeight="1">
      <c r="A68" s="1510"/>
      <c r="B68" s="1500"/>
      <c r="C68" s="1503"/>
      <c r="D68" s="1503"/>
      <c r="E68" s="1119"/>
      <c r="F68" s="1119"/>
      <c r="G68" s="1119"/>
      <c r="H68" s="1282"/>
      <c r="I68" s="1119"/>
      <c r="J68" s="1282"/>
      <c r="K68" s="1128"/>
      <c r="L68" s="931" t="s">
        <v>63</v>
      </c>
      <c r="M68" s="932">
        <v>2</v>
      </c>
      <c r="N68" s="1242"/>
      <c r="O68" s="1119"/>
      <c r="P68" s="1496"/>
    </row>
    <row r="69" spans="1:16" s="41" customFormat="1" ht="48" customHeight="1">
      <c r="A69" s="982"/>
      <c r="B69" s="1360" t="s">
        <v>4607</v>
      </c>
      <c r="C69" s="1361"/>
      <c r="D69" s="1361"/>
      <c r="E69" s="1361"/>
      <c r="F69" s="1361"/>
      <c r="G69" s="1361"/>
      <c r="H69" s="1361"/>
      <c r="I69" s="1361"/>
      <c r="J69" s="1361"/>
      <c r="K69" s="1361"/>
      <c r="L69" s="1361"/>
      <c r="M69" s="1361"/>
      <c r="N69" s="1361"/>
      <c r="O69" s="1361"/>
      <c r="P69" s="1362"/>
    </row>
    <row r="70" spans="1:16" s="41" customFormat="1" ht="25.5">
      <c r="A70" s="1426">
        <v>17</v>
      </c>
      <c r="B70" s="1504">
        <v>13</v>
      </c>
      <c r="C70" s="1504" t="s">
        <v>88</v>
      </c>
      <c r="D70" s="1507" t="s">
        <v>134</v>
      </c>
      <c r="E70" s="1139" t="s">
        <v>1208</v>
      </c>
      <c r="F70" s="1285" t="s">
        <v>1253</v>
      </c>
      <c r="G70" s="1139" t="s">
        <v>1254</v>
      </c>
      <c r="H70" s="1139" t="s">
        <v>1255</v>
      </c>
      <c r="I70" s="1139" t="s">
        <v>1256</v>
      </c>
      <c r="J70" s="1139" t="s">
        <v>1257</v>
      </c>
      <c r="K70" s="1071" t="s">
        <v>208</v>
      </c>
      <c r="L70" s="14" t="s">
        <v>119</v>
      </c>
      <c r="M70" s="238">
        <v>7</v>
      </c>
      <c r="N70" s="1373">
        <v>123509.39</v>
      </c>
      <c r="O70" s="1139" t="s">
        <v>1165</v>
      </c>
      <c r="P70" s="1448">
        <v>35</v>
      </c>
    </row>
    <row r="71" spans="1:16" s="41" customFormat="1" ht="25.5">
      <c r="A71" s="1427"/>
      <c r="B71" s="1505"/>
      <c r="C71" s="1505"/>
      <c r="D71" s="1508"/>
      <c r="E71" s="1140"/>
      <c r="F71" s="1293"/>
      <c r="G71" s="1140"/>
      <c r="H71" s="1140"/>
      <c r="I71" s="1140"/>
      <c r="J71" s="1140"/>
      <c r="K71" s="1097"/>
      <c r="L71" s="14" t="s">
        <v>120</v>
      </c>
      <c r="M71" s="238">
        <v>294</v>
      </c>
      <c r="N71" s="1374"/>
      <c r="O71" s="1140"/>
      <c r="P71" s="1497"/>
    </row>
    <row r="72" spans="1:16" s="41" customFormat="1" ht="38.25">
      <c r="A72" s="1427"/>
      <c r="B72" s="1505"/>
      <c r="C72" s="1505"/>
      <c r="D72" s="1508"/>
      <c r="E72" s="1140"/>
      <c r="F72" s="1293"/>
      <c r="G72" s="1140"/>
      <c r="H72" s="1140"/>
      <c r="I72" s="1140"/>
      <c r="J72" s="1140"/>
      <c r="K72" s="1097"/>
      <c r="L72" s="14" t="s">
        <v>624</v>
      </c>
      <c r="M72" s="238">
        <v>3</v>
      </c>
      <c r="N72" s="1374"/>
      <c r="O72" s="1140"/>
      <c r="P72" s="1497"/>
    </row>
    <row r="73" spans="1:16" s="41" customFormat="1" ht="51">
      <c r="A73" s="1427"/>
      <c r="B73" s="1505"/>
      <c r="C73" s="1505"/>
      <c r="D73" s="1508"/>
      <c r="E73" s="1140"/>
      <c r="F73" s="1293"/>
      <c r="G73" s="1140"/>
      <c r="H73" s="1140"/>
      <c r="I73" s="1140"/>
      <c r="J73" s="1140"/>
      <c r="K73" s="1097"/>
      <c r="L73" s="14" t="s">
        <v>479</v>
      </c>
      <c r="M73" s="238">
        <v>54</v>
      </c>
      <c r="N73" s="1374"/>
      <c r="O73" s="1140"/>
      <c r="P73" s="1497"/>
    </row>
    <row r="74" spans="1:16" s="41" customFormat="1" ht="38.25">
      <c r="A74" s="1427"/>
      <c r="B74" s="1505"/>
      <c r="C74" s="1505"/>
      <c r="D74" s="1508"/>
      <c r="E74" s="1140"/>
      <c r="F74" s="1293"/>
      <c r="G74" s="1140"/>
      <c r="H74" s="1140"/>
      <c r="I74" s="1140"/>
      <c r="J74" s="1140"/>
      <c r="K74" s="1097"/>
      <c r="L74" s="14" t="s">
        <v>37</v>
      </c>
      <c r="M74" s="238">
        <v>3</v>
      </c>
      <c r="N74" s="1374"/>
      <c r="O74" s="1140"/>
      <c r="P74" s="1497"/>
    </row>
    <row r="75" spans="1:16" s="41" customFormat="1" ht="38.25">
      <c r="A75" s="1427"/>
      <c r="B75" s="1506"/>
      <c r="C75" s="1506"/>
      <c r="D75" s="1509"/>
      <c r="E75" s="1141"/>
      <c r="F75" s="1286"/>
      <c r="G75" s="1141"/>
      <c r="H75" s="1141"/>
      <c r="I75" s="1141"/>
      <c r="J75" s="1141"/>
      <c r="K75" s="1072"/>
      <c r="L75" s="14" t="s">
        <v>609</v>
      </c>
      <c r="M75" s="238">
        <v>20000</v>
      </c>
      <c r="N75" s="1375"/>
      <c r="O75" s="1141"/>
      <c r="P75" s="1449"/>
    </row>
    <row r="76" spans="1:16" s="41" customFormat="1" ht="32.25" customHeight="1">
      <c r="A76" s="1427"/>
      <c r="B76" s="1498">
        <v>13</v>
      </c>
      <c r="C76" s="1498" t="s">
        <v>88</v>
      </c>
      <c r="D76" s="1501" t="s">
        <v>134</v>
      </c>
      <c r="E76" s="1117" t="s">
        <v>1208</v>
      </c>
      <c r="F76" s="1117" t="s">
        <v>1253</v>
      </c>
      <c r="G76" s="1117" t="s">
        <v>1254</v>
      </c>
      <c r="H76" s="1117" t="s">
        <v>1255</v>
      </c>
      <c r="I76" s="1117" t="s">
        <v>1256</v>
      </c>
      <c r="J76" s="1281" t="s">
        <v>1258</v>
      </c>
      <c r="K76" s="1126" t="s">
        <v>208</v>
      </c>
      <c r="L76" s="742" t="s">
        <v>119</v>
      </c>
      <c r="M76" s="258">
        <v>7</v>
      </c>
      <c r="N76" s="1240">
        <v>121877.17</v>
      </c>
      <c r="O76" s="1117" t="s">
        <v>1165</v>
      </c>
      <c r="P76" s="1494">
        <v>35</v>
      </c>
    </row>
    <row r="77" spans="1:16" s="41" customFormat="1" ht="41.25" customHeight="1">
      <c r="A77" s="1427"/>
      <c r="B77" s="1499"/>
      <c r="C77" s="1499"/>
      <c r="D77" s="1502"/>
      <c r="E77" s="1118"/>
      <c r="F77" s="1118"/>
      <c r="G77" s="1118"/>
      <c r="H77" s="1118"/>
      <c r="I77" s="1118"/>
      <c r="J77" s="1363"/>
      <c r="K77" s="1127"/>
      <c r="L77" s="931" t="s">
        <v>120</v>
      </c>
      <c r="M77" s="932">
        <v>120</v>
      </c>
      <c r="N77" s="1241"/>
      <c r="O77" s="1118"/>
      <c r="P77" s="1495"/>
    </row>
    <row r="78" spans="1:16" s="41" customFormat="1" ht="38.25">
      <c r="A78" s="1427"/>
      <c r="B78" s="1499"/>
      <c r="C78" s="1499"/>
      <c r="D78" s="1502"/>
      <c r="E78" s="1118"/>
      <c r="F78" s="1118"/>
      <c r="G78" s="1118"/>
      <c r="H78" s="1118"/>
      <c r="I78" s="1118"/>
      <c r="J78" s="1363"/>
      <c r="K78" s="1127"/>
      <c r="L78" s="742" t="s">
        <v>624</v>
      </c>
      <c r="M78" s="258">
        <v>3</v>
      </c>
      <c r="N78" s="1241"/>
      <c r="O78" s="1118"/>
      <c r="P78" s="1495"/>
    </row>
    <row r="79" spans="1:16" s="41" customFormat="1" ht="51">
      <c r="A79" s="1427"/>
      <c r="B79" s="1499"/>
      <c r="C79" s="1499"/>
      <c r="D79" s="1502"/>
      <c r="E79" s="1118"/>
      <c r="F79" s="1118"/>
      <c r="G79" s="1118"/>
      <c r="H79" s="1118"/>
      <c r="I79" s="1118"/>
      <c r="J79" s="1363"/>
      <c r="K79" s="1127"/>
      <c r="L79" s="742" t="s">
        <v>479</v>
      </c>
      <c r="M79" s="258">
        <v>54</v>
      </c>
      <c r="N79" s="1241"/>
      <c r="O79" s="1118"/>
      <c r="P79" s="1495"/>
    </row>
    <row r="80" spans="1:16" s="41" customFormat="1" ht="38.25">
      <c r="A80" s="1427"/>
      <c r="B80" s="1499"/>
      <c r="C80" s="1499"/>
      <c r="D80" s="1502"/>
      <c r="E80" s="1118"/>
      <c r="F80" s="1118"/>
      <c r="G80" s="1118"/>
      <c r="H80" s="1118"/>
      <c r="I80" s="1118"/>
      <c r="J80" s="1363"/>
      <c r="K80" s="1127"/>
      <c r="L80" s="742" t="s">
        <v>37</v>
      </c>
      <c r="M80" s="258">
        <v>3</v>
      </c>
      <c r="N80" s="1241"/>
      <c r="O80" s="1118"/>
      <c r="P80" s="1495"/>
    </row>
    <row r="81" spans="1:16" s="41" customFormat="1" ht="38.25">
      <c r="A81" s="1427"/>
      <c r="B81" s="1500"/>
      <c r="C81" s="1500"/>
      <c r="D81" s="1503"/>
      <c r="E81" s="1119"/>
      <c r="F81" s="1119"/>
      <c r="G81" s="1119"/>
      <c r="H81" s="1119"/>
      <c r="I81" s="1119"/>
      <c r="J81" s="1282"/>
      <c r="K81" s="1128"/>
      <c r="L81" s="742" t="s">
        <v>609</v>
      </c>
      <c r="M81" s="258">
        <v>20000</v>
      </c>
      <c r="N81" s="1242"/>
      <c r="O81" s="1119"/>
      <c r="P81" s="1496"/>
    </row>
    <row r="82" spans="1:16" s="41" customFormat="1" ht="35.25" customHeight="1">
      <c r="A82" s="976"/>
      <c r="B82" s="1360" t="s">
        <v>1397</v>
      </c>
      <c r="C82" s="1361"/>
      <c r="D82" s="1361"/>
      <c r="E82" s="1361"/>
      <c r="F82" s="1361"/>
      <c r="G82" s="1361"/>
      <c r="H82" s="1361"/>
      <c r="I82" s="1361"/>
      <c r="J82" s="1361"/>
      <c r="K82" s="1361"/>
      <c r="L82" s="1361"/>
      <c r="M82" s="1361"/>
      <c r="N82" s="1361"/>
      <c r="O82" s="1361"/>
      <c r="P82" s="1362"/>
    </row>
    <row r="83" spans="1:16" s="41" customFormat="1" ht="103.5" customHeight="1">
      <c r="A83" s="980">
        <v>18</v>
      </c>
      <c r="B83" s="235">
        <v>13</v>
      </c>
      <c r="C83" s="235">
        <v>1</v>
      </c>
      <c r="D83" s="237" t="s">
        <v>58</v>
      </c>
      <c r="E83" s="213" t="s">
        <v>1228</v>
      </c>
      <c r="F83" s="189" t="s">
        <v>1259</v>
      </c>
      <c r="G83" s="213" t="s">
        <v>1260</v>
      </c>
      <c r="H83" s="213" t="s">
        <v>1261</v>
      </c>
      <c r="I83" s="213" t="s">
        <v>1262</v>
      </c>
      <c r="J83" s="213" t="s">
        <v>1263</v>
      </c>
      <c r="K83" s="171" t="s">
        <v>208</v>
      </c>
      <c r="L83" s="14" t="s">
        <v>63</v>
      </c>
      <c r="M83" s="238">
        <v>1</v>
      </c>
      <c r="N83" s="181">
        <v>8800</v>
      </c>
      <c r="O83" s="213" t="s">
        <v>1233</v>
      </c>
      <c r="P83" s="239">
        <v>34.5</v>
      </c>
    </row>
    <row r="84" spans="1:16" ht="48" customHeight="1">
      <c r="A84" s="996"/>
      <c r="B84" s="253">
        <v>13</v>
      </c>
      <c r="C84" s="253">
        <v>1</v>
      </c>
      <c r="D84" s="254" t="s">
        <v>58</v>
      </c>
      <c r="E84" s="227" t="s">
        <v>1228</v>
      </c>
      <c r="F84" s="913" t="s">
        <v>1264</v>
      </c>
      <c r="G84" s="227" t="s">
        <v>1260</v>
      </c>
      <c r="H84" s="227" t="s">
        <v>1261</v>
      </c>
      <c r="I84" s="227" t="s">
        <v>1262</v>
      </c>
      <c r="J84" s="913" t="s">
        <v>1265</v>
      </c>
      <c r="K84" s="911" t="s">
        <v>208</v>
      </c>
      <c r="L84" s="169" t="s">
        <v>63</v>
      </c>
      <c r="M84" s="258">
        <v>1</v>
      </c>
      <c r="N84" s="908">
        <v>7500</v>
      </c>
      <c r="O84" s="227" t="s">
        <v>1233</v>
      </c>
      <c r="P84" s="259">
        <v>34.5</v>
      </c>
    </row>
    <row r="85" spans="1:16" ht="33" customHeight="1">
      <c r="A85" s="997"/>
      <c r="B85" s="1360" t="s">
        <v>1398</v>
      </c>
      <c r="C85" s="1361"/>
      <c r="D85" s="1361"/>
      <c r="E85" s="1361"/>
      <c r="F85" s="1361"/>
      <c r="G85" s="1361"/>
      <c r="H85" s="1361"/>
      <c r="I85" s="1361"/>
      <c r="J85" s="1361"/>
      <c r="K85" s="1361"/>
      <c r="L85" s="1361"/>
      <c r="M85" s="1361"/>
      <c r="N85" s="1361"/>
      <c r="O85" s="1361"/>
      <c r="P85" s="1362"/>
    </row>
    <row r="86" spans="1:16" ht="38.25">
      <c r="A86" s="1490" t="s">
        <v>3977</v>
      </c>
      <c r="B86" s="1492">
        <v>10</v>
      </c>
      <c r="C86" s="1492">
        <v>1.5</v>
      </c>
      <c r="D86" s="1493" t="s">
        <v>58</v>
      </c>
      <c r="E86" s="1486" t="s">
        <v>1266</v>
      </c>
      <c r="F86" s="1486" t="s">
        <v>1267</v>
      </c>
      <c r="G86" s="1486" t="s">
        <v>1268</v>
      </c>
      <c r="H86" s="1486" t="s">
        <v>1269</v>
      </c>
      <c r="I86" s="1486" t="s">
        <v>1270</v>
      </c>
      <c r="J86" s="1486" t="s">
        <v>1271</v>
      </c>
      <c r="K86" s="1488" t="s">
        <v>208</v>
      </c>
      <c r="L86" s="20" t="s">
        <v>37</v>
      </c>
      <c r="M86" s="20" t="s">
        <v>27</v>
      </c>
      <c r="N86" s="1489">
        <v>36800</v>
      </c>
      <c r="O86" s="1486" t="s">
        <v>1272</v>
      </c>
      <c r="P86" s="1487">
        <v>34</v>
      </c>
    </row>
    <row r="87" spans="1:16" ht="25.5">
      <c r="A87" s="1491"/>
      <c r="B87" s="1492"/>
      <c r="C87" s="1492"/>
      <c r="D87" s="1493"/>
      <c r="E87" s="1486"/>
      <c r="F87" s="1486"/>
      <c r="G87" s="1486"/>
      <c r="H87" s="1486"/>
      <c r="I87" s="1486"/>
      <c r="J87" s="1486"/>
      <c r="K87" s="1488"/>
      <c r="L87" s="20" t="s">
        <v>119</v>
      </c>
      <c r="M87" s="20" t="s">
        <v>1198</v>
      </c>
      <c r="N87" s="1489"/>
      <c r="O87" s="1486"/>
      <c r="P87" s="1487"/>
    </row>
    <row r="88" spans="1:16" ht="38.25">
      <c r="A88" s="1491"/>
      <c r="B88" s="1492"/>
      <c r="C88" s="1492"/>
      <c r="D88" s="1493"/>
      <c r="E88" s="1486"/>
      <c r="F88" s="1486"/>
      <c r="G88" s="1486"/>
      <c r="H88" s="1486"/>
      <c r="I88" s="1486"/>
      <c r="J88" s="1486"/>
      <c r="K88" s="1488"/>
      <c r="L88" s="20" t="s">
        <v>610</v>
      </c>
      <c r="M88" s="20" t="s">
        <v>1189</v>
      </c>
      <c r="N88" s="1489"/>
      <c r="O88" s="1486"/>
      <c r="P88" s="1487"/>
    </row>
    <row r="89" spans="1:16" ht="150.75" customHeight="1">
      <c r="A89" s="1491"/>
      <c r="B89" s="1492"/>
      <c r="C89" s="1492"/>
      <c r="D89" s="1493"/>
      <c r="E89" s="1486"/>
      <c r="F89" s="1486"/>
      <c r="G89" s="1486"/>
      <c r="H89" s="1486"/>
      <c r="I89" s="1486"/>
      <c r="J89" s="1486"/>
      <c r="K89" s="1488"/>
      <c r="L89" s="20" t="s">
        <v>843</v>
      </c>
      <c r="M89" s="20" t="s">
        <v>1198</v>
      </c>
      <c r="N89" s="1489"/>
      <c r="O89" s="1486"/>
      <c r="P89" s="1487"/>
    </row>
    <row r="90" spans="1:16" ht="32.25" customHeight="1">
      <c r="A90" s="998"/>
      <c r="B90" s="1360" t="s">
        <v>1399</v>
      </c>
      <c r="C90" s="1361"/>
      <c r="D90" s="1361"/>
      <c r="E90" s="1361"/>
      <c r="F90" s="1361"/>
      <c r="G90" s="1361"/>
      <c r="H90" s="1361"/>
      <c r="I90" s="1361"/>
      <c r="J90" s="1361"/>
      <c r="K90" s="1361"/>
      <c r="L90" s="1361"/>
      <c r="M90" s="1361"/>
      <c r="N90" s="1361"/>
      <c r="O90" s="1361"/>
      <c r="P90" s="1362"/>
    </row>
    <row r="91" spans="1:16" ht="36.75" customHeight="1">
      <c r="A91" s="1490" t="s">
        <v>3978</v>
      </c>
      <c r="B91" s="1492">
        <v>6</v>
      </c>
      <c r="C91" s="1492">
        <v>4</v>
      </c>
      <c r="D91" s="1493" t="s">
        <v>1273</v>
      </c>
      <c r="E91" s="1486" t="s">
        <v>1221</v>
      </c>
      <c r="F91" s="1486" t="s">
        <v>1274</v>
      </c>
      <c r="G91" s="1486" t="s">
        <v>1275</v>
      </c>
      <c r="H91" s="1486" t="s">
        <v>1276</v>
      </c>
      <c r="I91" s="1283" t="s">
        <v>1277</v>
      </c>
      <c r="J91" s="1283" t="s">
        <v>1278</v>
      </c>
      <c r="K91" s="1126" t="s">
        <v>208</v>
      </c>
      <c r="L91" s="20" t="s">
        <v>119</v>
      </c>
      <c r="M91" s="20" t="s">
        <v>27</v>
      </c>
      <c r="N91" s="1379">
        <v>8782</v>
      </c>
      <c r="O91" s="1283" t="s">
        <v>1227</v>
      </c>
      <c r="P91" s="1483">
        <v>34</v>
      </c>
    </row>
    <row r="92" spans="1:16" ht="38.25" customHeight="1">
      <c r="A92" s="1491"/>
      <c r="B92" s="1492"/>
      <c r="C92" s="1492"/>
      <c r="D92" s="1493"/>
      <c r="E92" s="1486"/>
      <c r="F92" s="1486"/>
      <c r="G92" s="1486"/>
      <c r="H92" s="1486"/>
      <c r="I92" s="1405"/>
      <c r="J92" s="1405"/>
      <c r="K92" s="1127"/>
      <c r="L92" s="20" t="s">
        <v>120</v>
      </c>
      <c r="M92" s="20" t="s">
        <v>1279</v>
      </c>
      <c r="N92" s="1380"/>
      <c r="O92" s="1405"/>
      <c r="P92" s="1484"/>
    </row>
    <row r="93" spans="1:16" ht="33" customHeight="1">
      <c r="A93" s="1491"/>
      <c r="B93" s="1492"/>
      <c r="C93" s="1492"/>
      <c r="D93" s="1493"/>
      <c r="E93" s="1486"/>
      <c r="F93" s="1486"/>
      <c r="G93" s="1486"/>
      <c r="H93" s="1486"/>
      <c r="I93" s="1284"/>
      <c r="J93" s="1284"/>
      <c r="K93" s="1128"/>
      <c r="L93" s="20" t="s">
        <v>1280</v>
      </c>
      <c r="M93" s="20" t="s">
        <v>1281</v>
      </c>
      <c r="N93" s="1381"/>
      <c r="O93" s="1284"/>
      <c r="P93" s="1485"/>
    </row>
    <row r="94" spans="1:16" ht="23.25" customHeight="1">
      <c r="A94" s="956"/>
      <c r="B94" s="1453" t="s">
        <v>1400</v>
      </c>
      <c r="C94" s="1453"/>
      <c r="D94" s="1453"/>
      <c r="E94" s="1453"/>
      <c r="F94" s="1453"/>
      <c r="G94" s="1453"/>
      <c r="H94" s="1453"/>
      <c r="I94" s="1453"/>
      <c r="J94" s="1453"/>
      <c r="K94" s="1453"/>
      <c r="L94" s="1453"/>
      <c r="M94" s="1453"/>
      <c r="N94" s="1453"/>
      <c r="O94" s="1453"/>
      <c r="P94" s="1453"/>
    </row>
    <row r="95" spans="1:16" s="3" customFormat="1" ht="12.75">
      <c r="A95" s="92"/>
      <c r="B95" s="430"/>
      <c r="C95" s="430"/>
      <c r="D95" s="430"/>
      <c r="E95" s="343"/>
      <c r="F95" s="204"/>
      <c r="G95" s="429"/>
      <c r="H95" s="204"/>
      <c r="I95" s="204"/>
      <c r="J95" s="832"/>
      <c r="K95" s="204"/>
      <c r="L95" s="343"/>
      <c r="M95" s="833"/>
      <c r="N95" s="834"/>
      <c r="O95" s="291"/>
      <c r="P95" s="835"/>
    </row>
    <row r="96" spans="1:16">
      <c r="A96"/>
      <c r="F96" s="858"/>
      <c r="G96" s="859" t="s">
        <v>3903</v>
      </c>
      <c r="H96" s="860" t="s">
        <v>3904</v>
      </c>
      <c r="I96" s="858"/>
      <c r="J96" s="858"/>
      <c r="K96" s="861" t="s">
        <v>3903</v>
      </c>
      <c r="L96" s="847" t="s">
        <v>3904</v>
      </c>
      <c r="M96" s="858"/>
      <c r="N96" s="858"/>
      <c r="O96" s="858"/>
    </row>
    <row r="97" spans="1:16">
      <c r="A97"/>
      <c r="F97" s="848" t="s">
        <v>169</v>
      </c>
      <c r="G97" s="862">
        <f>N6+N7+N12+N15+N16+N19+N21+N26+N30+N37</f>
        <v>258000</v>
      </c>
      <c r="H97" s="837">
        <f>N6+N9+N13+N15+N17+N19+N23+N26+N33+N37</f>
        <v>258000</v>
      </c>
      <c r="I97" s="858"/>
      <c r="J97" s="863" t="s">
        <v>171</v>
      </c>
      <c r="K97" s="864">
        <v>10</v>
      </c>
      <c r="L97" s="849">
        <v>10</v>
      </c>
      <c r="M97" s="858"/>
      <c r="N97" s="858"/>
      <c r="O97" s="858"/>
    </row>
    <row r="98" spans="1:16">
      <c r="A98"/>
      <c r="F98" s="848" t="s">
        <v>170</v>
      </c>
      <c r="G98" s="862">
        <f>N38+N41+N46+N53+N54+N57+N70+N83</f>
        <v>348400.89999999997</v>
      </c>
      <c r="H98" s="837">
        <f>N39+N43+N49+N53+N55+N63+N76+N84+N86+N91</f>
        <v>354916.82</v>
      </c>
      <c r="I98" s="858"/>
      <c r="J98" s="864" t="s">
        <v>173</v>
      </c>
      <c r="K98" s="864">
        <v>8</v>
      </c>
      <c r="L98" s="849">
        <v>10</v>
      </c>
      <c r="M98" s="858"/>
      <c r="N98" s="858"/>
      <c r="O98" s="858"/>
    </row>
    <row r="99" spans="1:16">
      <c r="A99"/>
      <c r="F99" s="848" t="s">
        <v>172</v>
      </c>
      <c r="G99" s="836">
        <f>G97+G98</f>
        <v>606400.89999999991</v>
      </c>
      <c r="H99" s="837">
        <f>H97+H98</f>
        <v>612916.82000000007</v>
      </c>
      <c r="I99" s="858"/>
      <c r="J99" s="864" t="s">
        <v>174</v>
      </c>
      <c r="K99" s="864">
        <f>K97+K98</f>
        <v>18</v>
      </c>
      <c r="L99" s="849">
        <f>L97+L98</f>
        <v>20</v>
      </c>
      <c r="M99" s="858"/>
      <c r="N99" s="858"/>
      <c r="O99" s="858"/>
    </row>
    <row r="100" spans="1:16" s="387" customFormat="1" ht="23.25" customHeight="1">
      <c r="A100" s="670"/>
      <c r="B100" s="831"/>
      <c r="C100" s="831"/>
      <c r="D100" s="831"/>
      <c r="E100" s="831"/>
      <c r="F100" s="866"/>
      <c r="G100" s="866"/>
      <c r="H100" s="866"/>
      <c r="I100" s="866"/>
      <c r="J100" s="866"/>
      <c r="K100" s="866"/>
      <c r="L100" s="866"/>
      <c r="M100" s="866"/>
      <c r="N100" s="866"/>
      <c r="O100" s="866"/>
      <c r="P100" s="831"/>
    </row>
    <row r="101" spans="1:16" ht="15.75">
      <c r="A101" s="1158" t="s">
        <v>175</v>
      </c>
      <c r="B101" s="1159"/>
      <c r="C101" s="1159"/>
      <c r="D101" s="1159"/>
      <c r="E101" s="1159"/>
      <c r="F101" s="1159"/>
      <c r="G101" s="1159"/>
      <c r="H101" s="1159"/>
      <c r="I101" s="1159"/>
      <c r="J101" s="1159"/>
      <c r="K101" s="1159"/>
      <c r="L101" s="1159"/>
      <c r="M101" s="1159"/>
      <c r="N101" s="1159"/>
      <c r="O101" s="1159"/>
    </row>
    <row r="102" spans="1:16" ht="15.75">
      <c r="A102" s="172"/>
      <c r="B102" s="170"/>
      <c r="C102" s="170"/>
      <c r="D102" s="170"/>
      <c r="E102" s="170"/>
      <c r="F102" s="170"/>
      <c r="G102" s="170"/>
      <c r="H102" s="170"/>
      <c r="I102" s="170"/>
      <c r="J102" s="170"/>
      <c r="K102" s="170"/>
      <c r="M102" s="241"/>
      <c r="N102" s="170"/>
      <c r="O102" s="170"/>
    </row>
    <row r="103" spans="1:16" s="3" customFormat="1" ht="30" customHeight="1">
      <c r="A103" s="1085" t="s">
        <v>1</v>
      </c>
      <c r="B103" s="1073" t="s">
        <v>2</v>
      </c>
      <c r="C103" s="1073" t="s">
        <v>3</v>
      </c>
      <c r="D103" s="1085" t="s">
        <v>4</v>
      </c>
      <c r="E103" s="1085" t="s">
        <v>5</v>
      </c>
      <c r="F103" s="1085" t="s">
        <v>6</v>
      </c>
      <c r="G103" s="1085" t="s">
        <v>7</v>
      </c>
      <c r="H103" s="1085" t="s">
        <v>8</v>
      </c>
      <c r="I103" s="1085" t="s">
        <v>9</v>
      </c>
      <c r="J103" s="1087" t="s">
        <v>10</v>
      </c>
      <c r="K103" s="1088"/>
      <c r="L103" s="1087" t="s">
        <v>11</v>
      </c>
      <c r="M103" s="1230"/>
      <c r="N103" s="1073" t="s">
        <v>12</v>
      </c>
      <c r="O103" s="1073" t="s">
        <v>13</v>
      </c>
      <c r="P103" s="1073" t="s">
        <v>14</v>
      </c>
    </row>
    <row r="104" spans="1:16" s="3" customFormat="1" ht="35.25" customHeight="1" thickBot="1">
      <c r="A104" s="1086"/>
      <c r="B104" s="1074"/>
      <c r="C104" s="1074"/>
      <c r="D104" s="1086"/>
      <c r="E104" s="1086"/>
      <c r="F104" s="1086"/>
      <c r="G104" s="1086"/>
      <c r="H104" s="1086"/>
      <c r="I104" s="1086"/>
      <c r="J104" s="167">
        <v>2016</v>
      </c>
      <c r="K104" s="167">
        <v>2017</v>
      </c>
      <c r="L104" s="166" t="s">
        <v>15</v>
      </c>
      <c r="M104" s="166" t="s">
        <v>16</v>
      </c>
      <c r="N104" s="1074"/>
      <c r="O104" s="1074"/>
      <c r="P104" s="1074"/>
    </row>
    <row r="105" spans="1:16" s="41" customFormat="1" ht="38.25">
      <c r="A105" s="1441">
        <v>1</v>
      </c>
      <c r="B105" s="1444">
        <v>10</v>
      </c>
      <c r="C105" s="1444" t="s">
        <v>88</v>
      </c>
      <c r="D105" s="1444" t="s">
        <v>58</v>
      </c>
      <c r="E105" s="1432" t="s">
        <v>1266</v>
      </c>
      <c r="F105" s="1432" t="s">
        <v>1267</v>
      </c>
      <c r="G105" s="1432" t="s">
        <v>1268</v>
      </c>
      <c r="H105" s="1432" t="s">
        <v>1269</v>
      </c>
      <c r="I105" s="1432" t="s">
        <v>1270</v>
      </c>
      <c r="J105" s="1432" t="s">
        <v>1271</v>
      </c>
      <c r="K105" s="1269" t="s">
        <v>208</v>
      </c>
      <c r="L105" s="260" t="s">
        <v>37</v>
      </c>
      <c r="M105" s="260" t="s">
        <v>27</v>
      </c>
      <c r="N105" s="1439">
        <v>45697.95</v>
      </c>
      <c r="O105" s="1432" t="s">
        <v>1272</v>
      </c>
      <c r="P105" s="1440">
        <v>34</v>
      </c>
    </row>
    <row r="106" spans="1:16" s="41" customFormat="1" ht="25.5">
      <c r="A106" s="1442"/>
      <c r="B106" s="1275"/>
      <c r="C106" s="1275"/>
      <c r="D106" s="1275"/>
      <c r="E106" s="1305"/>
      <c r="F106" s="1305"/>
      <c r="G106" s="1305"/>
      <c r="H106" s="1305"/>
      <c r="I106" s="1305"/>
      <c r="J106" s="1305"/>
      <c r="K106" s="1275"/>
      <c r="L106" s="260" t="s">
        <v>119</v>
      </c>
      <c r="M106" s="260" t="s">
        <v>111</v>
      </c>
      <c r="N106" s="1437"/>
      <c r="O106" s="1305"/>
      <c r="P106" s="1434"/>
    </row>
    <row r="107" spans="1:16" s="41" customFormat="1" ht="25.5">
      <c r="A107" s="1442"/>
      <c r="B107" s="1275"/>
      <c r="C107" s="1275"/>
      <c r="D107" s="1275"/>
      <c r="E107" s="1305"/>
      <c r="F107" s="1305"/>
      <c r="G107" s="1305"/>
      <c r="H107" s="1305"/>
      <c r="I107" s="1305"/>
      <c r="J107" s="1305"/>
      <c r="K107" s="1275"/>
      <c r="L107" s="260" t="s">
        <v>120</v>
      </c>
      <c r="M107" s="260" t="s">
        <v>1279</v>
      </c>
      <c r="N107" s="1437"/>
      <c r="O107" s="1305"/>
      <c r="P107" s="1434"/>
    </row>
    <row r="108" spans="1:16" s="41" customFormat="1" ht="38.25">
      <c r="A108" s="1442"/>
      <c r="B108" s="1275"/>
      <c r="C108" s="1275"/>
      <c r="D108" s="1275"/>
      <c r="E108" s="1305"/>
      <c r="F108" s="1305"/>
      <c r="G108" s="1305"/>
      <c r="H108" s="1305"/>
      <c r="I108" s="1305"/>
      <c r="J108" s="1305"/>
      <c r="K108" s="1275"/>
      <c r="L108" s="260" t="s">
        <v>610</v>
      </c>
      <c r="M108" s="260" t="s">
        <v>1189</v>
      </c>
      <c r="N108" s="1437"/>
      <c r="O108" s="1305"/>
      <c r="P108" s="1434"/>
    </row>
    <row r="109" spans="1:16" s="41" customFormat="1" ht="143.25" customHeight="1">
      <c r="A109" s="1443"/>
      <c r="B109" s="1270"/>
      <c r="C109" s="1270"/>
      <c r="D109" s="1270"/>
      <c r="E109" s="1268"/>
      <c r="F109" s="1268"/>
      <c r="G109" s="1268"/>
      <c r="H109" s="1268"/>
      <c r="I109" s="1268"/>
      <c r="J109" s="1268"/>
      <c r="K109" s="1270"/>
      <c r="L109" s="260" t="s">
        <v>843</v>
      </c>
      <c r="M109" s="260" t="s">
        <v>1198</v>
      </c>
      <c r="N109" s="1438"/>
      <c r="O109" s="1268"/>
      <c r="P109" s="1435"/>
    </row>
    <row r="110" spans="1:16" s="41" customFormat="1" ht="17.25" customHeight="1">
      <c r="A110" s="999"/>
      <c r="B110" s="1255" t="s">
        <v>4489</v>
      </c>
      <c r="C110" s="1256"/>
      <c r="D110" s="1256"/>
      <c r="E110" s="1256"/>
      <c r="F110" s="1256"/>
      <c r="G110" s="1256"/>
      <c r="H110" s="1256"/>
      <c r="I110" s="1256"/>
      <c r="J110" s="1256"/>
      <c r="K110" s="1256"/>
      <c r="L110" s="1256"/>
      <c r="M110" s="1256"/>
      <c r="N110" s="1256"/>
      <c r="O110" s="1256"/>
      <c r="P110" s="1257"/>
    </row>
    <row r="111" spans="1:16" s="41" customFormat="1" ht="34.5" customHeight="1">
      <c r="A111" s="1480">
        <v>2</v>
      </c>
      <c r="B111" s="1269">
        <v>6</v>
      </c>
      <c r="C111" s="1269">
        <v>4</v>
      </c>
      <c r="D111" s="1269" t="s">
        <v>1220</v>
      </c>
      <c r="E111" s="1267" t="s">
        <v>1221</v>
      </c>
      <c r="F111" s="1267" t="s">
        <v>1274</v>
      </c>
      <c r="G111" s="1267" t="s">
        <v>1275</v>
      </c>
      <c r="H111" s="1267" t="s">
        <v>1276</v>
      </c>
      <c r="I111" s="1267" t="s">
        <v>1277</v>
      </c>
      <c r="J111" s="1267" t="s">
        <v>1278</v>
      </c>
      <c r="K111" s="1269" t="s">
        <v>208</v>
      </c>
      <c r="L111" s="260" t="s">
        <v>119</v>
      </c>
      <c r="M111" s="260" t="s">
        <v>27</v>
      </c>
      <c r="N111" s="1436">
        <v>8782</v>
      </c>
      <c r="O111" s="1267" t="s">
        <v>1227</v>
      </c>
      <c r="P111" s="1433">
        <v>34</v>
      </c>
    </row>
    <row r="112" spans="1:16" s="41" customFormat="1" ht="51" customHeight="1">
      <c r="A112" s="1481"/>
      <c r="B112" s="1275"/>
      <c r="C112" s="1275"/>
      <c r="D112" s="1275"/>
      <c r="E112" s="1305"/>
      <c r="F112" s="1305"/>
      <c r="G112" s="1305"/>
      <c r="H112" s="1305"/>
      <c r="I112" s="1305"/>
      <c r="J112" s="1305"/>
      <c r="K112" s="1275"/>
      <c r="L112" s="260" t="s">
        <v>120</v>
      </c>
      <c r="M112" s="260" t="s">
        <v>1279</v>
      </c>
      <c r="N112" s="1437"/>
      <c r="O112" s="1305"/>
      <c r="P112" s="1434"/>
    </row>
    <row r="113" spans="1:16" s="41" customFormat="1" ht="25.5">
      <c r="A113" s="1482"/>
      <c r="B113" s="1270"/>
      <c r="C113" s="1270"/>
      <c r="D113" s="1270"/>
      <c r="E113" s="1268"/>
      <c r="F113" s="1268"/>
      <c r="G113" s="1268"/>
      <c r="H113" s="1268"/>
      <c r="I113" s="1268"/>
      <c r="J113" s="1268"/>
      <c r="K113" s="1270"/>
      <c r="L113" s="260" t="s">
        <v>1280</v>
      </c>
      <c r="M113" s="260" t="s">
        <v>1281</v>
      </c>
      <c r="N113" s="1438"/>
      <c r="O113" s="1268"/>
      <c r="P113" s="1435"/>
    </row>
    <row r="114" spans="1:16" s="41" customFormat="1" ht="12.75">
      <c r="A114" s="1000"/>
      <c r="B114" s="1255" t="s">
        <v>4489</v>
      </c>
      <c r="C114" s="1256"/>
      <c r="D114" s="1256"/>
      <c r="E114" s="1256"/>
      <c r="F114" s="1256"/>
      <c r="G114" s="1256"/>
      <c r="H114" s="1256"/>
      <c r="I114" s="1256"/>
      <c r="J114" s="1256"/>
      <c r="K114" s="1256"/>
      <c r="L114" s="1256"/>
      <c r="M114" s="1256"/>
      <c r="N114" s="1256"/>
      <c r="O114" s="1256"/>
      <c r="P114" s="1257"/>
    </row>
    <row r="115" spans="1:16" s="41" customFormat="1" ht="30">
      <c r="A115" s="1468">
        <v>3</v>
      </c>
      <c r="B115" s="1477">
        <v>11</v>
      </c>
      <c r="C115" s="1477" t="s">
        <v>88</v>
      </c>
      <c r="D115" s="1477" t="s">
        <v>58</v>
      </c>
      <c r="E115" s="1465" t="s">
        <v>1221</v>
      </c>
      <c r="F115" s="1465" t="s">
        <v>1282</v>
      </c>
      <c r="G115" s="1465" t="s">
        <v>1283</v>
      </c>
      <c r="H115" s="1465" t="s">
        <v>1284</v>
      </c>
      <c r="I115" s="1465" t="s">
        <v>1285</v>
      </c>
      <c r="J115" s="1465" t="s">
        <v>1286</v>
      </c>
      <c r="K115" s="1468" t="s">
        <v>208</v>
      </c>
      <c r="L115" s="244" t="s">
        <v>119</v>
      </c>
      <c r="M115" s="244" t="s">
        <v>111</v>
      </c>
      <c r="N115" s="1471">
        <v>23098.560000000001</v>
      </c>
      <c r="O115" s="1465" t="s">
        <v>1227</v>
      </c>
      <c r="P115" s="1474">
        <v>33.5</v>
      </c>
    </row>
    <row r="116" spans="1:16" s="41" customFormat="1" ht="30">
      <c r="A116" s="1469"/>
      <c r="B116" s="1478"/>
      <c r="C116" s="1478"/>
      <c r="D116" s="1478"/>
      <c r="E116" s="1466"/>
      <c r="F116" s="1466"/>
      <c r="G116" s="1466"/>
      <c r="H116" s="1466"/>
      <c r="I116" s="1466"/>
      <c r="J116" s="1466"/>
      <c r="K116" s="1469"/>
      <c r="L116" s="244" t="s">
        <v>120</v>
      </c>
      <c r="M116" s="244" t="s">
        <v>150</v>
      </c>
      <c r="N116" s="1472"/>
      <c r="O116" s="1466"/>
      <c r="P116" s="1475"/>
    </row>
    <row r="117" spans="1:16" s="41" customFormat="1" ht="30">
      <c r="A117" s="1469"/>
      <c r="B117" s="1478"/>
      <c r="C117" s="1478"/>
      <c r="D117" s="1478"/>
      <c r="E117" s="1466"/>
      <c r="F117" s="1466"/>
      <c r="G117" s="1466"/>
      <c r="H117" s="1466"/>
      <c r="I117" s="1466"/>
      <c r="J117" s="1466"/>
      <c r="K117" s="1469"/>
      <c r="L117" s="244" t="s">
        <v>26</v>
      </c>
      <c r="M117" s="244" t="s">
        <v>27</v>
      </c>
      <c r="N117" s="1472"/>
      <c r="O117" s="1466"/>
      <c r="P117" s="1475"/>
    </row>
    <row r="118" spans="1:16" s="41" customFormat="1" ht="45">
      <c r="A118" s="1469"/>
      <c r="B118" s="1478"/>
      <c r="C118" s="1478"/>
      <c r="D118" s="1478"/>
      <c r="E118" s="1466"/>
      <c r="F118" s="1466"/>
      <c r="G118" s="1466"/>
      <c r="H118" s="1466"/>
      <c r="I118" s="1466"/>
      <c r="J118" s="1466"/>
      <c r="K118" s="1469"/>
      <c r="L118" s="244" t="s">
        <v>75</v>
      </c>
      <c r="M118" s="244" t="s">
        <v>165</v>
      </c>
      <c r="N118" s="1472"/>
      <c r="O118" s="1466"/>
      <c r="P118" s="1475"/>
    </row>
    <row r="119" spans="1:16" s="41" customFormat="1">
      <c r="A119" s="1469"/>
      <c r="B119" s="1478"/>
      <c r="C119" s="1478"/>
      <c r="D119" s="1478"/>
      <c r="E119" s="1466"/>
      <c r="F119" s="1466"/>
      <c r="G119" s="1466"/>
      <c r="H119" s="1466"/>
      <c r="I119" s="1466"/>
      <c r="J119" s="1466"/>
      <c r="K119" s="1469"/>
      <c r="L119" s="244" t="s">
        <v>63</v>
      </c>
      <c r="M119" s="244" t="s">
        <v>27</v>
      </c>
      <c r="N119" s="1472"/>
      <c r="O119" s="1466"/>
      <c r="P119" s="1475"/>
    </row>
    <row r="120" spans="1:16" s="41" customFormat="1" ht="45">
      <c r="A120" s="1470"/>
      <c r="B120" s="1479"/>
      <c r="C120" s="1479"/>
      <c r="D120" s="1479"/>
      <c r="E120" s="1467"/>
      <c r="F120" s="1467"/>
      <c r="G120" s="1467"/>
      <c r="H120" s="1467"/>
      <c r="I120" s="1467"/>
      <c r="J120" s="1467"/>
      <c r="K120" s="1470"/>
      <c r="L120" s="244" t="s">
        <v>609</v>
      </c>
      <c r="M120" s="244" t="s">
        <v>117</v>
      </c>
      <c r="N120" s="1473"/>
      <c r="O120" s="1467"/>
      <c r="P120" s="1476"/>
    </row>
    <row r="121" spans="1:16" s="41" customFormat="1" ht="25.5">
      <c r="A121" s="1426">
        <v>4</v>
      </c>
      <c r="B121" s="1410">
        <v>6</v>
      </c>
      <c r="C121" s="1410" t="s">
        <v>518</v>
      </c>
      <c r="D121" s="1077" t="s">
        <v>1287</v>
      </c>
      <c r="E121" s="1139" t="s">
        <v>1288</v>
      </c>
      <c r="F121" s="1285" t="s">
        <v>1289</v>
      </c>
      <c r="G121" s="1285" t="s">
        <v>1290</v>
      </c>
      <c r="H121" s="1285" t="s">
        <v>1291</v>
      </c>
      <c r="I121" s="1285" t="s">
        <v>1292</v>
      </c>
      <c r="J121" s="1285" t="s">
        <v>1293</v>
      </c>
      <c r="K121" s="1071" t="s">
        <v>208</v>
      </c>
      <c r="L121" s="14" t="s">
        <v>26</v>
      </c>
      <c r="M121" s="14" t="s">
        <v>27</v>
      </c>
      <c r="N121" s="1294">
        <v>107439</v>
      </c>
      <c r="O121" s="1139" t="s">
        <v>1165</v>
      </c>
      <c r="P121" s="1462">
        <v>33.5</v>
      </c>
    </row>
    <row r="122" spans="1:16" s="41" customFormat="1" ht="38.25">
      <c r="A122" s="1427"/>
      <c r="B122" s="1415"/>
      <c r="C122" s="1415"/>
      <c r="D122" s="1099"/>
      <c r="E122" s="1140"/>
      <c r="F122" s="1293"/>
      <c r="G122" s="1293"/>
      <c r="H122" s="1293"/>
      <c r="I122" s="1293"/>
      <c r="J122" s="1293"/>
      <c r="K122" s="1097"/>
      <c r="L122" s="14" t="s">
        <v>624</v>
      </c>
      <c r="M122" s="14" t="s">
        <v>27</v>
      </c>
      <c r="N122" s="1297"/>
      <c r="O122" s="1140"/>
      <c r="P122" s="1464"/>
    </row>
    <row r="123" spans="1:16" s="41" customFormat="1" ht="38.25">
      <c r="A123" s="1428"/>
      <c r="B123" s="1411"/>
      <c r="C123" s="1411"/>
      <c r="D123" s="1078"/>
      <c r="E123" s="1141"/>
      <c r="F123" s="1286"/>
      <c r="G123" s="1286"/>
      <c r="H123" s="1286"/>
      <c r="I123" s="1286"/>
      <c r="J123" s="1286"/>
      <c r="K123" s="1072"/>
      <c r="L123" s="14" t="s">
        <v>609</v>
      </c>
      <c r="M123" s="14" t="s">
        <v>1294</v>
      </c>
      <c r="N123" s="1295"/>
      <c r="O123" s="1141"/>
      <c r="P123" s="1463"/>
    </row>
    <row r="124" spans="1:16" s="41" customFormat="1" ht="25.5">
      <c r="A124" s="1426">
        <v>5</v>
      </c>
      <c r="B124" s="1410">
        <v>11</v>
      </c>
      <c r="C124" s="1410">
        <v>5</v>
      </c>
      <c r="D124" s="1410" t="s">
        <v>58</v>
      </c>
      <c r="E124" s="1139" t="s">
        <v>1295</v>
      </c>
      <c r="F124" s="1285" t="s">
        <v>1296</v>
      </c>
      <c r="G124" s="1285" t="s">
        <v>1297</v>
      </c>
      <c r="H124" s="1285" t="s">
        <v>1298</v>
      </c>
      <c r="I124" s="1285" t="s">
        <v>1299</v>
      </c>
      <c r="J124" s="1285" t="s">
        <v>1300</v>
      </c>
      <c r="K124" s="1071" t="s">
        <v>208</v>
      </c>
      <c r="L124" s="14" t="s">
        <v>119</v>
      </c>
      <c r="M124" s="14" t="s">
        <v>1198</v>
      </c>
      <c r="N124" s="1294">
        <v>66519</v>
      </c>
      <c r="O124" s="1139" t="s">
        <v>1301</v>
      </c>
      <c r="P124" s="1462">
        <v>33</v>
      </c>
    </row>
    <row r="125" spans="1:16" s="41" customFormat="1" ht="25.5">
      <c r="A125" s="1427"/>
      <c r="B125" s="1415"/>
      <c r="C125" s="1415"/>
      <c r="D125" s="1415"/>
      <c r="E125" s="1140"/>
      <c r="F125" s="1293"/>
      <c r="G125" s="1293"/>
      <c r="H125" s="1293"/>
      <c r="I125" s="1293"/>
      <c r="J125" s="1293"/>
      <c r="K125" s="1097"/>
      <c r="L125" s="14" t="s">
        <v>26</v>
      </c>
      <c r="M125" s="14" t="s">
        <v>27</v>
      </c>
      <c r="N125" s="1297"/>
      <c r="O125" s="1140"/>
      <c r="P125" s="1464"/>
    </row>
    <row r="126" spans="1:16" s="41" customFormat="1" ht="38.25">
      <c r="A126" s="1428"/>
      <c r="B126" s="1411"/>
      <c r="C126" s="1411"/>
      <c r="D126" s="1411"/>
      <c r="E126" s="1141"/>
      <c r="F126" s="1286"/>
      <c r="G126" s="1286"/>
      <c r="H126" s="1286"/>
      <c r="I126" s="1286"/>
      <c r="J126" s="1286"/>
      <c r="K126" s="1072"/>
      <c r="L126" s="14" t="s">
        <v>624</v>
      </c>
      <c r="M126" s="14" t="s">
        <v>27</v>
      </c>
      <c r="N126" s="1295"/>
      <c r="O126" s="1141"/>
      <c r="P126" s="1463"/>
    </row>
    <row r="127" spans="1:16" s="41" customFormat="1" ht="25.5">
      <c r="A127" s="1426">
        <v>6</v>
      </c>
      <c r="B127" s="1410">
        <v>6</v>
      </c>
      <c r="C127" s="1410">
        <v>4</v>
      </c>
      <c r="D127" s="1410" t="s">
        <v>50</v>
      </c>
      <c r="E127" s="1139" t="s">
        <v>1302</v>
      </c>
      <c r="F127" s="1285" t="s">
        <v>1303</v>
      </c>
      <c r="G127" s="1285" t="s">
        <v>1304</v>
      </c>
      <c r="H127" s="1285" t="s">
        <v>1305</v>
      </c>
      <c r="I127" s="1285" t="s">
        <v>1306</v>
      </c>
      <c r="J127" s="1285" t="s">
        <v>1307</v>
      </c>
      <c r="K127" s="1071" t="s">
        <v>208</v>
      </c>
      <c r="L127" s="14" t="s">
        <v>119</v>
      </c>
      <c r="M127" s="14" t="s">
        <v>27</v>
      </c>
      <c r="N127" s="1294">
        <v>13837.24</v>
      </c>
      <c r="O127" s="1139" t="s">
        <v>1165</v>
      </c>
      <c r="P127" s="1462">
        <v>33</v>
      </c>
    </row>
    <row r="128" spans="1:16" s="41" customFormat="1" ht="38.25">
      <c r="A128" s="1428"/>
      <c r="B128" s="1411"/>
      <c r="C128" s="1411"/>
      <c r="D128" s="1411"/>
      <c r="E128" s="1141"/>
      <c r="F128" s="1286"/>
      <c r="G128" s="1286"/>
      <c r="H128" s="1286"/>
      <c r="I128" s="1286"/>
      <c r="J128" s="1286"/>
      <c r="K128" s="1072"/>
      <c r="L128" s="14" t="s">
        <v>624</v>
      </c>
      <c r="M128" s="14" t="s">
        <v>27</v>
      </c>
      <c r="N128" s="1295"/>
      <c r="O128" s="1141"/>
      <c r="P128" s="1463"/>
    </row>
    <row r="129" spans="1:17" s="41" customFormat="1" ht="76.5">
      <c r="A129" s="77">
        <v>7</v>
      </c>
      <c r="B129" s="209">
        <v>10</v>
      </c>
      <c r="C129" s="209">
        <v>5</v>
      </c>
      <c r="D129" s="209" t="s">
        <v>58</v>
      </c>
      <c r="E129" s="213" t="s">
        <v>1308</v>
      </c>
      <c r="F129" s="189" t="s">
        <v>1309</v>
      </c>
      <c r="G129" s="189" t="s">
        <v>1310</v>
      </c>
      <c r="H129" s="189" t="s">
        <v>1311</v>
      </c>
      <c r="I129" s="189" t="s">
        <v>1312</v>
      </c>
      <c r="J129" s="189" t="s">
        <v>1313</v>
      </c>
      <c r="K129" s="171" t="s">
        <v>208</v>
      </c>
      <c r="L129" s="14" t="s">
        <v>37</v>
      </c>
      <c r="M129" s="14" t="s">
        <v>27</v>
      </c>
      <c r="N129" s="190">
        <v>21206.5</v>
      </c>
      <c r="O129" s="213" t="s">
        <v>1314</v>
      </c>
      <c r="P129" s="245">
        <v>33</v>
      </c>
    </row>
    <row r="130" spans="1:17" s="41" customFormat="1" ht="60" customHeight="1">
      <c r="A130" s="1426">
        <v>8</v>
      </c>
      <c r="B130" s="1410">
        <v>11</v>
      </c>
      <c r="C130" s="1410">
        <v>5</v>
      </c>
      <c r="D130" s="1410" t="s">
        <v>58</v>
      </c>
      <c r="E130" s="1139" t="s">
        <v>1221</v>
      </c>
      <c r="F130" s="1285" t="s">
        <v>1315</v>
      </c>
      <c r="G130" s="1285" t="s">
        <v>1316</v>
      </c>
      <c r="H130" s="1285" t="s">
        <v>1317</v>
      </c>
      <c r="I130" s="1285" t="s">
        <v>1318</v>
      </c>
      <c r="J130" s="1285" t="s">
        <v>1319</v>
      </c>
      <c r="K130" s="1071" t="s">
        <v>208</v>
      </c>
      <c r="L130" s="14" t="s">
        <v>26</v>
      </c>
      <c r="M130" s="14" t="s">
        <v>27</v>
      </c>
      <c r="N130" s="1294">
        <v>36564</v>
      </c>
      <c r="O130" s="1139" t="s">
        <v>1227</v>
      </c>
      <c r="P130" s="1462">
        <v>31.5</v>
      </c>
    </row>
    <row r="131" spans="1:17" s="41" customFormat="1" ht="38.25">
      <c r="A131" s="1428"/>
      <c r="B131" s="1411"/>
      <c r="C131" s="1411"/>
      <c r="D131" s="1411"/>
      <c r="E131" s="1141"/>
      <c r="F131" s="1286"/>
      <c r="G131" s="1286"/>
      <c r="H131" s="1286"/>
      <c r="I131" s="1286"/>
      <c r="J131" s="1286"/>
      <c r="K131" s="1072"/>
      <c r="L131" s="14" t="s">
        <v>610</v>
      </c>
      <c r="M131" s="14" t="s">
        <v>27</v>
      </c>
      <c r="N131" s="1295"/>
      <c r="O131" s="1141"/>
      <c r="P131" s="1463"/>
    </row>
    <row r="132" spans="1:17" s="41" customFormat="1" ht="93.75" customHeight="1">
      <c r="A132" s="1426">
        <v>9</v>
      </c>
      <c r="B132" s="1410">
        <v>11</v>
      </c>
      <c r="C132" s="1410">
        <v>5</v>
      </c>
      <c r="D132" s="1410" t="s">
        <v>58</v>
      </c>
      <c r="E132" s="1139" t="s">
        <v>1320</v>
      </c>
      <c r="F132" s="1285" t="s">
        <v>1321</v>
      </c>
      <c r="G132" s="1285" t="s">
        <v>1322</v>
      </c>
      <c r="H132" s="1285" t="s">
        <v>1323</v>
      </c>
      <c r="I132" s="1285" t="s">
        <v>1324</v>
      </c>
      <c r="J132" s="1285" t="s">
        <v>1325</v>
      </c>
      <c r="K132" s="1071" t="s">
        <v>208</v>
      </c>
      <c r="L132" s="14" t="s">
        <v>1326</v>
      </c>
      <c r="M132" s="14" t="s">
        <v>27</v>
      </c>
      <c r="N132" s="1294">
        <v>41768</v>
      </c>
      <c r="O132" s="1139" t="s">
        <v>853</v>
      </c>
      <c r="P132" s="1462">
        <v>31</v>
      </c>
    </row>
    <row r="133" spans="1:17" s="41" customFormat="1" ht="75.75" customHeight="1">
      <c r="A133" s="1428"/>
      <c r="B133" s="1411"/>
      <c r="C133" s="1411"/>
      <c r="D133" s="1411"/>
      <c r="E133" s="1141"/>
      <c r="F133" s="1286"/>
      <c r="G133" s="1286"/>
      <c r="H133" s="1286"/>
      <c r="I133" s="1286"/>
      <c r="J133" s="1286"/>
      <c r="K133" s="1072"/>
      <c r="L133" s="14" t="s">
        <v>119</v>
      </c>
      <c r="M133" s="14" t="s">
        <v>1198</v>
      </c>
      <c r="N133" s="1295"/>
      <c r="O133" s="1141"/>
      <c r="P133" s="1463"/>
    </row>
    <row r="134" spans="1:17" s="41" customFormat="1" ht="77.25" customHeight="1">
      <c r="A134" s="1426">
        <v>10</v>
      </c>
      <c r="B134" s="1410">
        <v>12</v>
      </c>
      <c r="C134" s="1410">
        <v>5</v>
      </c>
      <c r="D134" s="1410" t="s">
        <v>58</v>
      </c>
      <c r="E134" s="1139" t="s">
        <v>1228</v>
      </c>
      <c r="F134" s="1285" t="s">
        <v>1327</v>
      </c>
      <c r="G134" s="1285" t="s">
        <v>1328</v>
      </c>
      <c r="H134" s="1285" t="s">
        <v>1329</v>
      </c>
      <c r="I134" s="1285" t="s">
        <v>1330</v>
      </c>
      <c r="J134" s="1285" t="s">
        <v>1331</v>
      </c>
      <c r="K134" s="1071" t="s">
        <v>208</v>
      </c>
      <c r="L134" s="14" t="s">
        <v>63</v>
      </c>
      <c r="M134" s="14" t="s">
        <v>27</v>
      </c>
      <c r="N134" s="1294">
        <v>12050</v>
      </c>
      <c r="O134" s="1139" t="s">
        <v>1233</v>
      </c>
      <c r="P134" s="1462">
        <v>31</v>
      </c>
    </row>
    <row r="135" spans="1:17" s="41" customFormat="1" ht="90.75" customHeight="1">
      <c r="A135" s="1428"/>
      <c r="B135" s="1411"/>
      <c r="C135" s="1411"/>
      <c r="D135" s="1411"/>
      <c r="E135" s="1141"/>
      <c r="F135" s="1286"/>
      <c r="G135" s="1286"/>
      <c r="H135" s="1286"/>
      <c r="I135" s="1286"/>
      <c r="J135" s="1286"/>
      <c r="K135" s="1072"/>
      <c r="L135" s="14" t="s">
        <v>37</v>
      </c>
      <c r="M135" s="14" t="s">
        <v>27</v>
      </c>
      <c r="N135" s="1295"/>
      <c r="O135" s="1141"/>
      <c r="P135" s="1463"/>
    </row>
    <row r="136" spans="1:17" s="41" customFormat="1" ht="114.75" customHeight="1">
      <c r="A136" s="1426">
        <v>11</v>
      </c>
      <c r="B136" s="1410">
        <v>13</v>
      </c>
      <c r="C136" s="1410" t="s">
        <v>88</v>
      </c>
      <c r="D136" s="1410" t="s">
        <v>58</v>
      </c>
      <c r="E136" s="1139" t="s">
        <v>1332</v>
      </c>
      <c r="F136" s="1285" t="s">
        <v>1333</v>
      </c>
      <c r="G136" s="1285" t="s">
        <v>1334</v>
      </c>
      <c r="H136" s="1285" t="s">
        <v>1335</v>
      </c>
      <c r="I136" s="1285" t="s">
        <v>1336</v>
      </c>
      <c r="J136" s="1285" t="s">
        <v>1337</v>
      </c>
      <c r="K136" s="1071" t="s">
        <v>208</v>
      </c>
      <c r="L136" s="14" t="s">
        <v>37</v>
      </c>
      <c r="M136" s="14" t="s">
        <v>1198</v>
      </c>
      <c r="N136" s="1294">
        <v>34315.620000000003</v>
      </c>
      <c r="O136" s="1139" t="s">
        <v>1338</v>
      </c>
      <c r="P136" s="1450">
        <v>30.5</v>
      </c>
    </row>
    <row r="137" spans="1:17" s="41" customFormat="1" ht="25.5">
      <c r="A137" s="1428"/>
      <c r="B137" s="1411"/>
      <c r="C137" s="1411"/>
      <c r="D137" s="1411"/>
      <c r="E137" s="1141"/>
      <c r="F137" s="1286"/>
      <c r="G137" s="1286"/>
      <c r="H137" s="1286"/>
      <c r="I137" s="1286"/>
      <c r="J137" s="1286"/>
      <c r="K137" s="1072"/>
      <c r="L137" s="14" t="s">
        <v>119</v>
      </c>
      <c r="M137" s="14" t="s">
        <v>27</v>
      </c>
      <c r="N137" s="1295"/>
      <c r="O137" s="1141"/>
      <c r="P137" s="1452"/>
    </row>
    <row r="138" spans="1:17" s="41" customFormat="1" ht="69" customHeight="1">
      <c r="A138" s="1459">
        <v>12</v>
      </c>
      <c r="B138" s="1410">
        <v>10</v>
      </c>
      <c r="C138" s="1410" t="s">
        <v>518</v>
      </c>
      <c r="D138" s="1410" t="s">
        <v>18</v>
      </c>
      <c r="E138" s="1139" t="s">
        <v>1221</v>
      </c>
      <c r="F138" s="1285" t="s">
        <v>1339</v>
      </c>
      <c r="G138" s="1285" t="s">
        <v>1340</v>
      </c>
      <c r="H138" s="1285" t="s">
        <v>1341</v>
      </c>
      <c r="I138" s="1285" t="s">
        <v>1342</v>
      </c>
      <c r="J138" s="1285" t="s">
        <v>1343</v>
      </c>
      <c r="K138" s="1071" t="s">
        <v>208</v>
      </c>
      <c r="L138" s="14" t="s">
        <v>37</v>
      </c>
      <c r="M138" s="14" t="s">
        <v>27</v>
      </c>
      <c r="N138" s="1294">
        <v>40379.5</v>
      </c>
      <c r="O138" s="1139" t="s">
        <v>1227</v>
      </c>
      <c r="P138" s="1450">
        <v>30</v>
      </c>
      <c r="Q138" s="246"/>
    </row>
    <row r="139" spans="1:17" s="41" customFormat="1" ht="50.25" customHeight="1">
      <c r="A139" s="1460"/>
      <c r="B139" s="1415"/>
      <c r="C139" s="1415"/>
      <c r="D139" s="1415"/>
      <c r="E139" s="1140"/>
      <c r="F139" s="1293"/>
      <c r="G139" s="1293"/>
      <c r="H139" s="1293"/>
      <c r="I139" s="1293"/>
      <c r="J139" s="1293"/>
      <c r="K139" s="1097"/>
      <c r="L139" s="14" t="s">
        <v>119</v>
      </c>
      <c r="M139" s="14" t="s">
        <v>1189</v>
      </c>
      <c r="N139" s="1297"/>
      <c r="O139" s="1140"/>
      <c r="P139" s="1451"/>
      <c r="Q139" s="246"/>
    </row>
    <row r="140" spans="1:17" s="41" customFormat="1" ht="38.25">
      <c r="A140" s="1461"/>
      <c r="B140" s="1411"/>
      <c r="C140" s="1411"/>
      <c r="D140" s="1411"/>
      <c r="E140" s="1141"/>
      <c r="F140" s="1286"/>
      <c r="G140" s="1286"/>
      <c r="H140" s="1286"/>
      <c r="I140" s="1286"/>
      <c r="J140" s="1286"/>
      <c r="K140" s="1072"/>
      <c r="L140" s="14" t="s">
        <v>610</v>
      </c>
      <c r="M140" s="14" t="s">
        <v>27</v>
      </c>
      <c r="N140" s="1295"/>
      <c r="O140" s="1141"/>
      <c r="P140" s="1452"/>
      <c r="Q140" s="246"/>
    </row>
    <row r="141" spans="1:17" s="41" customFormat="1" ht="99.75" customHeight="1">
      <c r="A141" s="1455">
        <v>13</v>
      </c>
      <c r="B141" s="1410">
        <v>13</v>
      </c>
      <c r="C141" s="1410">
        <v>5</v>
      </c>
      <c r="D141" s="1410" t="s">
        <v>58</v>
      </c>
      <c r="E141" s="1139" t="s">
        <v>1221</v>
      </c>
      <c r="F141" s="1285" t="s">
        <v>1344</v>
      </c>
      <c r="G141" s="1285" t="s">
        <v>1345</v>
      </c>
      <c r="H141" s="1285" t="s">
        <v>1346</v>
      </c>
      <c r="I141" s="1285" t="s">
        <v>1347</v>
      </c>
      <c r="J141" s="1285" t="s">
        <v>1348</v>
      </c>
      <c r="K141" s="1071" t="s">
        <v>208</v>
      </c>
      <c r="L141" s="14" t="s">
        <v>63</v>
      </c>
      <c r="M141" s="14" t="s">
        <v>27</v>
      </c>
      <c r="N141" s="1294">
        <v>6639</v>
      </c>
      <c r="O141" s="1139" t="s">
        <v>1227</v>
      </c>
      <c r="P141" s="1450">
        <v>29.5</v>
      </c>
    </row>
    <row r="142" spans="1:17" s="41" customFormat="1" ht="92.25" customHeight="1">
      <c r="A142" s="1458"/>
      <c r="B142" s="1411"/>
      <c r="C142" s="1411"/>
      <c r="D142" s="1411"/>
      <c r="E142" s="1141"/>
      <c r="F142" s="1286"/>
      <c r="G142" s="1286"/>
      <c r="H142" s="1286"/>
      <c r="I142" s="1286"/>
      <c r="J142" s="1286"/>
      <c r="K142" s="1072"/>
      <c r="L142" s="14" t="s">
        <v>26</v>
      </c>
      <c r="M142" s="14" t="s">
        <v>27</v>
      </c>
      <c r="N142" s="1295"/>
      <c r="O142" s="1141"/>
      <c r="P142" s="1452"/>
    </row>
    <row r="143" spans="1:17" s="41" customFormat="1" ht="76.5" customHeight="1">
      <c r="A143" s="1455">
        <v>14</v>
      </c>
      <c r="B143" s="1410">
        <v>11</v>
      </c>
      <c r="C143" s="1410">
        <v>5</v>
      </c>
      <c r="D143" s="1410" t="s">
        <v>58</v>
      </c>
      <c r="E143" s="1139" t="s">
        <v>1349</v>
      </c>
      <c r="F143" s="1285" t="s">
        <v>1350</v>
      </c>
      <c r="G143" s="1285" t="s">
        <v>1351</v>
      </c>
      <c r="H143" s="1285" t="s">
        <v>1352</v>
      </c>
      <c r="I143" s="1285" t="s">
        <v>1353</v>
      </c>
      <c r="J143" s="1285" t="s">
        <v>1354</v>
      </c>
      <c r="K143" s="1071" t="s">
        <v>208</v>
      </c>
      <c r="L143" s="14" t="s">
        <v>63</v>
      </c>
      <c r="M143" s="14" t="s">
        <v>1189</v>
      </c>
      <c r="N143" s="1294">
        <v>68123.97</v>
      </c>
      <c r="O143" s="1139" t="s">
        <v>1165</v>
      </c>
      <c r="P143" s="1450">
        <v>29.5</v>
      </c>
    </row>
    <row r="144" spans="1:17" s="41" customFormat="1" ht="25.5">
      <c r="A144" s="1456"/>
      <c r="B144" s="1415"/>
      <c r="C144" s="1415"/>
      <c r="D144" s="1415"/>
      <c r="E144" s="1140"/>
      <c r="F144" s="1293"/>
      <c r="G144" s="1293"/>
      <c r="H144" s="1293"/>
      <c r="I144" s="1293"/>
      <c r="J144" s="1293"/>
      <c r="K144" s="1097"/>
      <c r="L144" s="14" t="s">
        <v>119</v>
      </c>
      <c r="M144" s="14" t="s">
        <v>111</v>
      </c>
      <c r="N144" s="1297"/>
      <c r="O144" s="1140"/>
      <c r="P144" s="1451"/>
    </row>
    <row r="145" spans="1:16" s="41" customFormat="1" ht="39" thickBot="1">
      <c r="A145" s="1457"/>
      <c r="B145" s="1411"/>
      <c r="C145" s="1411"/>
      <c r="D145" s="1411"/>
      <c r="E145" s="1141"/>
      <c r="F145" s="1286"/>
      <c r="G145" s="1286"/>
      <c r="H145" s="1286"/>
      <c r="I145" s="1286"/>
      <c r="J145" s="1286"/>
      <c r="K145" s="1072"/>
      <c r="L145" s="14" t="s">
        <v>624</v>
      </c>
      <c r="M145" s="14" t="s">
        <v>1198</v>
      </c>
      <c r="N145" s="1295"/>
      <c r="O145" s="1141"/>
      <c r="P145" s="1452"/>
    </row>
    <row r="146" spans="1:16" s="41" customFormat="1" ht="63.75">
      <c r="A146" s="247">
        <v>15</v>
      </c>
      <c r="B146" s="209">
        <v>6</v>
      </c>
      <c r="C146" s="209" t="s">
        <v>80</v>
      </c>
      <c r="D146" s="209" t="s">
        <v>1072</v>
      </c>
      <c r="E146" s="213" t="s">
        <v>1221</v>
      </c>
      <c r="F146" s="189" t="s">
        <v>1355</v>
      </c>
      <c r="G146" s="189" t="s">
        <v>1356</v>
      </c>
      <c r="H146" s="189" t="s">
        <v>1357</v>
      </c>
      <c r="I146" s="189" t="s">
        <v>1358</v>
      </c>
      <c r="J146" s="189" t="s">
        <v>1359</v>
      </c>
      <c r="K146" s="171" t="s">
        <v>208</v>
      </c>
      <c r="L146" s="14" t="s">
        <v>119</v>
      </c>
      <c r="M146" s="14" t="s">
        <v>1189</v>
      </c>
      <c r="N146" s="190">
        <v>34214.160000000003</v>
      </c>
      <c r="O146" s="213" t="s">
        <v>1227</v>
      </c>
      <c r="P146" s="248">
        <v>29</v>
      </c>
    </row>
    <row r="147" spans="1:16" s="41" customFormat="1" ht="63.75">
      <c r="A147" s="249">
        <v>16</v>
      </c>
      <c r="B147" s="209">
        <v>13</v>
      </c>
      <c r="C147" s="209" t="s">
        <v>88</v>
      </c>
      <c r="D147" s="209" t="s">
        <v>58</v>
      </c>
      <c r="E147" s="213" t="s">
        <v>1360</v>
      </c>
      <c r="F147" s="189" t="s">
        <v>1361</v>
      </c>
      <c r="G147" s="189" t="s">
        <v>1362</v>
      </c>
      <c r="H147" s="1285" t="s">
        <v>1357</v>
      </c>
      <c r="I147" s="1285" t="s">
        <v>1363</v>
      </c>
      <c r="J147" s="1285" t="s">
        <v>1364</v>
      </c>
      <c r="K147" s="1071" t="s">
        <v>208</v>
      </c>
      <c r="L147" s="14" t="s">
        <v>119</v>
      </c>
      <c r="M147" s="14" t="s">
        <v>1189</v>
      </c>
      <c r="N147" s="1391">
        <v>11341.5</v>
      </c>
      <c r="O147" s="1416" t="s">
        <v>1233</v>
      </c>
      <c r="P147" s="1454">
        <v>28</v>
      </c>
    </row>
    <row r="148" spans="1:16" s="41" customFormat="1" ht="13.5" thickBot="1">
      <c r="A148" s="250"/>
      <c r="B148" s="209"/>
      <c r="C148" s="209"/>
      <c r="D148" s="209"/>
      <c r="E148" s="213"/>
      <c r="F148" s="189"/>
      <c r="G148" s="189"/>
      <c r="H148" s="1286"/>
      <c r="I148" s="1286"/>
      <c r="J148" s="1286"/>
      <c r="K148" s="1072"/>
      <c r="L148" s="14" t="s">
        <v>63</v>
      </c>
      <c r="M148" s="14" t="s">
        <v>1189</v>
      </c>
      <c r="N148" s="1391"/>
      <c r="O148" s="1416"/>
      <c r="P148" s="1454"/>
    </row>
    <row r="149" spans="1:16" s="41" customFormat="1" ht="89.25" customHeight="1">
      <c r="A149" s="247">
        <v>17</v>
      </c>
      <c r="B149" s="209">
        <v>6</v>
      </c>
      <c r="C149" s="209" t="s">
        <v>1365</v>
      </c>
      <c r="D149" s="209" t="s">
        <v>433</v>
      </c>
      <c r="E149" s="213" t="s">
        <v>1221</v>
      </c>
      <c r="F149" s="189" t="s">
        <v>1366</v>
      </c>
      <c r="G149" s="189" t="s">
        <v>1367</v>
      </c>
      <c r="H149" s="1285" t="s">
        <v>1368</v>
      </c>
      <c r="I149" s="1285" t="s">
        <v>1369</v>
      </c>
      <c r="J149" s="1285" t="s">
        <v>1370</v>
      </c>
      <c r="K149" s="1071" t="s">
        <v>208</v>
      </c>
      <c r="L149" s="14" t="s">
        <v>26</v>
      </c>
      <c r="M149" s="14" t="s">
        <v>27</v>
      </c>
      <c r="N149" s="1391">
        <v>10147</v>
      </c>
      <c r="O149" s="1416" t="s">
        <v>1227</v>
      </c>
      <c r="P149" s="1454">
        <v>26.5</v>
      </c>
    </row>
    <row r="150" spans="1:16" s="41" customFormat="1" ht="25.5">
      <c r="A150" s="251"/>
      <c r="B150" s="209"/>
      <c r="C150" s="209"/>
      <c r="D150" s="209"/>
      <c r="E150" s="213"/>
      <c r="F150" s="189"/>
      <c r="G150" s="189"/>
      <c r="H150" s="1286"/>
      <c r="I150" s="1286"/>
      <c r="J150" s="1286"/>
      <c r="K150" s="1072"/>
      <c r="L150" s="14" t="s">
        <v>1280</v>
      </c>
      <c r="M150" s="14" t="s">
        <v>1199</v>
      </c>
      <c r="N150" s="1391"/>
      <c r="O150" s="1416"/>
      <c r="P150" s="1454"/>
    </row>
    <row r="151" spans="1:16" s="41" customFormat="1" ht="102">
      <c r="A151" s="77">
        <v>18</v>
      </c>
      <c r="B151" s="209">
        <v>6</v>
      </c>
      <c r="C151" s="209" t="s">
        <v>80</v>
      </c>
      <c r="D151" s="188" t="s">
        <v>1371</v>
      </c>
      <c r="E151" s="213" t="s">
        <v>1372</v>
      </c>
      <c r="F151" s="189" t="s">
        <v>1373</v>
      </c>
      <c r="G151" s="189" t="s">
        <v>1374</v>
      </c>
      <c r="H151" s="189" t="s">
        <v>22</v>
      </c>
      <c r="I151" s="189" t="s">
        <v>1375</v>
      </c>
      <c r="J151" s="189" t="s">
        <v>1376</v>
      </c>
      <c r="K151" s="171" t="s">
        <v>208</v>
      </c>
      <c r="L151" s="14" t="s">
        <v>26</v>
      </c>
      <c r="M151" s="14" t="s">
        <v>27</v>
      </c>
      <c r="N151" s="190">
        <v>47060</v>
      </c>
      <c r="O151" s="213" t="s">
        <v>1165</v>
      </c>
      <c r="P151" s="252">
        <v>26</v>
      </c>
    </row>
    <row r="152" spans="1:16" s="41" customFormat="1" ht="191.25">
      <c r="A152" s="77">
        <v>19</v>
      </c>
      <c r="B152" s="209">
        <v>13</v>
      </c>
      <c r="C152" s="209" t="s">
        <v>80</v>
      </c>
      <c r="D152" s="209" t="s">
        <v>425</v>
      </c>
      <c r="E152" s="213" t="s">
        <v>1221</v>
      </c>
      <c r="F152" s="189" t="s">
        <v>1377</v>
      </c>
      <c r="G152" s="189" t="s">
        <v>1378</v>
      </c>
      <c r="H152" s="189" t="s">
        <v>1357</v>
      </c>
      <c r="I152" s="189" t="s">
        <v>1379</v>
      </c>
      <c r="J152" s="189" t="s">
        <v>1380</v>
      </c>
      <c r="K152" s="171" t="s">
        <v>208</v>
      </c>
      <c r="L152" s="14" t="s">
        <v>119</v>
      </c>
      <c r="M152" s="14" t="s">
        <v>111</v>
      </c>
      <c r="N152" s="190">
        <v>9204</v>
      </c>
      <c r="O152" s="213" t="s">
        <v>1227</v>
      </c>
      <c r="P152" s="252">
        <v>25</v>
      </c>
    </row>
    <row r="153" spans="1:16" s="41" customFormat="1" ht="65.25" customHeight="1">
      <c r="A153" s="1426">
        <v>20</v>
      </c>
      <c r="B153" s="1410">
        <v>13</v>
      </c>
      <c r="C153" s="1410" t="s">
        <v>440</v>
      </c>
      <c r="D153" s="1410" t="s">
        <v>134</v>
      </c>
      <c r="E153" s="1139" t="s">
        <v>1381</v>
      </c>
      <c r="F153" s="1285" t="s">
        <v>1382</v>
      </c>
      <c r="G153" s="1285" t="s">
        <v>1383</v>
      </c>
      <c r="H153" s="1285" t="s">
        <v>1384</v>
      </c>
      <c r="I153" s="1285" t="s">
        <v>1385</v>
      </c>
      <c r="J153" s="1285" t="s">
        <v>1386</v>
      </c>
      <c r="K153" s="1071" t="s">
        <v>208</v>
      </c>
      <c r="L153" s="14" t="s">
        <v>26</v>
      </c>
      <c r="M153" s="14" t="s">
        <v>27</v>
      </c>
      <c r="N153" s="1294">
        <v>61500</v>
      </c>
      <c r="O153" s="1139" t="s">
        <v>1165</v>
      </c>
      <c r="P153" s="1448">
        <v>22.5</v>
      </c>
    </row>
    <row r="154" spans="1:16" s="41" customFormat="1" ht="44.25" customHeight="1">
      <c r="A154" s="1428"/>
      <c r="B154" s="1411"/>
      <c r="C154" s="1411"/>
      <c r="D154" s="1411"/>
      <c r="E154" s="1141"/>
      <c r="F154" s="1286"/>
      <c r="G154" s="1286"/>
      <c r="H154" s="1286"/>
      <c r="I154" s="1286"/>
      <c r="J154" s="1286"/>
      <c r="K154" s="1072"/>
      <c r="L154" s="14" t="s">
        <v>119</v>
      </c>
      <c r="M154" s="14" t="s">
        <v>1198</v>
      </c>
      <c r="N154" s="1295"/>
      <c r="O154" s="1141"/>
      <c r="P154" s="1449"/>
    </row>
    <row r="155" spans="1:16" s="41" customFormat="1" ht="76.5" customHeight="1">
      <c r="A155" s="1426">
        <v>21</v>
      </c>
      <c r="B155" s="1410">
        <v>6</v>
      </c>
      <c r="C155" s="1410" t="s">
        <v>501</v>
      </c>
      <c r="D155" s="1410" t="s">
        <v>1387</v>
      </c>
      <c r="E155" s="1139" t="s">
        <v>1221</v>
      </c>
      <c r="F155" s="1285" t="s">
        <v>1388</v>
      </c>
      <c r="G155" s="1285" t="s">
        <v>1389</v>
      </c>
      <c r="H155" s="1285" t="s">
        <v>1276</v>
      </c>
      <c r="I155" s="1285" t="s">
        <v>1390</v>
      </c>
      <c r="J155" s="1285" t="s">
        <v>1391</v>
      </c>
      <c r="K155" s="1071" t="s">
        <v>208</v>
      </c>
      <c r="L155" s="14" t="s">
        <v>119</v>
      </c>
      <c r="M155" s="14" t="s">
        <v>27</v>
      </c>
      <c r="N155" s="1294">
        <v>22728.78</v>
      </c>
      <c r="O155" s="1139" t="s">
        <v>1227</v>
      </c>
      <c r="P155" s="1448">
        <v>22</v>
      </c>
    </row>
    <row r="156" spans="1:16" s="41" customFormat="1" ht="25.5">
      <c r="A156" s="1428"/>
      <c r="B156" s="1411"/>
      <c r="C156" s="1411"/>
      <c r="D156" s="1411"/>
      <c r="E156" s="1141"/>
      <c r="F156" s="1286"/>
      <c r="G156" s="1286"/>
      <c r="H156" s="1286"/>
      <c r="I156" s="1286"/>
      <c r="J156" s="1286"/>
      <c r="K156" s="1072"/>
      <c r="L156" s="14" t="s">
        <v>1280</v>
      </c>
      <c r="M156" s="14" t="s">
        <v>1199</v>
      </c>
      <c r="N156" s="1295"/>
      <c r="O156" s="1141"/>
      <c r="P156" s="1449"/>
    </row>
    <row r="157" spans="1:16">
      <c r="M157" s="243"/>
    </row>
  </sheetData>
  <mergeCells count="523">
    <mergeCell ref="J7:J8"/>
    <mergeCell ref="K7:K8"/>
    <mergeCell ref="N7:N8"/>
    <mergeCell ref="O7:O8"/>
    <mergeCell ref="P7:P8"/>
    <mergeCell ref="O4:O5"/>
    <mergeCell ref="P4:P5"/>
    <mergeCell ref="A7:A8"/>
    <mergeCell ref="B7:B8"/>
    <mergeCell ref="C7:C8"/>
    <mergeCell ref="D7:D8"/>
    <mergeCell ref="E7:E8"/>
    <mergeCell ref="F7:F8"/>
    <mergeCell ref="G7:G8"/>
    <mergeCell ref="H7:H8"/>
    <mergeCell ref="G4:G5"/>
    <mergeCell ref="H4:H5"/>
    <mergeCell ref="I4:I5"/>
    <mergeCell ref="J4:K4"/>
    <mergeCell ref="L4:M4"/>
    <mergeCell ref="N4:N5"/>
    <mergeCell ref="A4:A5"/>
    <mergeCell ref="B4:B5"/>
    <mergeCell ref="C4:C5"/>
    <mergeCell ref="D4:D5"/>
    <mergeCell ref="E4:E5"/>
    <mergeCell ref="F4:F5"/>
    <mergeCell ref="I7:I8"/>
    <mergeCell ref="M9:M10"/>
    <mergeCell ref="N9:N10"/>
    <mergeCell ref="O9:O10"/>
    <mergeCell ref="P9:P10"/>
    <mergeCell ref="A19:A20"/>
    <mergeCell ref="B19:B20"/>
    <mergeCell ref="C19:C20"/>
    <mergeCell ref="D19:D20"/>
    <mergeCell ref="E19:E20"/>
    <mergeCell ref="F19:F20"/>
    <mergeCell ref="G9:G10"/>
    <mergeCell ref="H9:H10"/>
    <mergeCell ref="I9:I10"/>
    <mergeCell ref="J9:J10"/>
    <mergeCell ref="K9:K10"/>
    <mergeCell ref="L9:L10"/>
    <mergeCell ref="A9:A10"/>
    <mergeCell ref="B9:B10"/>
    <mergeCell ref="C9:C10"/>
    <mergeCell ref="D9:D10"/>
    <mergeCell ref="E9:E10"/>
    <mergeCell ref="F9:F10"/>
    <mergeCell ref="B11:P11"/>
    <mergeCell ref="B14:P14"/>
    <mergeCell ref="P21:P22"/>
    <mergeCell ref="O19:O20"/>
    <mergeCell ref="P19:P20"/>
    <mergeCell ref="A21:A22"/>
    <mergeCell ref="B21:B22"/>
    <mergeCell ref="C21:C22"/>
    <mergeCell ref="D21:D22"/>
    <mergeCell ref="E21:E22"/>
    <mergeCell ref="F21:F22"/>
    <mergeCell ref="G21:G22"/>
    <mergeCell ref="H21:H22"/>
    <mergeCell ref="G19:G20"/>
    <mergeCell ref="H19:H20"/>
    <mergeCell ref="I19:I20"/>
    <mergeCell ref="J19:J20"/>
    <mergeCell ref="K19:K20"/>
    <mergeCell ref="N19:N20"/>
    <mergeCell ref="B18:P18"/>
    <mergeCell ref="C23:C24"/>
    <mergeCell ref="D23:D24"/>
    <mergeCell ref="E23:E24"/>
    <mergeCell ref="F23:F24"/>
    <mergeCell ref="I21:I22"/>
    <mergeCell ref="J21:J22"/>
    <mergeCell ref="K21:K22"/>
    <mergeCell ref="N21:N22"/>
    <mergeCell ref="O21:O22"/>
    <mergeCell ref="I26:I29"/>
    <mergeCell ref="J26:J29"/>
    <mergeCell ref="K26:K29"/>
    <mergeCell ref="N26:N29"/>
    <mergeCell ref="O26:O29"/>
    <mergeCell ref="P26:P29"/>
    <mergeCell ref="O23:O24"/>
    <mergeCell ref="P23:P24"/>
    <mergeCell ref="A26:A29"/>
    <mergeCell ref="B26:B29"/>
    <mergeCell ref="C26:C29"/>
    <mergeCell ref="D26:D29"/>
    <mergeCell ref="E26:E29"/>
    <mergeCell ref="F26:F29"/>
    <mergeCell ref="G26:G29"/>
    <mergeCell ref="H26:H29"/>
    <mergeCell ref="G23:G24"/>
    <mergeCell ref="H23:H24"/>
    <mergeCell ref="I23:I24"/>
    <mergeCell ref="J23:J24"/>
    <mergeCell ref="K23:K24"/>
    <mergeCell ref="N23:N24"/>
    <mergeCell ref="A23:A24"/>
    <mergeCell ref="B23:B24"/>
    <mergeCell ref="P33:P35"/>
    <mergeCell ref="O30:O32"/>
    <mergeCell ref="P30:P32"/>
    <mergeCell ref="A33:A35"/>
    <mergeCell ref="B33:B35"/>
    <mergeCell ref="C33:C35"/>
    <mergeCell ref="D33:D35"/>
    <mergeCell ref="E33:E35"/>
    <mergeCell ref="F33:F35"/>
    <mergeCell ref="G33:G35"/>
    <mergeCell ref="H33:H35"/>
    <mergeCell ref="G30:G32"/>
    <mergeCell ref="H30:H32"/>
    <mergeCell ref="I30:I32"/>
    <mergeCell ref="J30:J32"/>
    <mergeCell ref="K30:K32"/>
    <mergeCell ref="N30:N32"/>
    <mergeCell ref="A30:A32"/>
    <mergeCell ref="B30:B32"/>
    <mergeCell ref="C30:C32"/>
    <mergeCell ref="D30:D32"/>
    <mergeCell ref="E30:E32"/>
    <mergeCell ref="F30:F32"/>
    <mergeCell ref="C41:C42"/>
    <mergeCell ref="D41:D42"/>
    <mergeCell ref="E41:E42"/>
    <mergeCell ref="F41:F42"/>
    <mergeCell ref="I33:I35"/>
    <mergeCell ref="J33:J35"/>
    <mergeCell ref="K33:K35"/>
    <mergeCell ref="N33:N35"/>
    <mergeCell ref="O33:O35"/>
    <mergeCell ref="I43:I44"/>
    <mergeCell ref="J43:J44"/>
    <mergeCell ref="K43:K44"/>
    <mergeCell ref="N43:N44"/>
    <mergeCell ref="O43:O44"/>
    <mergeCell ref="P43:P44"/>
    <mergeCell ref="O41:O42"/>
    <mergeCell ref="P41:P42"/>
    <mergeCell ref="A43:A44"/>
    <mergeCell ref="B43:B44"/>
    <mergeCell ref="C43:C44"/>
    <mergeCell ref="D43:D44"/>
    <mergeCell ref="E43:E44"/>
    <mergeCell ref="F43:F44"/>
    <mergeCell ref="G43:G44"/>
    <mergeCell ref="H43:H44"/>
    <mergeCell ref="G41:G42"/>
    <mergeCell ref="H41:H42"/>
    <mergeCell ref="I41:I42"/>
    <mergeCell ref="J41:J42"/>
    <mergeCell ref="K41:K42"/>
    <mergeCell ref="N41:N42"/>
    <mergeCell ref="A41:A42"/>
    <mergeCell ref="B41:B42"/>
    <mergeCell ref="P49:P51"/>
    <mergeCell ref="O46:O48"/>
    <mergeCell ref="P46:P48"/>
    <mergeCell ref="A49:A51"/>
    <mergeCell ref="B49:B51"/>
    <mergeCell ref="C49:C51"/>
    <mergeCell ref="D49:D51"/>
    <mergeCell ref="E49:E51"/>
    <mergeCell ref="F49:F51"/>
    <mergeCell ref="G49:G51"/>
    <mergeCell ref="H49:H51"/>
    <mergeCell ref="G46:G48"/>
    <mergeCell ref="H46:H48"/>
    <mergeCell ref="I46:I48"/>
    <mergeCell ref="J46:J48"/>
    <mergeCell ref="K46:K48"/>
    <mergeCell ref="N46:N48"/>
    <mergeCell ref="A46:A48"/>
    <mergeCell ref="B46:B48"/>
    <mergeCell ref="C46:C48"/>
    <mergeCell ref="D46:D48"/>
    <mergeCell ref="E46:E48"/>
    <mergeCell ref="F46:F48"/>
    <mergeCell ref="C57:C62"/>
    <mergeCell ref="D57:D62"/>
    <mergeCell ref="E57:E62"/>
    <mergeCell ref="F57:F62"/>
    <mergeCell ref="I49:I51"/>
    <mergeCell ref="J49:J51"/>
    <mergeCell ref="K49:K51"/>
    <mergeCell ref="N49:N51"/>
    <mergeCell ref="O49:O51"/>
    <mergeCell ref="I63:I68"/>
    <mergeCell ref="J63:J68"/>
    <mergeCell ref="K63:K68"/>
    <mergeCell ref="N63:N68"/>
    <mergeCell ref="O63:O68"/>
    <mergeCell ref="P63:P68"/>
    <mergeCell ref="O57:O62"/>
    <mergeCell ref="P57:P62"/>
    <mergeCell ref="A63:A68"/>
    <mergeCell ref="B63:B68"/>
    <mergeCell ref="C63:C68"/>
    <mergeCell ref="D63:D68"/>
    <mergeCell ref="E63:E68"/>
    <mergeCell ref="F63:F68"/>
    <mergeCell ref="G63:G68"/>
    <mergeCell ref="H63:H68"/>
    <mergeCell ref="G57:G62"/>
    <mergeCell ref="H57:H62"/>
    <mergeCell ref="I57:I62"/>
    <mergeCell ref="J57:J62"/>
    <mergeCell ref="K57:K62"/>
    <mergeCell ref="N57:N62"/>
    <mergeCell ref="A57:A62"/>
    <mergeCell ref="B57:B62"/>
    <mergeCell ref="A76:A81"/>
    <mergeCell ref="B76:B81"/>
    <mergeCell ref="C76:C81"/>
    <mergeCell ref="D76:D81"/>
    <mergeCell ref="E76:E81"/>
    <mergeCell ref="F76:F81"/>
    <mergeCell ref="G76:G81"/>
    <mergeCell ref="H76:H81"/>
    <mergeCell ref="G70:G75"/>
    <mergeCell ref="H70:H75"/>
    <mergeCell ref="A70:A75"/>
    <mergeCell ref="B70:B75"/>
    <mergeCell ref="C70:C75"/>
    <mergeCell ref="D70:D75"/>
    <mergeCell ref="E70:E75"/>
    <mergeCell ref="F70:F75"/>
    <mergeCell ref="I76:I81"/>
    <mergeCell ref="J76:J81"/>
    <mergeCell ref="K76:K81"/>
    <mergeCell ref="N76:N81"/>
    <mergeCell ref="O76:O81"/>
    <mergeCell ref="B82:P82"/>
    <mergeCell ref="B85:P85"/>
    <mergeCell ref="P76:P81"/>
    <mergeCell ref="O70:O75"/>
    <mergeCell ref="P70:P75"/>
    <mergeCell ref="I70:I75"/>
    <mergeCell ref="J70:J75"/>
    <mergeCell ref="K70:K75"/>
    <mergeCell ref="N70:N75"/>
    <mergeCell ref="A91:A93"/>
    <mergeCell ref="B91:B93"/>
    <mergeCell ref="C91:C93"/>
    <mergeCell ref="D91:D93"/>
    <mergeCell ref="E91:E93"/>
    <mergeCell ref="F91:F93"/>
    <mergeCell ref="G91:G93"/>
    <mergeCell ref="H91:H93"/>
    <mergeCell ref="G86:G89"/>
    <mergeCell ref="H86:H89"/>
    <mergeCell ref="A86:A89"/>
    <mergeCell ref="B86:B89"/>
    <mergeCell ref="C86:C89"/>
    <mergeCell ref="D86:D89"/>
    <mergeCell ref="E86:E89"/>
    <mergeCell ref="F86:F89"/>
    <mergeCell ref="P91:P93"/>
    <mergeCell ref="O86:O89"/>
    <mergeCell ref="P86:P89"/>
    <mergeCell ref="I86:I89"/>
    <mergeCell ref="J86:J89"/>
    <mergeCell ref="K86:K89"/>
    <mergeCell ref="N86:N89"/>
    <mergeCell ref="B90:P90"/>
    <mergeCell ref="P103:P104"/>
    <mergeCell ref="F103:F104"/>
    <mergeCell ref="G103:G104"/>
    <mergeCell ref="H103:H104"/>
    <mergeCell ref="I103:I104"/>
    <mergeCell ref="L103:M103"/>
    <mergeCell ref="N103:N104"/>
    <mergeCell ref="J103:K103"/>
    <mergeCell ref="O103:O104"/>
    <mergeCell ref="I91:I93"/>
    <mergeCell ref="J91:J93"/>
    <mergeCell ref="K91:K93"/>
    <mergeCell ref="N91:N93"/>
    <mergeCell ref="O91:O93"/>
    <mergeCell ref="D105:D109"/>
    <mergeCell ref="E105:E109"/>
    <mergeCell ref="A111:A113"/>
    <mergeCell ref="B111:B113"/>
    <mergeCell ref="C111:C113"/>
    <mergeCell ref="D111:D113"/>
    <mergeCell ref="E111:E113"/>
    <mergeCell ref="C103:C104"/>
    <mergeCell ref="D103:D104"/>
    <mergeCell ref="E103:E104"/>
    <mergeCell ref="N115:N120"/>
    <mergeCell ref="O115:O120"/>
    <mergeCell ref="P115:P120"/>
    <mergeCell ref="A121:A123"/>
    <mergeCell ref="B121:B123"/>
    <mergeCell ref="C121:C123"/>
    <mergeCell ref="D121:D123"/>
    <mergeCell ref="E121:E123"/>
    <mergeCell ref="A115:A120"/>
    <mergeCell ref="B115:B120"/>
    <mergeCell ref="C115:C120"/>
    <mergeCell ref="D115:D120"/>
    <mergeCell ref="E115:E120"/>
    <mergeCell ref="F115:F120"/>
    <mergeCell ref="G115:G120"/>
    <mergeCell ref="H115:H120"/>
    <mergeCell ref="I115:I120"/>
    <mergeCell ref="N121:N123"/>
    <mergeCell ref="O121:O123"/>
    <mergeCell ref="P121:P123"/>
    <mergeCell ref="H121:H123"/>
    <mergeCell ref="I121:I123"/>
    <mergeCell ref="K121:K123"/>
    <mergeCell ref="D124:D126"/>
    <mergeCell ref="E124:E126"/>
    <mergeCell ref="F124:F126"/>
    <mergeCell ref="G124:G126"/>
    <mergeCell ref="F121:F123"/>
    <mergeCell ref="G121:G123"/>
    <mergeCell ref="J115:J120"/>
    <mergeCell ref="J121:J123"/>
    <mergeCell ref="K115:K120"/>
    <mergeCell ref="P124:P126"/>
    <mergeCell ref="A127:A128"/>
    <mergeCell ref="B127:B128"/>
    <mergeCell ref="C127:C128"/>
    <mergeCell ref="D127:D128"/>
    <mergeCell ref="E127:E128"/>
    <mergeCell ref="F127:F128"/>
    <mergeCell ref="G127:G128"/>
    <mergeCell ref="H127:H128"/>
    <mergeCell ref="I127:I128"/>
    <mergeCell ref="H124:H126"/>
    <mergeCell ref="I124:I126"/>
    <mergeCell ref="J124:J126"/>
    <mergeCell ref="K124:K126"/>
    <mergeCell ref="N124:N126"/>
    <mergeCell ref="O124:O126"/>
    <mergeCell ref="J127:J128"/>
    <mergeCell ref="K127:K128"/>
    <mergeCell ref="N127:N128"/>
    <mergeCell ref="O127:O128"/>
    <mergeCell ref="P127:P128"/>
    <mergeCell ref="A124:A126"/>
    <mergeCell ref="B124:B126"/>
    <mergeCell ref="C124:C126"/>
    <mergeCell ref="A130:A131"/>
    <mergeCell ref="B130:B131"/>
    <mergeCell ref="C130:C131"/>
    <mergeCell ref="D130:D131"/>
    <mergeCell ref="E130:E131"/>
    <mergeCell ref="N130:N131"/>
    <mergeCell ref="O130:O131"/>
    <mergeCell ref="P130:P131"/>
    <mergeCell ref="A132:A133"/>
    <mergeCell ref="B132:B133"/>
    <mergeCell ref="C132:C133"/>
    <mergeCell ref="D132:D133"/>
    <mergeCell ref="E132:E133"/>
    <mergeCell ref="F132:F133"/>
    <mergeCell ref="G132:G133"/>
    <mergeCell ref="F130:F131"/>
    <mergeCell ref="G130:G131"/>
    <mergeCell ref="H130:H131"/>
    <mergeCell ref="I130:I131"/>
    <mergeCell ref="J130:J131"/>
    <mergeCell ref="K130:K131"/>
    <mergeCell ref="P132:P133"/>
    <mergeCell ref="H132:H133"/>
    <mergeCell ref="I132:I133"/>
    <mergeCell ref="A134:A135"/>
    <mergeCell ref="B134:B135"/>
    <mergeCell ref="C134:C135"/>
    <mergeCell ref="D134:D135"/>
    <mergeCell ref="E134:E135"/>
    <mergeCell ref="F134:F135"/>
    <mergeCell ref="G134:G135"/>
    <mergeCell ref="H134:H135"/>
    <mergeCell ref="I134:I135"/>
    <mergeCell ref="J132:J133"/>
    <mergeCell ref="K132:K133"/>
    <mergeCell ref="N132:N133"/>
    <mergeCell ref="O132:O133"/>
    <mergeCell ref="J134:J135"/>
    <mergeCell ref="K134:K135"/>
    <mergeCell ref="N134:N135"/>
    <mergeCell ref="O134:O135"/>
    <mergeCell ref="P134:P135"/>
    <mergeCell ref="A136:A137"/>
    <mergeCell ref="B136:B137"/>
    <mergeCell ref="C136:C137"/>
    <mergeCell ref="D136:D137"/>
    <mergeCell ref="E136:E137"/>
    <mergeCell ref="N136:N137"/>
    <mergeCell ref="O136:O137"/>
    <mergeCell ref="P136:P137"/>
    <mergeCell ref="A138:A140"/>
    <mergeCell ref="B138:B140"/>
    <mergeCell ref="C138:C140"/>
    <mergeCell ref="D138:D140"/>
    <mergeCell ref="E138:E140"/>
    <mergeCell ref="F138:F140"/>
    <mergeCell ref="G138:G140"/>
    <mergeCell ref="F136:F137"/>
    <mergeCell ref="G136:G137"/>
    <mergeCell ref="H136:H137"/>
    <mergeCell ref="I136:I137"/>
    <mergeCell ref="J136:J137"/>
    <mergeCell ref="K136:K137"/>
    <mergeCell ref="P138:P140"/>
    <mergeCell ref="H138:H140"/>
    <mergeCell ref="I138:I140"/>
    <mergeCell ref="A141:A142"/>
    <mergeCell ref="B141:B142"/>
    <mergeCell ref="C141:C142"/>
    <mergeCell ref="D141:D142"/>
    <mergeCell ref="E141:E142"/>
    <mergeCell ref="F141:F142"/>
    <mergeCell ref="G141:G142"/>
    <mergeCell ref="H141:H142"/>
    <mergeCell ref="I141:I142"/>
    <mergeCell ref="J138:J140"/>
    <mergeCell ref="K138:K140"/>
    <mergeCell ref="N138:N140"/>
    <mergeCell ref="O138:O140"/>
    <mergeCell ref="J141:J142"/>
    <mergeCell ref="K141:K142"/>
    <mergeCell ref="N141:N142"/>
    <mergeCell ref="O141:O142"/>
    <mergeCell ref="P141:P142"/>
    <mergeCell ref="A143:A145"/>
    <mergeCell ref="B143:B145"/>
    <mergeCell ref="C143:C145"/>
    <mergeCell ref="D143:D145"/>
    <mergeCell ref="E143:E145"/>
    <mergeCell ref="H147:H148"/>
    <mergeCell ref="I147:I148"/>
    <mergeCell ref="J147:J148"/>
    <mergeCell ref="K147:K148"/>
    <mergeCell ref="N147:N148"/>
    <mergeCell ref="O147:O148"/>
    <mergeCell ref="P147:P148"/>
    <mergeCell ref="F143:F145"/>
    <mergeCell ref="G143:G145"/>
    <mergeCell ref="H143:H145"/>
    <mergeCell ref="I143:I145"/>
    <mergeCell ref="J143:J145"/>
    <mergeCell ref="K143:K145"/>
    <mergeCell ref="A155:A156"/>
    <mergeCell ref="B155:B156"/>
    <mergeCell ref="C155:C156"/>
    <mergeCell ref="D155:D156"/>
    <mergeCell ref="E155:E156"/>
    <mergeCell ref="P149:P150"/>
    <mergeCell ref="A153:A154"/>
    <mergeCell ref="B153:B154"/>
    <mergeCell ref="C153:C154"/>
    <mergeCell ref="D153:D154"/>
    <mergeCell ref="E153:E154"/>
    <mergeCell ref="F153:F154"/>
    <mergeCell ref="G153:G154"/>
    <mergeCell ref="H153:H154"/>
    <mergeCell ref="I153:I154"/>
    <mergeCell ref="H149:H150"/>
    <mergeCell ref="I149:I150"/>
    <mergeCell ref="J149:J150"/>
    <mergeCell ref="K149:K150"/>
    <mergeCell ref="N149:N150"/>
    <mergeCell ref="O149:O150"/>
    <mergeCell ref="N155:N156"/>
    <mergeCell ref="O155:O156"/>
    <mergeCell ref="P155:P156"/>
    <mergeCell ref="B25:P25"/>
    <mergeCell ref="B36:P36"/>
    <mergeCell ref="B40:P40"/>
    <mergeCell ref="B45:P45"/>
    <mergeCell ref="F155:F156"/>
    <mergeCell ref="G155:G156"/>
    <mergeCell ref="H155:H156"/>
    <mergeCell ref="I155:I156"/>
    <mergeCell ref="J155:J156"/>
    <mergeCell ref="K155:K156"/>
    <mergeCell ref="J153:J154"/>
    <mergeCell ref="K153:K154"/>
    <mergeCell ref="N153:N154"/>
    <mergeCell ref="O153:O154"/>
    <mergeCell ref="P153:P154"/>
    <mergeCell ref="N143:N145"/>
    <mergeCell ref="O143:O145"/>
    <mergeCell ref="P143:P145"/>
    <mergeCell ref="B114:P114"/>
    <mergeCell ref="B110:P110"/>
    <mergeCell ref="B94:P94"/>
    <mergeCell ref="B52:P52"/>
    <mergeCell ref="B56:P56"/>
    <mergeCell ref="B69:P69"/>
    <mergeCell ref="F111:F113"/>
    <mergeCell ref="G111:G113"/>
    <mergeCell ref="F105:F109"/>
    <mergeCell ref="G105:G109"/>
    <mergeCell ref="A101:O101"/>
    <mergeCell ref="A103:A104"/>
    <mergeCell ref="B103:B104"/>
    <mergeCell ref="P111:P113"/>
    <mergeCell ref="H111:H113"/>
    <mergeCell ref="I111:I113"/>
    <mergeCell ref="J111:J113"/>
    <mergeCell ref="K111:K113"/>
    <mergeCell ref="N111:N113"/>
    <mergeCell ref="O111:O113"/>
    <mergeCell ref="N105:N109"/>
    <mergeCell ref="O105:O109"/>
    <mergeCell ref="P105:P109"/>
    <mergeCell ref="H105:H109"/>
    <mergeCell ref="I105:I109"/>
    <mergeCell ref="J105:J109"/>
    <mergeCell ref="K105:K109"/>
    <mergeCell ref="A105:A109"/>
    <mergeCell ref="B105:B109"/>
    <mergeCell ref="C105:C10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9"/>
  <sheetViews>
    <sheetView zoomScale="80" zoomScaleNormal="80" workbookViewId="0">
      <selection activeCell="E6" sqref="E6"/>
    </sheetView>
  </sheetViews>
  <sheetFormatPr defaultRowHeight="15"/>
  <cols>
    <col min="2" max="2" width="26.85546875" customWidth="1"/>
    <col min="3" max="3" width="15.28515625" customWidth="1"/>
    <col min="4" max="4" width="24.140625" customWidth="1"/>
    <col min="5" max="5" width="36.140625" customWidth="1"/>
    <col min="6" max="6" width="55" customWidth="1"/>
    <col min="7" max="7" width="15.140625" customWidth="1"/>
  </cols>
  <sheetData>
    <row r="2" spans="2:7" ht="47.25">
      <c r="B2" s="564" t="s">
        <v>3558</v>
      </c>
      <c r="C2" s="564" t="s">
        <v>3559</v>
      </c>
      <c r="D2" s="564" t="s">
        <v>3560</v>
      </c>
      <c r="E2" s="564" t="s">
        <v>3561</v>
      </c>
      <c r="F2" s="564" t="s">
        <v>3562</v>
      </c>
    </row>
    <row r="3" spans="2:7" ht="85.5">
      <c r="B3" s="645" t="s">
        <v>1159</v>
      </c>
      <c r="C3" s="643">
        <v>6</v>
      </c>
      <c r="D3" s="644" t="s">
        <v>3979</v>
      </c>
      <c r="E3" s="645" t="s">
        <v>3980</v>
      </c>
      <c r="F3" s="645" t="s">
        <v>3981</v>
      </c>
    </row>
    <row r="4" spans="2:7" ht="285">
      <c r="B4" s="1525" t="s">
        <v>1159</v>
      </c>
      <c r="C4" s="1528">
        <v>13</v>
      </c>
      <c r="D4" s="1531" t="s">
        <v>3982</v>
      </c>
      <c r="E4" s="646" t="s">
        <v>4641</v>
      </c>
      <c r="F4" s="1535" t="s">
        <v>1393</v>
      </c>
    </row>
    <row r="5" spans="2:7" ht="42.75">
      <c r="B5" s="1527"/>
      <c r="C5" s="1530"/>
      <c r="D5" s="1533"/>
      <c r="E5" s="646" t="s">
        <v>3983</v>
      </c>
      <c r="F5" s="1535"/>
    </row>
    <row r="6" spans="2:7" ht="57">
      <c r="B6" s="645" t="s">
        <v>1159</v>
      </c>
      <c r="C6" s="643">
        <v>10</v>
      </c>
      <c r="D6" s="644" t="s">
        <v>1181</v>
      </c>
      <c r="E6" s="646" t="s">
        <v>3984</v>
      </c>
      <c r="F6" s="645" t="s">
        <v>1394</v>
      </c>
    </row>
    <row r="7" spans="2:7" ht="71.25">
      <c r="B7" s="645" t="s">
        <v>1159</v>
      </c>
      <c r="C7" s="643">
        <v>6</v>
      </c>
      <c r="D7" s="644" t="s">
        <v>1190</v>
      </c>
      <c r="E7" s="646" t="s">
        <v>3985</v>
      </c>
      <c r="F7" s="1001" t="s">
        <v>4521</v>
      </c>
      <c r="G7" s="929"/>
    </row>
    <row r="8" spans="2:7" ht="99.75">
      <c r="B8" s="645" t="s">
        <v>1159</v>
      </c>
      <c r="C8" s="643">
        <v>13</v>
      </c>
      <c r="D8" s="644" t="s">
        <v>1200</v>
      </c>
      <c r="E8" s="646" t="s">
        <v>3984</v>
      </c>
      <c r="F8" s="1001" t="s">
        <v>4522</v>
      </c>
      <c r="G8" s="1002"/>
    </row>
    <row r="9" spans="2:7" ht="156.75">
      <c r="B9" s="645" t="s">
        <v>3986</v>
      </c>
      <c r="C9" s="643">
        <v>10</v>
      </c>
      <c r="D9" s="644" t="s">
        <v>1209</v>
      </c>
      <c r="E9" s="646" t="s">
        <v>4631</v>
      </c>
      <c r="F9" s="645" t="s">
        <v>1395</v>
      </c>
    </row>
    <row r="10" spans="2:7" ht="57">
      <c r="B10" s="1525" t="s">
        <v>3987</v>
      </c>
      <c r="C10" s="1528">
        <v>11</v>
      </c>
      <c r="D10" s="1538" t="s">
        <v>1214</v>
      </c>
      <c r="E10" s="646" t="s">
        <v>3988</v>
      </c>
      <c r="F10" s="645" t="s">
        <v>3989</v>
      </c>
    </row>
    <row r="11" spans="2:7">
      <c r="B11" s="1526"/>
      <c r="C11" s="1529"/>
      <c r="D11" s="1539"/>
      <c r="E11" s="1536" t="s">
        <v>4632</v>
      </c>
      <c r="F11" s="1525" t="s">
        <v>3990</v>
      </c>
    </row>
    <row r="12" spans="2:7">
      <c r="B12" s="1527"/>
      <c r="C12" s="1530"/>
      <c r="D12" s="1540"/>
      <c r="E12" s="1537"/>
      <c r="F12" s="1527"/>
    </row>
    <row r="13" spans="2:7" ht="128.25">
      <c r="B13" s="645" t="s">
        <v>1221</v>
      </c>
      <c r="C13" s="643">
        <v>6</v>
      </c>
      <c r="D13" s="644" t="s">
        <v>3991</v>
      </c>
      <c r="E13" s="646" t="s">
        <v>4633</v>
      </c>
      <c r="F13" s="645" t="s">
        <v>1396</v>
      </c>
    </row>
    <row r="14" spans="2:7" ht="114">
      <c r="B14" s="645" t="s">
        <v>3992</v>
      </c>
      <c r="C14" s="643">
        <v>6</v>
      </c>
      <c r="D14" s="644" t="s">
        <v>1237</v>
      </c>
      <c r="E14" s="646" t="s">
        <v>4634</v>
      </c>
      <c r="F14" s="645" t="s">
        <v>1395</v>
      </c>
    </row>
    <row r="15" spans="2:7" ht="28.5">
      <c r="B15" s="1525" t="s">
        <v>1244</v>
      </c>
      <c r="C15" s="1528">
        <v>11</v>
      </c>
      <c r="D15" s="1531" t="s">
        <v>1245</v>
      </c>
      <c r="E15" s="646" t="s">
        <v>3993</v>
      </c>
      <c r="F15" s="1525" t="s">
        <v>3994</v>
      </c>
    </row>
    <row r="16" spans="2:7" ht="42.75">
      <c r="B16" s="1526"/>
      <c r="C16" s="1529"/>
      <c r="D16" s="1532"/>
      <c r="E16" s="646" t="s">
        <v>3995</v>
      </c>
      <c r="F16" s="1526"/>
    </row>
    <row r="17" spans="2:6">
      <c r="B17" s="1526"/>
      <c r="C17" s="1529"/>
      <c r="D17" s="1532"/>
      <c r="E17" s="1534" t="s">
        <v>4635</v>
      </c>
      <c r="F17" s="1526"/>
    </row>
    <row r="18" spans="2:6">
      <c r="B18" s="1526"/>
      <c r="C18" s="1529"/>
      <c r="D18" s="1532"/>
      <c r="E18" s="1534"/>
      <c r="F18" s="1526"/>
    </row>
    <row r="19" spans="2:6" ht="217.5" customHeight="1">
      <c r="B19" s="1527"/>
      <c r="C19" s="1530"/>
      <c r="D19" s="1533"/>
      <c r="E19" s="1003" t="s">
        <v>3996</v>
      </c>
      <c r="F19" s="1527"/>
    </row>
    <row r="20" spans="2:6" ht="28.5">
      <c r="B20" s="1525" t="s">
        <v>3986</v>
      </c>
      <c r="C20" s="1528">
        <v>13</v>
      </c>
      <c r="D20" s="1531" t="s">
        <v>1253</v>
      </c>
      <c r="E20" s="646" t="s">
        <v>3997</v>
      </c>
      <c r="F20" s="1525" t="s">
        <v>1397</v>
      </c>
    </row>
    <row r="21" spans="2:6" ht="28.5">
      <c r="B21" s="1526"/>
      <c r="C21" s="1529"/>
      <c r="D21" s="1532"/>
      <c r="E21" s="646" t="s">
        <v>4636</v>
      </c>
      <c r="F21" s="1526"/>
    </row>
    <row r="22" spans="2:6" ht="135" customHeight="1">
      <c r="B22" s="1527"/>
      <c r="C22" s="1530"/>
      <c r="D22" s="1533"/>
      <c r="E22" s="646" t="s">
        <v>4637</v>
      </c>
      <c r="F22" s="1527"/>
    </row>
    <row r="23" spans="2:6" ht="68.25" customHeight="1">
      <c r="B23" s="1525" t="s">
        <v>3998</v>
      </c>
      <c r="C23" s="1528">
        <v>13</v>
      </c>
      <c r="D23" s="1531" t="s">
        <v>1259</v>
      </c>
      <c r="E23" s="646" t="s">
        <v>4642</v>
      </c>
      <c r="F23" s="1525" t="s">
        <v>1398</v>
      </c>
    </row>
    <row r="24" spans="2:6" ht="39.75" customHeight="1">
      <c r="B24" s="1526"/>
      <c r="C24" s="1529"/>
      <c r="D24" s="1532"/>
      <c r="E24" s="646" t="s">
        <v>3999</v>
      </c>
      <c r="F24" s="1526"/>
    </row>
    <row r="25" spans="2:6" ht="61.5" customHeight="1">
      <c r="B25" s="1527"/>
      <c r="C25" s="1530"/>
      <c r="D25" s="1533"/>
      <c r="E25" s="646" t="s">
        <v>4638</v>
      </c>
      <c r="F25" s="1527"/>
    </row>
    <row r="26" spans="2:6" ht="47.25" customHeight="1">
      <c r="B26" s="1525" t="s">
        <v>1266</v>
      </c>
      <c r="C26" s="1528">
        <v>10</v>
      </c>
      <c r="D26" s="1531" t="s">
        <v>4000</v>
      </c>
      <c r="E26" s="646" t="s">
        <v>4001</v>
      </c>
      <c r="F26" s="1525" t="s">
        <v>1399</v>
      </c>
    </row>
    <row r="27" spans="2:6" ht="53.25" customHeight="1">
      <c r="B27" s="1526"/>
      <c r="C27" s="1529"/>
      <c r="D27" s="1532"/>
      <c r="E27" s="646" t="s">
        <v>4639</v>
      </c>
      <c r="F27" s="1526"/>
    </row>
    <row r="28" spans="2:6" ht="78" customHeight="1">
      <c r="B28" s="1527"/>
      <c r="C28" s="1530"/>
      <c r="D28" s="1533"/>
      <c r="E28" s="646" t="s">
        <v>4640</v>
      </c>
      <c r="F28" s="1527"/>
    </row>
    <row r="29" spans="2:6" ht="85.5">
      <c r="B29" s="645" t="s">
        <v>1221</v>
      </c>
      <c r="C29" s="643">
        <v>6</v>
      </c>
      <c r="D29" s="644" t="s">
        <v>1274</v>
      </c>
      <c r="E29" s="646" t="s">
        <v>4001</v>
      </c>
      <c r="F29" s="645" t="s">
        <v>1400</v>
      </c>
    </row>
  </sheetData>
  <mergeCells count="26">
    <mergeCell ref="D26:D28"/>
    <mergeCell ref="F26:F28"/>
    <mergeCell ref="B26:B28"/>
    <mergeCell ref="C26:C28"/>
    <mergeCell ref="F4:F5"/>
    <mergeCell ref="D15:D19"/>
    <mergeCell ref="C15:C19"/>
    <mergeCell ref="B15:B19"/>
    <mergeCell ref="D23:D25"/>
    <mergeCell ref="C23:C25"/>
    <mergeCell ref="B23:B25"/>
    <mergeCell ref="F11:F12"/>
    <mergeCell ref="E11:E12"/>
    <mergeCell ref="F23:F25"/>
    <mergeCell ref="B10:B12"/>
    <mergeCell ref="D10:D12"/>
    <mergeCell ref="C10:C12"/>
    <mergeCell ref="B4:B5"/>
    <mergeCell ref="C4:C5"/>
    <mergeCell ref="D4:D5"/>
    <mergeCell ref="F15:F19"/>
    <mergeCell ref="B20:B22"/>
    <mergeCell ref="C20:C22"/>
    <mergeCell ref="D20:D22"/>
    <mergeCell ref="F20:F22"/>
    <mergeCell ref="E17:E1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61"/>
  <sheetViews>
    <sheetView topLeftCell="A52" zoomScale="60" zoomScaleNormal="60" workbookViewId="0">
      <selection activeCell="F23" sqref="F23"/>
    </sheetView>
  </sheetViews>
  <sheetFormatPr defaultRowHeight="15"/>
  <cols>
    <col min="1" max="1" width="4.7109375"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bestFit="1" customWidth="1"/>
    <col min="11" max="11" width="26" bestFit="1" customWidth="1"/>
    <col min="12" max="12" width="19.140625" bestFit="1" customWidth="1"/>
    <col min="13" max="13" width="10.42578125" customWidth="1"/>
    <col min="14" max="14" width="11.85546875" customWidth="1"/>
    <col min="15" max="15" width="14.7109375" customWidth="1"/>
    <col min="16" max="16" width="9" bestFit="1" customWidth="1"/>
    <col min="17" max="17" width="15.28515625"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1.85546875" customWidth="1"/>
    <col min="271" max="271" width="14.7109375" customWidth="1"/>
    <col min="272" max="272" width="9" bestFit="1" customWidth="1"/>
    <col min="273" max="273" width="15.28515625"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1.85546875" customWidth="1"/>
    <col min="527" max="527" width="14.7109375" customWidth="1"/>
    <col min="528" max="528" width="9" bestFit="1" customWidth="1"/>
    <col min="529" max="529" width="15.28515625"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1.85546875" customWidth="1"/>
    <col min="783" max="783" width="14.7109375" customWidth="1"/>
    <col min="784" max="784" width="9" bestFit="1" customWidth="1"/>
    <col min="785" max="785" width="15.28515625"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1.85546875" customWidth="1"/>
    <col min="1039" max="1039" width="14.7109375" customWidth="1"/>
    <col min="1040" max="1040" width="9" bestFit="1" customWidth="1"/>
    <col min="1041" max="1041" width="15.28515625"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1.85546875" customWidth="1"/>
    <col min="1295" max="1295" width="14.7109375" customWidth="1"/>
    <col min="1296" max="1296" width="9" bestFit="1" customWidth="1"/>
    <col min="1297" max="1297" width="15.28515625"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1.85546875" customWidth="1"/>
    <col min="1551" max="1551" width="14.7109375" customWidth="1"/>
    <col min="1552" max="1552" width="9" bestFit="1" customWidth="1"/>
    <col min="1553" max="1553" width="15.28515625"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1.85546875" customWidth="1"/>
    <col min="1807" max="1807" width="14.7109375" customWidth="1"/>
    <col min="1808" max="1808" width="9" bestFit="1" customWidth="1"/>
    <col min="1809" max="1809" width="15.28515625"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1.85546875" customWidth="1"/>
    <col min="2063" max="2063" width="14.7109375" customWidth="1"/>
    <col min="2064" max="2064" width="9" bestFit="1" customWidth="1"/>
    <col min="2065" max="2065" width="15.28515625"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1.85546875" customWidth="1"/>
    <col min="2319" max="2319" width="14.7109375" customWidth="1"/>
    <col min="2320" max="2320" width="9" bestFit="1" customWidth="1"/>
    <col min="2321" max="2321" width="15.28515625"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1.85546875" customWidth="1"/>
    <col min="2575" max="2575" width="14.7109375" customWidth="1"/>
    <col min="2576" max="2576" width="9" bestFit="1" customWidth="1"/>
    <col min="2577" max="2577" width="15.28515625"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1.85546875" customWidth="1"/>
    <col min="2831" max="2831" width="14.7109375" customWidth="1"/>
    <col min="2832" max="2832" width="9" bestFit="1" customWidth="1"/>
    <col min="2833" max="2833" width="15.28515625"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1.85546875" customWidth="1"/>
    <col min="3087" max="3087" width="14.7109375" customWidth="1"/>
    <col min="3088" max="3088" width="9" bestFit="1" customWidth="1"/>
    <col min="3089" max="3089" width="15.28515625"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1.85546875" customWidth="1"/>
    <col min="3343" max="3343" width="14.7109375" customWidth="1"/>
    <col min="3344" max="3344" width="9" bestFit="1" customWidth="1"/>
    <col min="3345" max="3345" width="15.28515625"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1.85546875" customWidth="1"/>
    <col min="3599" max="3599" width="14.7109375" customWidth="1"/>
    <col min="3600" max="3600" width="9" bestFit="1" customWidth="1"/>
    <col min="3601" max="3601" width="15.28515625"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1.85546875" customWidth="1"/>
    <col min="3855" max="3855" width="14.7109375" customWidth="1"/>
    <col min="3856" max="3856" width="9" bestFit="1" customWidth="1"/>
    <col min="3857" max="3857" width="15.28515625"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1.85546875" customWidth="1"/>
    <col min="4111" max="4111" width="14.7109375" customWidth="1"/>
    <col min="4112" max="4112" width="9" bestFit="1" customWidth="1"/>
    <col min="4113" max="4113" width="15.28515625"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1.85546875" customWidth="1"/>
    <col min="4367" max="4367" width="14.7109375" customWidth="1"/>
    <col min="4368" max="4368" width="9" bestFit="1" customWidth="1"/>
    <col min="4369" max="4369" width="15.28515625"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1.85546875" customWidth="1"/>
    <col min="4623" max="4623" width="14.7109375" customWidth="1"/>
    <col min="4624" max="4624" width="9" bestFit="1" customWidth="1"/>
    <col min="4625" max="4625" width="15.28515625"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1.85546875" customWidth="1"/>
    <col min="4879" max="4879" width="14.7109375" customWidth="1"/>
    <col min="4880" max="4880" width="9" bestFit="1" customWidth="1"/>
    <col min="4881" max="4881" width="15.28515625"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1.85546875" customWidth="1"/>
    <col min="5135" max="5135" width="14.7109375" customWidth="1"/>
    <col min="5136" max="5136" width="9" bestFit="1" customWidth="1"/>
    <col min="5137" max="5137" width="15.28515625"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1.85546875" customWidth="1"/>
    <col min="5391" max="5391" width="14.7109375" customWidth="1"/>
    <col min="5392" max="5392" width="9" bestFit="1" customWidth="1"/>
    <col min="5393" max="5393" width="15.28515625"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1.85546875" customWidth="1"/>
    <col min="5647" max="5647" width="14.7109375" customWidth="1"/>
    <col min="5648" max="5648" width="9" bestFit="1" customWidth="1"/>
    <col min="5649" max="5649" width="15.28515625"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1.85546875" customWidth="1"/>
    <col min="5903" max="5903" width="14.7109375" customWidth="1"/>
    <col min="5904" max="5904" width="9" bestFit="1" customWidth="1"/>
    <col min="5905" max="5905" width="15.28515625"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1.85546875" customWidth="1"/>
    <col min="6159" max="6159" width="14.7109375" customWidth="1"/>
    <col min="6160" max="6160" width="9" bestFit="1" customWidth="1"/>
    <col min="6161" max="6161" width="15.28515625"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1.85546875" customWidth="1"/>
    <col min="6415" max="6415" width="14.7109375" customWidth="1"/>
    <col min="6416" max="6416" width="9" bestFit="1" customWidth="1"/>
    <col min="6417" max="6417" width="15.28515625"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1.85546875" customWidth="1"/>
    <col min="6671" max="6671" width="14.7109375" customWidth="1"/>
    <col min="6672" max="6672" width="9" bestFit="1" customWidth="1"/>
    <col min="6673" max="6673" width="15.28515625"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1.85546875" customWidth="1"/>
    <col min="6927" max="6927" width="14.7109375" customWidth="1"/>
    <col min="6928" max="6928" width="9" bestFit="1" customWidth="1"/>
    <col min="6929" max="6929" width="15.28515625"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1.85546875" customWidth="1"/>
    <col min="7183" max="7183" width="14.7109375" customWidth="1"/>
    <col min="7184" max="7184" width="9" bestFit="1" customWidth="1"/>
    <col min="7185" max="7185" width="15.28515625"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1.85546875" customWidth="1"/>
    <col min="7439" max="7439" width="14.7109375" customWidth="1"/>
    <col min="7440" max="7440" width="9" bestFit="1" customWidth="1"/>
    <col min="7441" max="7441" width="15.28515625"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1.85546875" customWidth="1"/>
    <col min="7695" max="7695" width="14.7109375" customWidth="1"/>
    <col min="7696" max="7696" width="9" bestFit="1" customWidth="1"/>
    <col min="7697" max="7697" width="15.28515625"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1.85546875" customWidth="1"/>
    <col min="7951" max="7951" width="14.7109375" customWidth="1"/>
    <col min="7952" max="7952" width="9" bestFit="1" customWidth="1"/>
    <col min="7953" max="7953" width="15.28515625"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1.85546875" customWidth="1"/>
    <col min="8207" max="8207" width="14.7109375" customWidth="1"/>
    <col min="8208" max="8208" width="9" bestFit="1" customWidth="1"/>
    <col min="8209" max="8209" width="15.28515625"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1.85546875" customWidth="1"/>
    <col min="8463" max="8463" width="14.7109375" customWidth="1"/>
    <col min="8464" max="8464" width="9" bestFit="1" customWidth="1"/>
    <col min="8465" max="8465" width="15.28515625"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1.85546875" customWidth="1"/>
    <col min="8719" max="8719" width="14.7109375" customWidth="1"/>
    <col min="8720" max="8720" width="9" bestFit="1" customWidth="1"/>
    <col min="8721" max="8721" width="15.28515625"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1.85546875" customWidth="1"/>
    <col min="8975" max="8975" width="14.7109375" customWidth="1"/>
    <col min="8976" max="8976" width="9" bestFit="1" customWidth="1"/>
    <col min="8977" max="8977" width="15.28515625"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1.85546875" customWidth="1"/>
    <col min="9231" max="9231" width="14.7109375" customWidth="1"/>
    <col min="9232" max="9232" width="9" bestFit="1" customWidth="1"/>
    <col min="9233" max="9233" width="15.28515625"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1.85546875" customWidth="1"/>
    <col min="9487" max="9487" width="14.7109375" customWidth="1"/>
    <col min="9488" max="9488" width="9" bestFit="1" customWidth="1"/>
    <col min="9489" max="9489" width="15.28515625"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1.85546875" customWidth="1"/>
    <col min="9743" max="9743" width="14.7109375" customWidth="1"/>
    <col min="9744" max="9744" width="9" bestFit="1" customWidth="1"/>
    <col min="9745" max="9745" width="15.28515625"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1.85546875" customWidth="1"/>
    <col min="9999" max="9999" width="14.7109375" customWidth="1"/>
    <col min="10000" max="10000" width="9" bestFit="1" customWidth="1"/>
    <col min="10001" max="10001" width="15.28515625"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1.85546875" customWidth="1"/>
    <col min="10255" max="10255" width="14.7109375" customWidth="1"/>
    <col min="10256" max="10256" width="9" bestFit="1" customWidth="1"/>
    <col min="10257" max="10257" width="15.28515625"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1.85546875" customWidth="1"/>
    <col min="10511" max="10511" width="14.7109375" customWidth="1"/>
    <col min="10512" max="10512" width="9" bestFit="1" customWidth="1"/>
    <col min="10513" max="10513" width="15.28515625"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1.85546875" customWidth="1"/>
    <col min="10767" max="10767" width="14.7109375" customWidth="1"/>
    <col min="10768" max="10768" width="9" bestFit="1" customWidth="1"/>
    <col min="10769" max="10769" width="15.28515625"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1.85546875" customWidth="1"/>
    <col min="11023" max="11023" width="14.7109375" customWidth="1"/>
    <col min="11024" max="11024" width="9" bestFit="1" customWidth="1"/>
    <col min="11025" max="11025" width="15.28515625"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1.85546875" customWidth="1"/>
    <col min="11279" max="11279" width="14.7109375" customWidth="1"/>
    <col min="11280" max="11280" width="9" bestFit="1" customWidth="1"/>
    <col min="11281" max="11281" width="15.28515625"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1.85546875" customWidth="1"/>
    <col min="11535" max="11535" width="14.7109375" customWidth="1"/>
    <col min="11536" max="11536" width="9" bestFit="1" customWidth="1"/>
    <col min="11537" max="11537" width="15.28515625"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1.85546875" customWidth="1"/>
    <col min="11791" max="11791" width="14.7109375" customWidth="1"/>
    <col min="11792" max="11792" width="9" bestFit="1" customWidth="1"/>
    <col min="11793" max="11793" width="15.28515625"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1.85546875" customWidth="1"/>
    <col min="12047" max="12047" width="14.7109375" customWidth="1"/>
    <col min="12048" max="12048" width="9" bestFit="1" customWidth="1"/>
    <col min="12049" max="12049" width="15.28515625"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1.85546875" customWidth="1"/>
    <col min="12303" max="12303" width="14.7109375" customWidth="1"/>
    <col min="12304" max="12304" width="9" bestFit="1" customWidth="1"/>
    <col min="12305" max="12305" width="15.28515625"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1.85546875" customWidth="1"/>
    <col min="12559" max="12559" width="14.7109375" customWidth="1"/>
    <col min="12560" max="12560" width="9" bestFit="1" customWidth="1"/>
    <col min="12561" max="12561" width="15.28515625"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1.85546875" customWidth="1"/>
    <col min="12815" max="12815" width="14.7109375" customWidth="1"/>
    <col min="12816" max="12816" width="9" bestFit="1" customWidth="1"/>
    <col min="12817" max="12817" width="15.28515625"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1.85546875" customWidth="1"/>
    <col min="13071" max="13071" width="14.7109375" customWidth="1"/>
    <col min="13072" max="13072" width="9" bestFit="1" customWidth="1"/>
    <col min="13073" max="13073" width="15.28515625"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1.85546875" customWidth="1"/>
    <col min="13327" max="13327" width="14.7109375" customWidth="1"/>
    <col min="13328" max="13328" width="9" bestFit="1" customWidth="1"/>
    <col min="13329" max="13329" width="15.28515625"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1.85546875" customWidth="1"/>
    <col min="13583" max="13583" width="14.7109375" customWidth="1"/>
    <col min="13584" max="13584" width="9" bestFit="1" customWidth="1"/>
    <col min="13585" max="13585" width="15.28515625"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1.85546875" customWidth="1"/>
    <col min="13839" max="13839" width="14.7109375" customWidth="1"/>
    <col min="13840" max="13840" width="9" bestFit="1" customWidth="1"/>
    <col min="13841" max="13841" width="15.28515625"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1.85546875" customWidth="1"/>
    <col min="14095" max="14095" width="14.7109375" customWidth="1"/>
    <col min="14096" max="14096" width="9" bestFit="1" customWidth="1"/>
    <col min="14097" max="14097" width="15.28515625"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1.85546875" customWidth="1"/>
    <col min="14351" max="14351" width="14.7109375" customWidth="1"/>
    <col min="14352" max="14352" width="9" bestFit="1" customWidth="1"/>
    <col min="14353" max="14353" width="15.28515625"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1.85546875" customWidth="1"/>
    <col min="14607" max="14607" width="14.7109375" customWidth="1"/>
    <col min="14608" max="14608" width="9" bestFit="1" customWidth="1"/>
    <col min="14609" max="14609" width="15.28515625"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1.85546875" customWidth="1"/>
    <col min="14863" max="14863" width="14.7109375" customWidth="1"/>
    <col min="14864" max="14864" width="9" bestFit="1" customWidth="1"/>
    <col min="14865" max="14865" width="15.28515625"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1.85546875" customWidth="1"/>
    <col min="15119" max="15119" width="14.7109375" customWidth="1"/>
    <col min="15120" max="15120" width="9" bestFit="1" customWidth="1"/>
    <col min="15121" max="15121" width="15.28515625"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1.85546875" customWidth="1"/>
    <col min="15375" max="15375" width="14.7109375" customWidth="1"/>
    <col min="15376" max="15376" width="9" bestFit="1" customWidth="1"/>
    <col min="15377" max="15377" width="15.28515625"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1.85546875" customWidth="1"/>
    <col min="15631" max="15631" width="14.7109375" customWidth="1"/>
    <col min="15632" max="15632" width="9" bestFit="1" customWidth="1"/>
    <col min="15633" max="15633" width="15.28515625"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1.85546875" customWidth="1"/>
    <col min="15887" max="15887" width="14.7109375" customWidth="1"/>
    <col min="15888" max="15888" width="9" bestFit="1" customWidth="1"/>
    <col min="15889" max="15889" width="15.28515625"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1.85546875" customWidth="1"/>
    <col min="16143" max="16143" width="14.7109375" customWidth="1"/>
    <col min="16144" max="16144" width="9" bestFit="1" customWidth="1"/>
    <col min="16145" max="16145" width="15.28515625" customWidth="1"/>
  </cols>
  <sheetData>
    <row r="2" spans="1:17" ht="15.75">
      <c r="A2" s="270" t="s">
        <v>1401</v>
      </c>
      <c r="B2" s="271"/>
      <c r="C2" s="271"/>
      <c r="D2" s="271"/>
      <c r="E2" s="271"/>
      <c r="F2" s="271"/>
      <c r="G2" s="271"/>
      <c r="H2" s="271"/>
      <c r="I2" s="271"/>
      <c r="J2" s="271"/>
      <c r="K2" s="271"/>
      <c r="L2" s="271"/>
      <c r="M2" s="271"/>
    </row>
    <row r="3" spans="1:17" ht="15.75">
      <c r="A3" s="270"/>
      <c r="B3" s="271"/>
      <c r="C3" s="271"/>
      <c r="D3" s="271"/>
      <c r="E3" s="271"/>
      <c r="F3" s="271"/>
      <c r="G3" s="271"/>
      <c r="H3" s="271"/>
      <c r="I3" s="271"/>
      <c r="J3" s="271"/>
      <c r="K3" s="271"/>
      <c r="L3" s="271"/>
      <c r="M3" s="271"/>
    </row>
    <row r="4" spans="1:17" s="3" customFormat="1" ht="30" customHeight="1">
      <c r="A4" s="1085" t="s">
        <v>1</v>
      </c>
      <c r="B4" s="1073" t="s">
        <v>2</v>
      </c>
      <c r="C4" s="1073" t="s">
        <v>3</v>
      </c>
      <c r="D4" s="1085" t="s">
        <v>4</v>
      </c>
      <c r="E4" s="1085" t="s">
        <v>5</v>
      </c>
      <c r="F4" s="1085" t="s">
        <v>6</v>
      </c>
      <c r="G4" s="1085" t="s">
        <v>7</v>
      </c>
      <c r="H4" s="1085" t="s">
        <v>8</v>
      </c>
      <c r="I4" s="1085" t="s">
        <v>9</v>
      </c>
      <c r="J4" s="1087" t="s">
        <v>10</v>
      </c>
      <c r="K4" s="1088"/>
      <c r="L4" s="1087" t="s">
        <v>11</v>
      </c>
      <c r="M4" s="1230"/>
      <c r="N4" s="1073" t="s">
        <v>12</v>
      </c>
      <c r="O4" s="1073" t="s">
        <v>13</v>
      </c>
      <c r="P4" s="1073" t="s">
        <v>14</v>
      </c>
    </row>
    <row r="5" spans="1:17" s="3" customFormat="1" ht="35.25" customHeight="1">
      <c r="A5" s="1086"/>
      <c r="B5" s="1074"/>
      <c r="C5" s="1074"/>
      <c r="D5" s="1086"/>
      <c r="E5" s="1086"/>
      <c r="F5" s="1086"/>
      <c r="G5" s="1086"/>
      <c r="H5" s="1086"/>
      <c r="I5" s="1086"/>
      <c r="J5" s="264">
        <v>2016</v>
      </c>
      <c r="K5" s="264">
        <v>2017</v>
      </c>
      <c r="L5" s="262" t="s">
        <v>15</v>
      </c>
      <c r="M5" s="262" t="s">
        <v>16</v>
      </c>
      <c r="N5" s="1074"/>
      <c r="O5" s="1074"/>
      <c r="P5" s="1074"/>
    </row>
    <row r="6" spans="1:17" s="41" customFormat="1" ht="89.25">
      <c r="A6" s="943">
        <v>1</v>
      </c>
      <c r="B6" s="281">
        <v>13</v>
      </c>
      <c r="C6" s="281">
        <v>5</v>
      </c>
      <c r="D6" s="281" t="s">
        <v>58</v>
      </c>
      <c r="E6" s="266" t="s">
        <v>1402</v>
      </c>
      <c r="F6" s="282" t="s">
        <v>1403</v>
      </c>
      <c r="G6" s="282" t="s">
        <v>1404</v>
      </c>
      <c r="H6" s="282" t="s">
        <v>1405</v>
      </c>
      <c r="I6" s="282" t="s">
        <v>1406</v>
      </c>
      <c r="J6" s="282" t="s">
        <v>1407</v>
      </c>
      <c r="K6" s="274" t="s">
        <v>208</v>
      </c>
      <c r="L6" s="275" t="s">
        <v>37</v>
      </c>
      <c r="M6" s="275">
        <v>1</v>
      </c>
      <c r="N6" s="64">
        <v>10000</v>
      </c>
      <c r="O6" s="282" t="s">
        <v>1408</v>
      </c>
      <c r="P6" s="274" t="s">
        <v>29</v>
      </c>
    </row>
    <row r="7" spans="1:17" s="41" customFormat="1" ht="89.25">
      <c r="A7" s="946"/>
      <c r="B7" s="280">
        <v>13</v>
      </c>
      <c r="C7" s="280">
        <v>5</v>
      </c>
      <c r="D7" s="280" t="s">
        <v>58</v>
      </c>
      <c r="E7" s="278" t="s">
        <v>1402</v>
      </c>
      <c r="F7" s="278" t="s">
        <v>1403</v>
      </c>
      <c r="G7" s="278" t="s">
        <v>1404</v>
      </c>
      <c r="H7" s="278" t="s">
        <v>1405</v>
      </c>
      <c r="I7" s="278" t="s">
        <v>1406</v>
      </c>
      <c r="J7" s="278" t="s">
        <v>1407</v>
      </c>
      <c r="K7" s="280" t="s">
        <v>208</v>
      </c>
      <c r="L7" s="268" t="s">
        <v>37</v>
      </c>
      <c r="M7" s="268">
        <v>1</v>
      </c>
      <c r="N7" s="206">
        <v>25000</v>
      </c>
      <c r="O7" s="278" t="s">
        <v>1408</v>
      </c>
      <c r="P7" s="280" t="s">
        <v>29</v>
      </c>
      <c r="Q7" s="283"/>
    </row>
    <row r="8" spans="1:17" s="41" customFormat="1" ht="23.25" customHeight="1">
      <c r="A8" s="944"/>
      <c r="B8" s="1167" t="s">
        <v>1564</v>
      </c>
      <c r="C8" s="1168"/>
      <c r="D8" s="1168"/>
      <c r="E8" s="1168"/>
      <c r="F8" s="1168"/>
      <c r="G8" s="1168"/>
      <c r="H8" s="1168"/>
      <c r="I8" s="1168"/>
      <c r="J8" s="1168"/>
      <c r="K8" s="1168"/>
      <c r="L8" s="1168"/>
      <c r="M8" s="1168"/>
      <c r="N8" s="1168"/>
      <c r="O8" s="1168"/>
      <c r="P8" s="1169"/>
      <c r="Q8" s="283"/>
    </row>
    <row r="9" spans="1:17" s="41" customFormat="1" ht="44.25" customHeight="1">
      <c r="A9" s="1075">
        <v>2</v>
      </c>
      <c r="B9" s="1410">
        <v>13</v>
      </c>
      <c r="C9" s="1410">
        <v>5</v>
      </c>
      <c r="D9" s="1410" t="s">
        <v>58</v>
      </c>
      <c r="E9" s="1081" t="s">
        <v>1402</v>
      </c>
      <c r="F9" s="1139" t="s">
        <v>1409</v>
      </c>
      <c r="G9" s="1139" t="s">
        <v>1410</v>
      </c>
      <c r="H9" s="1139" t="s">
        <v>1411</v>
      </c>
      <c r="I9" s="1139" t="s">
        <v>1412</v>
      </c>
      <c r="J9" s="1139" t="s">
        <v>1413</v>
      </c>
      <c r="K9" s="1071" t="s">
        <v>208</v>
      </c>
      <c r="L9" s="261" t="s">
        <v>63</v>
      </c>
      <c r="M9" s="284">
        <v>1</v>
      </c>
      <c r="N9" s="1287">
        <v>15000</v>
      </c>
      <c r="O9" s="1139" t="s">
        <v>1408</v>
      </c>
      <c r="P9" s="1071" t="s">
        <v>29</v>
      </c>
    </row>
    <row r="10" spans="1:17" s="41" customFormat="1" ht="45" customHeight="1">
      <c r="A10" s="1076"/>
      <c r="B10" s="1411"/>
      <c r="C10" s="1411"/>
      <c r="D10" s="1411"/>
      <c r="E10" s="1082"/>
      <c r="F10" s="1141"/>
      <c r="G10" s="1141"/>
      <c r="H10" s="1141"/>
      <c r="I10" s="1141"/>
      <c r="J10" s="1141"/>
      <c r="K10" s="1072"/>
      <c r="L10" s="13" t="s">
        <v>66</v>
      </c>
      <c r="M10" s="63">
        <v>90</v>
      </c>
      <c r="N10" s="1288"/>
      <c r="O10" s="1141"/>
      <c r="P10" s="1072"/>
    </row>
    <row r="11" spans="1:17" s="41" customFormat="1" ht="76.5">
      <c r="A11" s="943">
        <v>3</v>
      </c>
      <c r="B11" s="281">
        <v>13</v>
      </c>
      <c r="C11" s="281">
        <v>5</v>
      </c>
      <c r="D11" s="281" t="s">
        <v>58</v>
      </c>
      <c r="E11" s="266" t="s">
        <v>1402</v>
      </c>
      <c r="F11" s="282" t="s">
        <v>1414</v>
      </c>
      <c r="G11" s="282" t="s">
        <v>1415</v>
      </c>
      <c r="H11" s="282" t="s">
        <v>1411</v>
      </c>
      <c r="I11" s="282" t="s">
        <v>1416</v>
      </c>
      <c r="J11" s="282" t="s">
        <v>1417</v>
      </c>
      <c r="K11" s="274" t="s">
        <v>208</v>
      </c>
      <c r="L11" s="13" t="s">
        <v>63</v>
      </c>
      <c r="M11" s="63">
        <v>1</v>
      </c>
      <c r="N11" s="64">
        <v>10000</v>
      </c>
      <c r="O11" s="282" t="s">
        <v>1408</v>
      </c>
      <c r="P11" s="274" t="s">
        <v>29</v>
      </c>
    </row>
    <row r="12" spans="1:17" s="41" customFormat="1" ht="76.5">
      <c r="A12" s="945"/>
      <c r="B12" s="280">
        <v>13</v>
      </c>
      <c r="C12" s="280">
        <v>5</v>
      </c>
      <c r="D12" s="280" t="s">
        <v>58</v>
      </c>
      <c r="E12" s="278" t="s">
        <v>1402</v>
      </c>
      <c r="F12" s="278" t="s">
        <v>1414</v>
      </c>
      <c r="G12" s="278" t="s">
        <v>1415</v>
      </c>
      <c r="H12" s="278" t="s">
        <v>1411</v>
      </c>
      <c r="I12" s="278" t="s">
        <v>1416</v>
      </c>
      <c r="J12" s="278" t="s">
        <v>1417</v>
      </c>
      <c r="K12" s="280" t="s">
        <v>208</v>
      </c>
      <c r="L12" s="52" t="s">
        <v>63</v>
      </c>
      <c r="M12" s="277">
        <v>1</v>
      </c>
      <c r="N12" s="206">
        <v>9781.58</v>
      </c>
      <c r="O12" s="278" t="s">
        <v>1408</v>
      </c>
      <c r="P12" s="280" t="s">
        <v>29</v>
      </c>
      <c r="Q12" s="283"/>
    </row>
    <row r="13" spans="1:17" s="41" customFormat="1" ht="20.25" customHeight="1">
      <c r="A13" s="944"/>
      <c r="B13" s="1167" t="s">
        <v>1565</v>
      </c>
      <c r="C13" s="1168"/>
      <c r="D13" s="1168"/>
      <c r="E13" s="1168"/>
      <c r="F13" s="1168"/>
      <c r="G13" s="1168"/>
      <c r="H13" s="1168"/>
      <c r="I13" s="1168"/>
      <c r="J13" s="1168"/>
      <c r="K13" s="1168"/>
      <c r="L13" s="1168"/>
      <c r="M13" s="1168"/>
      <c r="N13" s="1168"/>
      <c r="O13" s="1168"/>
      <c r="P13" s="1169"/>
      <c r="Q13" s="283"/>
    </row>
    <row r="14" spans="1:17" s="41" customFormat="1" ht="114.75">
      <c r="A14" s="272">
        <v>4</v>
      </c>
      <c r="B14" s="281">
        <v>13</v>
      </c>
      <c r="C14" s="281">
        <v>5</v>
      </c>
      <c r="D14" s="281" t="s">
        <v>58</v>
      </c>
      <c r="E14" s="266" t="s">
        <v>1402</v>
      </c>
      <c r="F14" s="282" t="s">
        <v>1418</v>
      </c>
      <c r="G14" s="282" t="s">
        <v>1419</v>
      </c>
      <c r="H14" s="282" t="s">
        <v>1411</v>
      </c>
      <c r="I14" s="282" t="s">
        <v>1420</v>
      </c>
      <c r="J14" s="282" t="s">
        <v>1421</v>
      </c>
      <c r="K14" s="274" t="s">
        <v>208</v>
      </c>
      <c r="L14" s="13" t="s">
        <v>63</v>
      </c>
      <c r="M14" s="63">
        <v>1</v>
      </c>
      <c r="N14" s="64">
        <v>10000</v>
      </c>
      <c r="O14" s="282" t="s">
        <v>1408</v>
      </c>
      <c r="P14" s="274" t="s">
        <v>29</v>
      </c>
    </row>
    <row r="15" spans="1:17" s="41" customFormat="1" ht="48.75" customHeight="1">
      <c r="A15" s="1075">
        <v>5</v>
      </c>
      <c r="B15" s="1410">
        <v>10</v>
      </c>
      <c r="C15" s="1410">
        <v>5</v>
      </c>
      <c r="D15" s="1410" t="s">
        <v>58</v>
      </c>
      <c r="E15" s="1313" t="s">
        <v>1402</v>
      </c>
      <c r="F15" s="1139" t="s">
        <v>1422</v>
      </c>
      <c r="G15" s="1139" t="s">
        <v>1423</v>
      </c>
      <c r="H15" s="1139" t="s">
        <v>1424</v>
      </c>
      <c r="I15" s="1139" t="s">
        <v>1425</v>
      </c>
      <c r="J15" s="1139" t="s">
        <v>1426</v>
      </c>
      <c r="K15" s="1071" t="s">
        <v>208</v>
      </c>
      <c r="L15" s="13" t="s">
        <v>37</v>
      </c>
      <c r="M15" s="63">
        <v>1</v>
      </c>
      <c r="N15" s="1287">
        <v>170000</v>
      </c>
      <c r="O15" s="1139" t="s">
        <v>1408</v>
      </c>
      <c r="P15" s="1071" t="s">
        <v>29</v>
      </c>
    </row>
    <row r="16" spans="1:17" s="41" customFormat="1" ht="55.5" customHeight="1">
      <c r="A16" s="1098"/>
      <c r="B16" s="1411"/>
      <c r="C16" s="1411"/>
      <c r="D16" s="1411"/>
      <c r="E16" s="1082"/>
      <c r="F16" s="1141"/>
      <c r="G16" s="1141"/>
      <c r="H16" s="1141"/>
      <c r="I16" s="1141"/>
      <c r="J16" s="1141"/>
      <c r="K16" s="1072"/>
      <c r="L16" s="13" t="s">
        <v>1427</v>
      </c>
      <c r="M16" s="63">
        <v>100</v>
      </c>
      <c r="N16" s="1288"/>
      <c r="O16" s="1141"/>
      <c r="P16" s="1072"/>
    </row>
    <row r="17" spans="1:17" s="41" customFormat="1" ht="55.5" customHeight="1">
      <c r="A17" s="1098"/>
      <c r="B17" s="1105">
        <v>10</v>
      </c>
      <c r="C17" s="1105">
        <v>5</v>
      </c>
      <c r="D17" s="1105" t="s">
        <v>58</v>
      </c>
      <c r="E17" s="1117" t="s">
        <v>1402</v>
      </c>
      <c r="F17" s="1117" t="s">
        <v>1422</v>
      </c>
      <c r="G17" s="1117" t="s">
        <v>1423</v>
      </c>
      <c r="H17" s="1117" t="s">
        <v>1424</v>
      </c>
      <c r="I17" s="1117" t="s">
        <v>1425</v>
      </c>
      <c r="J17" s="1117" t="s">
        <v>1426</v>
      </c>
      <c r="K17" s="1105" t="s">
        <v>208</v>
      </c>
      <c r="L17" s="52" t="s">
        <v>37</v>
      </c>
      <c r="M17" s="277">
        <v>1</v>
      </c>
      <c r="N17" s="1290">
        <v>205448.12</v>
      </c>
      <c r="O17" s="1117" t="s">
        <v>1408</v>
      </c>
      <c r="P17" s="1105" t="s">
        <v>29</v>
      </c>
      <c r="Q17" s="1548"/>
    </row>
    <row r="18" spans="1:17" s="41" customFormat="1" ht="55.5" customHeight="1">
      <c r="A18" s="1098"/>
      <c r="B18" s="1107"/>
      <c r="C18" s="1107"/>
      <c r="D18" s="1107"/>
      <c r="E18" s="1119"/>
      <c r="F18" s="1119"/>
      <c r="G18" s="1119"/>
      <c r="H18" s="1119"/>
      <c r="I18" s="1119"/>
      <c r="J18" s="1119"/>
      <c r="K18" s="1107"/>
      <c r="L18" s="52" t="s">
        <v>1427</v>
      </c>
      <c r="M18" s="277">
        <v>100</v>
      </c>
      <c r="N18" s="1291"/>
      <c r="O18" s="1119"/>
      <c r="P18" s="1107"/>
      <c r="Q18" s="1549"/>
    </row>
    <row r="19" spans="1:17" s="41" customFormat="1" ht="19.5" customHeight="1">
      <c r="A19" s="944"/>
      <c r="B19" s="1176" t="s">
        <v>4608</v>
      </c>
      <c r="C19" s="1177"/>
      <c r="D19" s="1177"/>
      <c r="E19" s="1177"/>
      <c r="F19" s="1177"/>
      <c r="G19" s="1177"/>
      <c r="H19" s="1177"/>
      <c r="I19" s="1177"/>
      <c r="J19" s="1177"/>
      <c r="K19" s="1177"/>
      <c r="L19" s="1177"/>
      <c r="M19" s="1177"/>
      <c r="N19" s="1177"/>
      <c r="O19" s="1177"/>
      <c r="P19" s="1178"/>
      <c r="Q19" s="291"/>
    </row>
    <row r="20" spans="1:17" s="41" customFormat="1" ht="153">
      <c r="A20" s="943">
        <v>6</v>
      </c>
      <c r="B20" s="281">
        <v>12</v>
      </c>
      <c r="C20" s="281" t="s">
        <v>88</v>
      </c>
      <c r="D20" s="281" t="s">
        <v>58</v>
      </c>
      <c r="E20" s="266" t="s">
        <v>1402</v>
      </c>
      <c r="F20" s="282" t="s">
        <v>1428</v>
      </c>
      <c r="G20" s="282" t="s">
        <v>1429</v>
      </c>
      <c r="H20" s="282" t="s">
        <v>1430</v>
      </c>
      <c r="I20" s="282" t="s">
        <v>1431</v>
      </c>
      <c r="J20" s="282" t="s">
        <v>1432</v>
      </c>
      <c r="K20" s="274" t="s">
        <v>208</v>
      </c>
      <c r="L20" s="220" t="s">
        <v>1433</v>
      </c>
      <c r="M20" s="63">
        <v>4</v>
      </c>
      <c r="N20" s="64">
        <v>80000</v>
      </c>
      <c r="O20" s="282" t="s">
        <v>1408</v>
      </c>
      <c r="P20" s="274" t="s">
        <v>29</v>
      </c>
    </row>
    <row r="21" spans="1:17" s="41" customFormat="1" ht="134.25" customHeight="1">
      <c r="A21" s="946"/>
      <c r="B21" s="933">
        <v>13</v>
      </c>
      <c r="C21" s="900" t="s">
        <v>88</v>
      </c>
      <c r="D21" s="900" t="s">
        <v>58</v>
      </c>
      <c r="E21" s="899" t="s">
        <v>1402</v>
      </c>
      <c r="F21" s="934" t="s">
        <v>4536</v>
      </c>
      <c r="G21" s="934" t="s">
        <v>1434</v>
      </c>
      <c r="H21" s="934" t="s">
        <v>1435</v>
      </c>
      <c r="I21" s="934" t="s">
        <v>1436</v>
      </c>
      <c r="J21" s="899" t="s">
        <v>1432</v>
      </c>
      <c r="K21" s="901" t="s">
        <v>208</v>
      </c>
      <c r="L21" s="935" t="s">
        <v>1433</v>
      </c>
      <c r="M21" s="936">
        <v>1</v>
      </c>
      <c r="N21" s="937">
        <v>15000</v>
      </c>
      <c r="O21" s="899" t="s">
        <v>1408</v>
      </c>
      <c r="P21" s="900" t="s">
        <v>29</v>
      </c>
      <c r="Q21" s="283"/>
    </row>
    <row r="22" spans="1:17" s="41" customFormat="1" ht="45" customHeight="1">
      <c r="A22" s="944"/>
      <c r="B22" s="1176" t="s">
        <v>4609</v>
      </c>
      <c r="C22" s="1168"/>
      <c r="D22" s="1168"/>
      <c r="E22" s="1168"/>
      <c r="F22" s="1168"/>
      <c r="G22" s="1168"/>
      <c r="H22" s="1168"/>
      <c r="I22" s="1168"/>
      <c r="J22" s="1168"/>
      <c r="K22" s="1168"/>
      <c r="L22" s="1168"/>
      <c r="M22" s="1168"/>
      <c r="N22" s="1168"/>
      <c r="O22" s="1168"/>
      <c r="P22" s="1169"/>
      <c r="Q22" s="283"/>
    </row>
    <row r="23" spans="1:17" s="41" customFormat="1" ht="153">
      <c r="A23" s="943">
        <v>7</v>
      </c>
      <c r="B23" s="898">
        <v>13</v>
      </c>
      <c r="C23" s="281" t="s">
        <v>1437</v>
      </c>
      <c r="D23" s="281" t="s">
        <v>58</v>
      </c>
      <c r="E23" s="266" t="s">
        <v>1402</v>
      </c>
      <c r="F23" s="282" t="s">
        <v>1438</v>
      </c>
      <c r="G23" s="282" t="s">
        <v>1439</v>
      </c>
      <c r="H23" s="282" t="s">
        <v>1440</v>
      </c>
      <c r="I23" s="282" t="s">
        <v>1441</v>
      </c>
      <c r="J23" s="282" t="s">
        <v>1426</v>
      </c>
      <c r="K23" s="274" t="s">
        <v>208</v>
      </c>
      <c r="L23" s="220" t="s">
        <v>1442</v>
      </c>
      <c r="M23" s="63">
        <v>7</v>
      </c>
      <c r="N23" s="64">
        <v>25000</v>
      </c>
      <c r="O23" s="282" t="s">
        <v>1408</v>
      </c>
      <c r="P23" s="274" t="s">
        <v>29</v>
      </c>
    </row>
    <row r="24" spans="1:17" s="41" customFormat="1" ht="153">
      <c r="A24" s="946"/>
      <c r="B24" s="902">
        <v>13</v>
      </c>
      <c r="C24" s="902" t="s">
        <v>1437</v>
      </c>
      <c r="D24" s="902" t="s">
        <v>58</v>
      </c>
      <c r="E24" s="899" t="s">
        <v>1402</v>
      </c>
      <c r="F24" s="934" t="s">
        <v>1443</v>
      </c>
      <c r="G24" s="899" t="s">
        <v>1439</v>
      </c>
      <c r="H24" s="934" t="s">
        <v>1444</v>
      </c>
      <c r="I24" s="899" t="s">
        <v>1441</v>
      </c>
      <c r="J24" s="899" t="s">
        <v>1426</v>
      </c>
      <c r="K24" s="902" t="s">
        <v>208</v>
      </c>
      <c r="L24" s="938" t="s">
        <v>1442</v>
      </c>
      <c r="M24" s="936">
        <v>17</v>
      </c>
      <c r="N24" s="937">
        <v>50000</v>
      </c>
      <c r="O24" s="899" t="s">
        <v>1408</v>
      </c>
      <c r="P24" s="280" t="s">
        <v>29</v>
      </c>
      <c r="Q24" s="292"/>
    </row>
    <row r="25" spans="1:17" s="41" customFormat="1" ht="39" customHeight="1">
      <c r="A25" s="944"/>
      <c r="B25" s="1176" t="s">
        <v>4611</v>
      </c>
      <c r="C25" s="1177"/>
      <c r="D25" s="1177"/>
      <c r="E25" s="1177"/>
      <c r="F25" s="1177"/>
      <c r="G25" s="1177"/>
      <c r="H25" s="1177"/>
      <c r="I25" s="1177"/>
      <c r="J25" s="1177"/>
      <c r="K25" s="1177"/>
      <c r="L25" s="1177"/>
      <c r="M25" s="1177"/>
      <c r="N25" s="1177"/>
      <c r="O25" s="1177"/>
      <c r="P25" s="1178"/>
      <c r="Q25" s="292"/>
    </row>
    <row r="26" spans="1:17" s="216" customFormat="1" ht="95.25" customHeight="1">
      <c r="A26" s="1139">
        <v>8</v>
      </c>
      <c r="B26" s="1077">
        <v>6</v>
      </c>
      <c r="C26" s="1077">
        <v>4</v>
      </c>
      <c r="D26" s="1077" t="s">
        <v>483</v>
      </c>
      <c r="E26" s="1545" t="s">
        <v>1445</v>
      </c>
      <c r="F26" s="1139" t="s">
        <v>1446</v>
      </c>
      <c r="G26" s="1139" t="s">
        <v>1447</v>
      </c>
      <c r="H26" s="1139" t="s">
        <v>1448</v>
      </c>
      <c r="I26" s="1139" t="s">
        <v>1449</v>
      </c>
      <c r="J26" s="1139" t="s">
        <v>1450</v>
      </c>
      <c r="K26" s="1071" t="s">
        <v>208</v>
      </c>
      <c r="L26" s="13" t="s">
        <v>624</v>
      </c>
      <c r="M26" s="285">
        <v>1</v>
      </c>
      <c r="N26" s="1287">
        <v>30181.33</v>
      </c>
      <c r="O26" s="1139" t="s">
        <v>1451</v>
      </c>
      <c r="P26" s="1075">
        <v>33</v>
      </c>
    </row>
    <row r="27" spans="1:17" s="216" customFormat="1" ht="95.25" customHeight="1">
      <c r="A27" s="1141"/>
      <c r="B27" s="1078"/>
      <c r="C27" s="1078"/>
      <c r="D27" s="1078"/>
      <c r="E27" s="1546"/>
      <c r="F27" s="1141"/>
      <c r="G27" s="1141"/>
      <c r="H27" s="1141"/>
      <c r="I27" s="1141"/>
      <c r="J27" s="1141"/>
      <c r="K27" s="1072"/>
      <c r="L27" s="13" t="s">
        <v>609</v>
      </c>
      <c r="M27" s="286">
        <v>50</v>
      </c>
      <c r="N27" s="1288"/>
      <c r="O27" s="1141"/>
      <c r="P27" s="1076"/>
    </row>
    <row r="28" spans="1:17" s="216" customFormat="1" ht="79.5" customHeight="1">
      <c r="A28" s="272">
        <v>9</v>
      </c>
      <c r="B28" s="279">
        <v>10</v>
      </c>
      <c r="C28" s="279" t="s">
        <v>68</v>
      </c>
      <c r="D28" s="279" t="s">
        <v>1072</v>
      </c>
      <c r="E28" s="73" t="s">
        <v>1452</v>
      </c>
      <c r="F28" s="282" t="s">
        <v>1453</v>
      </c>
      <c r="G28" s="282" t="s">
        <v>1454</v>
      </c>
      <c r="H28" s="282" t="s">
        <v>1455</v>
      </c>
      <c r="I28" s="282" t="s">
        <v>1456</v>
      </c>
      <c r="J28" s="282" t="s">
        <v>1457</v>
      </c>
      <c r="K28" s="274" t="s">
        <v>208</v>
      </c>
      <c r="L28" s="13" t="s">
        <v>37</v>
      </c>
      <c r="M28" s="63">
        <v>1</v>
      </c>
      <c r="N28" s="181">
        <v>41116</v>
      </c>
      <c r="O28" s="269" t="s">
        <v>1458</v>
      </c>
      <c r="P28" s="263">
        <v>33</v>
      </c>
    </row>
    <row r="29" spans="1:17" s="216" customFormat="1" ht="110.25" customHeight="1">
      <c r="A29" s="282">
        <v>10</v>
      </c>
      <c r="B29" s="279">
        <v>6</v>
      </c>
      <c r="C29" s="279">
        <v>5</v>
      </c>
      <c r="D29" s="279" t="s">
        <v>50</v>
      </c>
      <c r="E29" s="73" t="s">
        <v>1459</v>
      </c>
      <c r="F29" s="282" t="s">
        <v>1460</v>
      </c>
      <c r="G29" s="282" t="s">
        <v>1461</v>
      </c>
      <c r="H29" s="282" t="s">
        <v>1462</v>
      </c>
      <c r="I29" s="282" t="s">
        <v>1463</v>
      </c>
      <c r="J29" s="282" t="s">
        <v>1464</v>
      </c>
      <c r="K29" s="274" t="s">
        <v>208</v>
      </c>
      <c r="L29" s="10" t="s">
        <v>1465</v>
      </c>
      <c r="M29" s="10">
        <v>1</v>
      </c>
      <c r="N29" s="181">
        <v>10003.6</v>
      </c>
      <c r="O29" s="269" t="s">
        <v>1466</v>
      </c>
      <c r="P29" s="263">
        <v>32.5</v>
      </c>
    </row>
    <row r="30" spans="1:17" s="216" customFormat="1" ht="110.25" customHeight="1">
      <c r="A30" s="272">
        <v>11</v>
      </c>
      <c r="B30" s="279">
        <v>10</v>
      </c>
      <c r="C30" s="279" t="s">
        <v>68</v>
      </c>
      <c r="D30" s="279" t="s">
        <v>18</v>
      </c>
      <c r="E30" s="73" t="s">
        <v>1452</v>
      </c>
      <c r="F30" s="282" t="s">
        <v>1467</v>
      </c>
      <c r="G30" s="282" t="s">
        <v>1468</v>
      </c>
      <c r="H30" s="282" t="s">
        <v>1469</v>
      </c>
      <c r="I30" s="282" t="s">
        <v>1470</v>
      </c>
      <c r="J30" s="282" t="s">
        <v>1471</v>
      </c>
      <c r="K30" s="274" t="s">
        <v>208</v>
      </c>
      <c r="L30" s="13" t="s">
        <v>37</v>
      </c>
      <c r="M30" s="63">
        <v>1</v>
      </c>
      <c r="N30" s="181">
        <v>30210.48</v>
      </c>
      <c r="O30" s="269" t="s">
        <v>1458</v>
      </c>
      <c r="P30" s="263">
        <v>32</v>
      </c>
    </row>
    <row r="31" spans="1:17" s="216" customFormat="1" ht="129.75" customHeight="1">
      <c r="A31" s="282">
        <v>12</v>
      </c>
      <c r="B31" s="279">
        <v>13</v>
      </c>
      <c r="C31" s="279">
        <v>5</v>
      </c>
      <c r="D31" s="279" t="s">
        <v>31</v>
      </c>
      <c r="E31" s="73" t="s">
        <v>1472</v>
      </c>
      <c r="F31" s="282" t="s">
        <v>1473</v>
      </c>
      <c r="G31" s="282" t="s">
        <v>1474</v>
      </c>
      <c r="H31" s="282" t="s">
        <v>1475</v>
      </c>
      <c r="I31" s="282" t="s">
        <v>1476</v>
      </c>
      <c r="J31" s="282"/>
      <c r="K31" s="274" t="s">
        <v>208</v>
      </c>
      <c r="L31" s="220" t="s">
        <v>63</v>
      </c>
      <c r="M31" s="63">
        <v>1</v>
      </c>
      <c r="N31" s="181">
        <v>38010.089999999997</v>
      </c>
      <c r="O31" s="269" t="s">
        <v>1477</v>
      </c>
      <c r="P31" s="263">
        <v>32</v>
      </c>
    </row>
    <row r="32" spans="1:17" s="216" customFormat="1" ht="174.75" customHeight="1">
      <c r="A32" s="272">
        <v>13</v>
      </c>
      <c r="B32" s="279">
        <v>13</v>
      </c>
      <c r="C32" s="279" t="s">
        <v>68</v>
      </c>
      <c r="D32" s="279" t="s">
        <v>134</v>
      </c>
      <c r="E32" s="73" t="s">
        <v>1478</v>
      </c>
      <c r="F32" s="282" t="s">
        <v>1479</v>
      </c>
      <c r="G32" s="282" t="s">
        <v>1480</v>
      </c>
      <c r="H32" s="282" t="s">
        <v>1481</v>
      </c>
      <c r="I32" s="282" t="s">
        <v>1482</v>
      </c>
      <c r="J32" s="282" t="s">
        <v>1483</v>
      </c>
      <c r="K32" s="274" t="s">
        <v>208</v>
      </c>
      <c r="L32" s="220" t="s">
        <v>63</v>
      </c>
      <c r="M32" s="63">
        <v>1</v>
      </c>
      <c r="N32" s="181">
        <v>50000</v>
      </c>
      <c r="O32" s="282" t="s">
        <v>1484</v>
      </c>
      <c r="P32" s="272">
        <v>31</v>
      </c>
    </row>
    <row r="33" spans="1:17" s="216" customFormat="1" ht="127.5">
      <c r="A33" s="282">
        <v>14</v>
      </c>
      <c r="B33" s="279">
        <v>6</v>
      </c>
      <c r="C33" s="279">
        <v>4</v>
      </c>
      <c r="D33" s="279" t="s">
        <v>50</v>
      </c>
      <c r="E33" s="73" t="s">
        <v>1485</v>
      </c>
      <c r="F33" s="282" t="s">
        <v>1486</v>
      </c>
      <c r="G33" s="282" t="s">
        <v>1487</v>
      </c>
      <c r="H33" s="282" t="s">
        <v>1488</v>
      </c>
      <c r="I33" s="282" t="s">
        <v>1489</v>
      </c>
      <c r="J33" s="282" t="s">
        <v>1426</v>
      </c>
      <c r="K33" s="274" t="s">
        <v>208</v>
      </c>
      <c r="L33" s="13" t="s">
        <v>609</v>
      </c>
      <c r="M33" s="91">
        <v>1300</v>
      </c>
      <c r="N33" s="181">
        <v>22400</v>
      </c>
      <c r="O33" s="282" t="s">
        <v>1490</v>
      </c>
      <c r="P33" s="272">
        <v>30.5</v>
      </c>
    </row>
    <row r="34" spans="1:17" s="216" customFormat="1" ht="25.5">
      <c r="A34" s="1075">
        <v>15</v>
      </c>
      <c r="B34" s="1077">
        <v>9</v>
      </c>
      <c r="C34" s="1077">
        <v>5</v>
      </c>
      <c r="D34" s="1077" t="s">
        <v>50</v>
      </c>
      <c r="E34" s="1543" t="s">
        <v>1459</v>
      </c>
      <c r="F34" s="1139" t="s">
        <v>1491</v>
      </c>
      <c r="G34" s="1139" t="s">
        <v>1492</v>
      </c>
      <c r="H34" s="1139" t="s">
        <v>1493</v>
      </c>
      <c r="I34" s="1139" t="s">
        <v>1494</v>
      </c>
      <c r="J34" s="1139" t="s">
        <v>1495</v>
      </c>
      <c r="K34" s="1071" t="s">
        <v>208</v>
      </c>
      <c r="L34" s="10" t="s">
        <v>119</v>
      </c>
      <c r="M34" s="10">
        <v>3</v>
      </c>
      <c r="N34" s="1287">
        <v>33104.800000000003</v>
      </c>
      <c r="O34" s="1139" t="s">
        <v>1466</v>
      </c>
      <c r="P34" s="1160">
        <v>30</v>
      </c>
    </row>
    <row r="35" spans="1:17" s="216" customFormat="1" ht="51">
      <c r="A35" s="1098"/>
      <c r="B35" s="1099"/>
      <c r="C35" s="1099"/>
      <c r="D35" s="1099"/>
      <c r="E35" s="1547"/>
      <c r="F35" s="1140"/>
      <c r="G35" s="1140"/>
      <c r="H35" s="1140"/>
      <c r="I35" s="1140"/>
      <c r="J35" s="1140"/>
      <c r="K35" s="1097"/>
      <c r="L35" s="10" t="s">
        <v>624</v>
      </c>
      <c r="M35" s="10">
        <v>1</v>
      </c>
      <c r="N35" s="1413"/>
      <c r="O35" s="1140"/>
      <c r="P35" s="1160"/>
    </row>
    <row r="36" spans="1:17" s="216" customFormat="1" ht="38.25">
      <c r="A36" s="1076"/>
      <c r="B36" s="1078"/>
      <c r="C36" s="1078"/>
      <c r="D36" s="1078"/>
      <c r="E36" s="1544"/>
      <c r="F36" s="1141"/>
      <c r="G36" s="1141"/>
      <c r="H36" s="1141"/>
      <c r="I36" s="1141"/>
      <c r="J36" s="1141"/>
      <c r="K36" s="1072"/>
      <c r="L36" s="13" t="s">
        <v>609</v>
      </c>
      <c r="M36" s="91">
        <v>250</v>
      </c>
      <c r="N36" s="1288"/>
      <c r="O36" s="1141"/>
      <c r="P36" s="1160"/>
    </row>
    <row r="37" spans="1:17" s="216" customFormat="1" ht="185.25" customHeight="1">
      <c r="A37" s="282">
        <v>16</v>
      </c>
      <c r="B37" s="279">
        <v>6</v>
      </c>
      <c r="C37" s="279" t="s">
        <v>68</v>
      </c>
      <c r="D37" s="279" t="s">
        <v>50</v>
      </c>
      <c r="E37" s="73" t="s">
        <v>1452</v>
      </c>
      <c r="F37" s="282" t="s">
        <v>1496</v>
      </c>
      <c r="G37" s="282" t="s">
        <v>1497</v>
      </c>
      <c r="H37" s="282" t="s">
        <v>1498</v>
      </c>
      <c r="I37" s="282" t="s">
        <v>1499</v>
      </c>
      <c r="J37" s="282" t="s">
        <v>1500</v>
      </c>
      <c r="K37" s="274" t="s">
        <v>208</v>
      </c>
      <c r="L37" s="13" t="s">
        <v>609</v>
      </c>
      <c r="M37" s="91">
        <v>9</v>
      </c>
      <c r="N37" s="181">
        <v>14391</v>
      </c>
      <c r="O37" s="269" t="s">
        <v>1458</v>
      </c>
      <c r="P37" s="265">
        <v>28</v>
      </c>
    </row>
    <row r="38" spans="1:17" s="216" customFormat="1" ht="44.25" customHeight="1">
      <c r="A38" s="1075">
        <v>17</v>
      </c>
      <c r="B38" s="1077">
        <v>10</v>
      </c>
      <c r="C38" s="1077">
        <v>5</v>
      </c>
      <c r="D38" s="1077" t="s">
        <v>58</v>
      </c>
      <c r="E38" s="1543" t="s">
        <v>1501</v>
      </c>
      <c r="F38" s="1139" t="s">
        <v>1502</v>
      </c>
      <c r="G38" s="1139" t="s">
        <v>1503</v>
      </c>
      <c r="H38" s="1139" t="s">
        <v>1504</v>
      </c>
      <c r="I38" s="1139" t="s">
        <v>1505</v>
      </c>
      <c r="J38" s="1139" t="s">
        <v>1506</v>
      </c>
      <c r="K38" s="1071" t="s">
        <v>208</v>
      </c>
      <c r="L38" s="13" t="s">
        <v>63</v>
      </c>
      <c r="M38" s="91">
        <v>1</v>
      </c>
      <c r="N38" s="1542">
        <v>25000</v>
      </c>
      <c r="O38" s="1139" t="s">
        <v>1507</v>
      </c>
      <c r="P38" s="1075">
        <v>28</v>
      </c>
    </row>
    <row r="39" spans="1:17" s="216" customFormat="1" ht="45" customHeight="1">
      <c r="A39" s="1076"/>
      <c r="B39" s="1078"/>
      <c r="C39" s="1078"/>
      <c r="D39" s="1078"/>
      <c r="E39" s="1544"/>
      <c r="F39" s="1141"/>
      <c r="G39" s="1141"/>
      <c r="H39" s="1141"/>
      <c r="I39" s="1141"/>
      <c r="J39" s="1141"/>
      <c r="K39" s="1072"/>
      <c r="L39" s="13" t="s">
        <v>37</v>
      </c>
      <c r="M39" s="63">
        <v>1</v>
      </c>
      <c r="N39" s="1542"/>
      <c r="O39" s="1141"/>
      <c r="P39" s="1076"/>
    </row>
    <row r="40" spans="1:17" s="216" customFormat="1" ht="153" customHeight="1">
      <c r="A40" s="282">
        <v>18</v>
      </c>
      <c r="B40" s="279">
        <v>13</v>
      </c>
      <c r="C40" s="279">
        <v>5</v>
      </c>
      <c r="D40" s="279" t="s">
        <v>58</v>
      </c>
      <c r="E40" s="73" t="s">
        <v>1508</v>
      </c>
      <c r="F40" s="282" t="s">
        <v>1509</v>
      </c>
      <c r="G40" s="282" t="s">
        <v>1510</v>
      </c>
      <c r="H40" s="282" t="s">
        <v>1511</v>
      </c>
      <c r="I40" s="282" t="s">
        <v>1512</v>
      </c>
      <c r="J40" s="282" t="s">
        <v>1513</v>
      </c>
      <c r="K40" s="274" t="s">
        <v>208</v>
      </c>
      <c r="L40" s="220" t="s">
        <v>63</v>
      </c>
      <c r="M40" s="287">
        <v>1</v>
      </c>
      <c r="N40" s="181">
        <v>25000</v>
      </c>
      <c r="O40" s="282" t="s">
        <v>1514</v>
      </c>
      <c r="P40" s="272">
        <v>28</v>
      </c>
    </row>
    <row r="41" spans="1:17" s="216" customFormat="1" ht="172.5" customHeight="1">
      <c r="A41" s="272">
        <v>19</v>
      </c>
      <c r="B41" s="279">
        <v>13</v>
      </c>
      <c r="C41" s="279" t="s">
        <v>88</v>
      </c>
      <c r="D41" s="279" t="s">
        <v>58</v>
      </c>
      <c r="E41" s="73" t="s">
        <v>1515</v>
      </c>
      <c r="F41" s="282" t="s">
        <v>1516</v>
      </c>
      <c r="G41" s="282" t="s">
        <v>1517</v>
      </c>
      <c r="H41" s="282" t="s">
        <v>1518</v>
      </c>
      <c r="I41" s="282" t="s">
        <v>1519</v>
      </c>
      <c r="J41" s="282" t="s">
        <v>1520</v>
      </c>
      <c r="K41" s="274" t="s">
        <v>208</v>
      </c>
      <c r="L41" s="220" t="s">
        <v>63</v>
      </c>
      <c r="M41" s="185">
        <v>1</v>
      </c>
      <c r="N41" s="276">
        <v>20000</v>
      </c>
      <c r="O41" s="282" t="s">
        <v>1521</v>
      </c>
      <c r="P41" s="272">
        <v>26.5</v>
      </c>
    </row>
    <row r="42" spans="1:17" s="216" customFormat="1" ht="116.25" customHeight="1">
      <c r="A42" s="282">
        <v>20</v>
      </c>
      <c r="B42" s="279">
        <v>13</v>
      </c>
      <c r="C42" s="279">
        <v>5</v>
      </c>
      <c r="D42" s="279" t="s">
        <v>58</v>
      </c>
      <c r="E42" s="73" t="s">
        <v>1522</v>
      </c>
      <c r="F42" s="282" t="s">
        <v>1523</v>
      </c>
      <c r="G42" s="282" t="s">
        <v>1524</v>
      </c>
      <c r="H42" s="282" t="s">
        <v>1525</v>
      </c>
      <c r="I42" s="282" t="s">
        <v>1526</v>
      </c>
      <c r="J42" s="282" t="s">
        <v>1527</v>
      </c>
      <c r="K42" s="274" t="s">
        <v>208</v>
      </c>
      <c r="L42" s="220" t="s">
        <v>63</v>
      </c>
      <c r="M42" s="185">
        <v>1</v>
      </c>
      <c r="N42" s="181">
        <v>50000</v>
      </c>
      <c r="O42" s="269" t="s">
        <v>1528</v>
      </c>
      <c r="P42" s="263">
        <v>26</v>
      </c>
    </row>
    <row r="43" spans="1:17" s="216" customFormat="1" ht="137.25" customHeight="1">
      <c r="A43" s="943">
        <v>21</v>
      </c>
      <c r="B43" s="279">
        <v>13</v>
      </c>
      <c r="C43" s="279">
        <v>5</v>
      </c>
      <c r="D43" s="279" t="s">
        <v>58</v>
      </c>
      <c r="E43" s="282" t="s">
        <v>1529</v>
      </c>
      <c r="F43" s="282" t="s">
        <v>1530</v>
      </c>
      <c r="G43" s="282" t="s">
        <v>1531</v>
      </c>
      <c r="H43" s="282" t="s">
        <v>1532</v>
      </c>
      <c r="I43" s="282" t="s">
        <v>1533</v>
      </c>
      <c r="J43" s="282" t="s">
        <v>1534</v>
      </c>
      <c r="K43" s="274" t="s">
        <v>208</v>
      </c>
      <c r="L43" s="288" t="s">
        <v>63</v>
      </c>
      <c r="M43" s="287">
        <v>1</v>
      </c>
      <c r="N43" s="64">
        <v>25000</v>
      </c>
      <c r="O43" s="269" t="s">
        <v>1535</v>
      </c>
      <c r="P43" s="263">
        <v>23</v>
      </c>
    </row>
    <row r="44" spans="1:17" s="216" customFormat="1" ht="137.25" customHeight="1">
      <c r="A44" s="946"/>
      <c r="B44" s="278">
        <v>13</v>
      </c>
      <c r="C44" s="278">
        <v>5</v>
      </c>
      <c r="D44" s="278" t="s">
        <v>58</v>
      </c>
      <c r="E44" s="278" t="s">
        <v>1529</v>
      </c>
      <c r="F44" s="278" t="s">
        <v>1530</v>
      </c>
      <c r="G44" s="278" t="s">
        <v>1531</v>
      </c>
      <c r="H44" s="278" t="s">
        <v>1532</v>
      </c>
      <c r="I44" s="278" t="s">
        <v>1533</v>
      </c>
      <c r="J44" s="278" t="s">
        <v>1534</v>
      </c>
      <c r="K44" s="280" t="s">
        <v>208</v>
      </c>
      <c r="L44" s="230" t="s">
        <v>63</v>
      </c>
      <c r="M44" s="909">
        <v>1</v>
      </c>
      <c r="N44" s="206">
        <v>19883</v>
      </c>
      <c r="O44" s="268" t="s">
        <v>1535</v>
      </c>
      <c r="P44" s="267">
        <v>23</v>
      </c>
      <c r="Q44" s="289"/>
    </row>
    <row r="45" spans="1:17" s="216" customFormat="1" ht="15.75" customHeight="1">
      <c r="A45" s="944"/>
      <c r="B45" s="1176" t="s">
        <v>4610</v>
      </c>
      <c r="C45" s="1177"/>
      <c r="D45" s="1177"/>
      <c r="E45" s="1177"/>
      <c r="F45" s="1177"/>
      <c r="G45" s="1177"/>
      <c r="H45" s="1177"/>
      <c r="I45" s="1177"/>
      <c r="J45" s="1177"/>
      <c r="K45" s="1177"/>
      <c r="L45" s="1177"/>
      <c r="M45" s="1177"/>
      <c r="N45" s="1177"/>
      <c r="O45" s="1177"/>
      <c r="P45" s="1178"/>
      <c r="Q45" s="289"/>
    </row>
    <row r="46" spans="1:17" s="216" customFormat="1" ht="162.75" customHeight="1">
      <c r="A46" s="965">
        <v>22</v>
      </c>
      <c r="B46" s="279">
        <v>13</v>
      </c>
      <c r="C46" s="279" t="s">
        <v>796</v>
      </c>
      <c r="D46" s="279" t="s">
        <v>425</v>
      </c>
      <c r="E46" s="282" t="s">
        <v>1536</v>
      </c>
      <c r="F46" s="282" t="s">
        <v>1537</v>
      </c>
      <c r="G46" s="282" t="s">
        <v>1538</v>
      </c>
      <c r="H46" s="282" t="s">
        <v>1539</v>
      </c>
      <c r="I46" s="282" t="s">
        <v>1540</v>
      </c>
      <c r="J46" s="282" t="s">
        <v>1541</v>
      </c>
      <c r="K46" s="274" t="s">
        <v>208</v>
      </c>
      <c r="L46" s="13" t="s">
        <v>37</v>
      </c>
      <c r="M46" s="185">
        <v>1</v>
      </c>
      <c r="N46" s="64">
        <v>23108.240000000002</v>
      </c>
      <c r="O46" s="269" t="s">
        <v>1542</v>
      </c>
      <c r="P46" s="263">
        <v>23</v>
      </c>
    </row>
    <row r="47" spans="1:17" s="216" customFormat="1" ht="162.75" customHeight="1">
      <c r="A47" s="967"/>
      <c r="B47" s="855">
        <v>13</v>
      </c>
      <c r="C47" s="855" t="s">
        <v>796</v>
      </c>
      <c r="D47" s="855" t="s">
        <v>425</v>
      </c>
      <c r="E47" s="855" t="s">
        <v>1536</v>
      </c>
      <c r="F47" s="855" t="s">
        <v>1537</v>
      </c>
      <c r="G47" s="855" t="s">
        <v>1538</v>
      </c>
      <c r="H47" s="855" t="s">
        <v>1539</v>
      </c>
      <c r="I47" s="855" t="s">
        <v>1540</v>
      </c>
      <c r="J47" s="855" t="s">
        <v>1541</v>
      </c>
      <c r="K47" s="857" t="s">
        <v>208</v>
      </c>
      <c r="L47" s="52" t="s">
        <v>37</v>
      </c>
      <c r="M47" s="856">
        <v>1</v>
      </c>
      <c r="N47" s="206">
        <v>18000</v>
      </c>
      <c r="O47" s="854" t="s">
        <v>1542</v>
      </c>
      <c r="P47" s="853">
        <v>23</v>
      </c>
    </row>
    <row r="48" spans="1:17" s="216" customFormat="1" ht="20.25" customHeight="1">
      <c r="A48" s="966"/>
      <c r="B48" s="1176" t="s">
        <v>4612</v>
      </c>
      <c r="C48" s="1177"/>
      <c r="D48" s="1177"/>
      <c r="E48" s="1177"/>
      <c r="F48" s="1177"/>
      <c r="G48" s="1177"/>
      <c r="H48" s="1177"/>
      <c r="I48" s="1177"/>
      <c r="J48" s="1177"/>
      <c r="K48" s="1177"/>
      <c r="L48" s="1177"/>
      <c r="M48" s="1177"/>
      <c r="N48" s="1177"/>
      <c r="O48" s="1177"/>
      <c r="P48" s="1178"/>
    </row>
    <row r="49" spans="1:17" s="216" customFormat="1" ht="163.5" customHeight="1">
      <c r="A49" s="272">
        <v>23</v>
      </c>
      <c r="B49" s="279">
        <v>13</v>
      </c>
      <c r="C49" s="279">
        <v>3</v>
      </c>
      <c r="D49" s="279" t="s">
        <v>58</v>
      </c>
      <c r="E49" s="272" t="s">
        <v>1543</v>
      </c>
      <c r="F49" s="282" t="s">
        <v>1544</v>
      </c>
      <c r="G49" s="282" t="s">
        <v>1545</v>
      </c>
      <c r="H49" s="282" t="s">
        <v>1546</v>
      </c>
      <c r="I49" s="282" t="s">
        <v>1547</v>
      </c>
      <c r="J49" s="282" t="s">
        <v>1548</v>
      </c>
      <c r="K49" s="274" t="s">
        <v>208</v>
      </c>
      <c r="L49" s="13" t="s">
        <v>37</v>
      </c>
      <c r="M49" s="185">
        <v>1</v>
      </c>
      <c r="N49" s="64">
        <v>10000</v>
      </c>
      <c r="O49" s="269" t="s">
        <v>1549</v>
      </c>
      <c r="P49" s="263">
        <v>23</v>
      </c>
    </row>
    <row r="50" spans="1:17" s="216" customFormat="1" ht="123" customHeight="1">
      <c r="A50" s="282">
        <v>24</v>
      </c>
      <c r="B50" s="279">
        <v>4</v>
      </c>
      <c r="C50" s="279" t="s">
        <v>1060</v>
      </c>
      <c r="D50" s="279" t="s">
        <v>50</v>
      </c>
      <c r="E50" s="73" t="s">
        <v>1550</v>
      </c>
      <c r="F50" s="282" t="s">
        <v>1551</v>
      </c>
      <c r="G50" s="282" t="s">
        <v>1552</v>
      </c>
      <c r="H50" s="282" t="s">
        <v>1553</v>
      </c>
      <c r="I50" s="282" t="s">
        <v>1554</v>
      </c>
      <c r="J50" s="282" t="s">
        <v>1555</v>
      </c>
      <c r="K50" s="274" t="s">
        <v>208</v>
      </c>
      <c r="L50" s="273" t="s">
        <v>119</v>
      </c>
      <c r="M50" s="273">
        <v>1</v>
      </c>
      <c r="N50" s="64">
        <v>20000</v>
      </c>
      <c r="O50" s="282" t="s">
        <v>1556</v>
      </c>
      <c r="P50" s="272">
        <v>22.5</v>
      </c>
    </row>
    <row r="51" spans="1:17" s="216" customFormat="1" ht="188.25" customHeight="1">
      <c r="A51" s="943">
        <v>25</v>
      </c>
      <c r="B51" s="279">
        <v>13</v>
      </c>
      <c r="C51" s="279">
        <v>5</v>
      </c>
      <c r="D51" s="279" t="s">
        <v>58</v>
      </c>
      <c r="E51" s="73" t="s">
        <v>1557</v>
      </c>
      <c r="F51" s="282" t="s">
        <v>1558</v>
      </c>
      <c r="G51" s="282" t="s">
        <v>1559</v>
      </c>
      <c r="H51" s="282" t="s">
        <v>1560</v>
      </c>
      <c r="I51" s="282" t="s">
        <v>1561</v>
      </c>
      <c r="J51" s="282" t="s">
        <v>1562</v>
      </c>
      <c r="K51" s="274" t="s">
        <v>208</v>
      </c>
      <c r="L51" s="220" t="s">
        <v>1442</v>
      </c>
      <c r="M51" s="185">
        <v>1</v>
      </c>
      <c r="N51" s="181">
        <v>12474.46</v>
      </c>
      <c r="O51" s="282" t="s">
        <v>1563</v>
      </c>
      <c r="P51" s="272">
        <v>22</v>
      </c>
    </row>
    <row r="52" spans="1:17" s="216" customFormat="1" ht="188.25" customHeight="1">
      <c r="A52" s="946"/>
      <c r="B52" s="278">
        <v>13</v>
      </c>
      <c r="C52" s="278">
        <v>5</v>
      </c>
      <c r="D52" s="278" t="s">
        <v>58</v>
      </c>
      <c r="E52" s="293" t="s">
        <v>1557</v>
      </c>
      <c r="F52" s="278" t="s">
        <v>1558</v>
      </c>
      <c r="G52" s="278" t="s">
        <v>1559</v>
      </c>
      <c r="H52" s="278" t="s">
        <v>1560</v>
      </c>
      <c r="I52" s="278" t="s">
        <v>1561</v>
      </c>
      <c r="J52" s="278" t="s">
        <v>1562</v>
      </c>
      <c r="K52" s="280" t="s">
        <v>208</v>
      </c>
      <c r="L52" s="52" t="s">
        <v>1442</v>
      </c>
      <c r="M52" s="277">
        <v>1</v>
      </c>
      <c r="N52" s="908">
        <v>12470</v>
      </c>
      <c r="O52" s="278" t="s">
        <v>1563</v>
      </c>
      <c r="P52" s="280">
        <v>22</v>
      </c>
      <c r="Q52" s="289"/>
    </row>
    <row r="53" spans="1:17" s="216" customFormat="1" ht="18.75" customHeight="1">
      <c r="A53" s="944"/>
      <c r="B53" s="1541" t="s">
        <v>1565</v>
      </c>
      <c r="C53" s="1541"/>
      <c r="D53" s="1541"/>
      <c r="E53" s="1541"/>
      <c r="F53" s="1541"/>
      <c r="G53" s="1541"/>
      <c r="H53" s="1541"/>
      <c r="I53" s="1541"/>
      <c r="J53" s="1541"/>
      <c r="K53" s="1541"/>
      <c r="L53" s="1541"/>
      <c r="M53" s="1541"/>
      <c r="N53" s="1541"/>
      <c r="O53" s="1541"/>
      <c r="P53" s="1541"/>
      <c r="Q53" s="289"/>
    </row>
    <row r="54" spans="1:17" s="3" customFormat="1" ht="12.75">
      <c r="A54" s="92"/>
      <c r="B54" s="430"/>
      <c r="C54" s="430"/>
      <c r="D54" s="430"/>
      <c r="E54" s="343"/>
      <c r="F54" s="204"/>
      <c r="G54" s="429"/>
      <c r="H54" s="204"/>
      <c r="I54" s="204"/>
      <c r="J54" s="832"/>
      <c r="K54" s="204"/>
      <c r="L54" s="343"/>
      <c r="M54" s="833"/>
      <c r="N54" s="834"/>
      <c r="O54" s="291"/>
      <c r="P54" s="835"/>
    </row>
    <row r="55" spans="1:17">
      <c r="F55" s="871"/>
      <c r="G55" s="872" t="s">
        <v>3903</v>
      </c>
      <c r="H55" s="873" t="s">
        <v>3904</v>
      </c>
      <c r="I55" s="871"/>
      <c r="J55" s="871"/>
      <c r="K55" s="874" t="s">
        <v>3903</v>
      </c>
      <c r="L55" s="847" t="s">
        <v>3904</v>
      </c>
    </row>
    <row r="56" spans="1:17">
      <c r="F56" s="848" t="s">
        <v>169</v>
      </c>
      <c r="G56" s="875">
        <f>N6+N9+N11+N14+N15+N20+N23</f>
        <v>320000</v>
      </c>
      <c r="H56" s="837">
        <f>N7+N9+N12+N14+N17+N21+N24</f>
        <v>330229.7</v>
      </c>
      <c r="I56" s="871"/>
      <c r="J56" s="876" t="s">
        <v>171</v>
      </c>
      <c r="K56" s="877">
        <v>7</v>
      </c>
      <c r="L56" s="849">
        <v>7</v>
      </c>
    </row>
    <row r="57" spans="1:17">
      <c r="F57" s="848" t="s">
        <v>170</v>
      </c>
      <c r="G57" s="875">
        <f>N26+N28+N29+N30+N31+N32+N33+N34+N37+N38+N40+N41+N42+N43+N46+N49+N50+N51</f>
        <v>480000</v>
      </c>
      <c r="H57" s="837">
        <f>N26+N28+N29+N30+N31+N32+N33+N34+N37+N38+N40+N41+N42+N44+N47+N49+N50+N52</f>
        <v>469770.3</v>
      </c>
      <c r="I57" s="871"/>
      <c r="J57" s="877" t="s">
        <v>173</v>
      </c>
      <c r="K57" s="877">
        <v>18</v>
      </c>
      <c r="L57" s="849">
        <v>18</v>
      </c>
    </row>
    <row r="58" spans="1:17">
      <c r="F58" s="848" t="s">
        <v>172</v>
      </c>
      <c r="G58" s="836">
        <f>G56+G57</f>
        <v>800000</v>
      </c>
      <c r="H58" s="837">
        <f>H56+H57</f>
        <v>800000</v>
      </c>
      <c r="I58" s="871"/>
      <c r="J58" s="877" t="s">
        <v>174</v>
      </c>
      <c r="K58" s="877">
        <f>K56+K57</f>
        <v>25</v>
      </c>
      <c r="L58" s="849">
        <f>L56+L57</f>
        <v>25</v>
      </c>
    </row>
    <row r="60" spans="1:17" ht="18">
      <c r="F60" s="290"/>
      <c r="G60" s="290"/>
      <c r="H60" s="290"/>
      <c r="I60" s="290"/>
      <c r="J60" s="290"/>
      <c r="K60" s="290"/>
      <c r="L60" s="290"/>
      <c r="M60" s="290"/>
    </row>
    <row r="61" spans="1:17" ht="18">
      <c r="F61" s="290"/>
      <c r="G61" s="290"/>
      <c r="H61" s="290"/>
      <c r="I61" s="290"/>
      <c r="J61" s="290"/>
      <c r="K61" s="290"/>
      <c r="L61" s="290"/>
      <c r="M61" s="290"/>
    </row>
  </sheetData>
  <mergeCells count="107">
    <mergeCell ref="B48:P48"/>
    <mergeCell ref="N4:N5"/>
    <mergeCell ref="A4:A5"/>
    <mergeCell ref="B4:B5"/>
    <mergeCell ref="C4:C5"/>
    <mergeCell ref="A9:A10"/>
    <mergeCell ref="B9:B10"/>
    <mergeCell ref="C9:C10"/>
    <mergeCell ref="D9:D10"/>
    <mergeCell ref="E9:E10"/>
    <mergeCell ref="F9:F10"/>
    <mergeCell ref="G9:G10"/>
    <mergeCell ref="H9:H10"/>
    <mergeCell ref="G4:G5"/>
    <mergeCell ref="H4:H5"/>
    <mergeCell ref="G17:G18"/>
    <mergeCell ref="H17:H18"/>
    <mergeCell ref="A17:A18"/>
    <mergeCell ref="B17:B18"/>
    <mergeCell ref="C17:C18"/>
    <mergeCell ref="D17:D18"/>
    <mergeCell ref="E17:E18"/>
    <mergeCell ref="F17:F18"/>
    <mergeCell ref="A15:A16"/>
    <mergeCell ref="Q17:Q18"/>
    <mergeCell ref="I17:I18"/>
    <mergeCell ref="J17:J18"/>
    <mergeCell ref="K17:K18"/>
    <mergeCell ref="N17:N18"/>
    <mergeCell ref="D4:D5"/>
    <mergeCell ref="E4:E5"/>
    <mergeCell ref="F4:F5"/>
    <mergeCell ref="I9:I10"/>
    <mergeCell ref="J15:J16"/>
    <mergeCell ref="K15:K16"/>
    <mergeCell ref="N15:N16"/>
    <mergeCell ref="O15:O16"/>
    <mergeCell ref="P15:P16"/>
    <mergeCell ref="J9:J10"/>
    <mergeCell ref="K9:K10"/>
    <mergeCell ref="N9:N10"/>
    <mergeCell ref="O9:O10"/>
    <mergeCell ref="P9:P10"/>
    <mergeCell ref="O4:O5"/>
    <mergeCell ref="P4:P5"/>
    <mergeCell ref="I4:I5"/>
    <mergeCell ref="J4:K4"/>
    <mergeCell ref="L4:M4"/>
    <mergeCell ref="B15:B16"/>
    <mergeCell ref="C15:C16"/>
    <mergeCell ref="D15:D16"/>
    <mergeCell ref="E15:E16"/>
    <mergeCell ref="F15:F16"/>
    <mergeCell ref="G15:G16"/>
    <mergeCell ref="H15:H16"/>
    <mergeCell ref="A34:A36"/>
    <mergeCell ref="B34:B36"/>
    <mergeCell ref="C34:C36"/>
    <mergeCell ref="D34:D36"/>
    <mergeCell ref="E34:E36"/>
    <mergeCell ref="P26:P27"/>
    <mergeCell ref="H26:H27"/>
    <mergeCell ref="I26:I27"/>
    <mergeCell ref="J26:J27"/>
    <mergeCell ref="K26:K27"/>
    <mergeCell ref="N26:N27"/>
    <mergeCell ref="O26:O27"/>
    <mergeCell ref="A26:A27"/>
    <mergeCell ref="B26:B27"/>
    <mergeCell ref="C26:C27"/>
    <mergeCell ref="D26:D27"/>
    <mergeCell ref="E26:E27"/>
    <mergeCell ref="F26:F27"/>
    <mergeCell ref="G26:G27"/>
    <mergeCell ref="A38:A39"/>
    <mergeCell ref="B38:B39"/>
    <mergeCell ref="C38:C39"/>
    <mergeCell ref="D38:D39"/>
    <mergeCell ref="E38:E39"/>
    <mergeCell ref="F38:F39"/>
    <mergeCell ref="G38:G39"/>
    <mergeCell ref="H38:H39"/>
    <mergeCell ref="I38:I39"/>
    <mergeCell ref="B45:P45"/>
    <mergeCell ref="B53:P53"/>
    <mergeCell ref="B8:P8"/>
    <mergeCell ref="B13:P13"/>
    <mergeCell ref="B19:P19"/>
    <mergeCell ref="B22:P22"/>
    <mergeCell ref="B25:P25"/>
    <mergeCell ref="J38:J39"/>
    <mergeCell ref="K38:K39"/>
    <mergeCell ref="N38:N39"/>
    <mergeCell ref="O38:O39"/>
    <mergeCell ref="P38:P39"/>
    <mergeCell ref="N34:N36"/>
    <mergeCell ref="O34:O36"/>
    <mergeCell ref="P34:P36"/>
    <mergeCell ref="F34:F36"/>
    <mergeCell ref="G34:G36"/>
    <mergeCell ref="H34:H36"/>
    <mergeCell ref="I34:I36"/>
    <mergeCell ref="J34:J36"/>
    <mergeCell ref="K34:K36"/>
    <mergeCell ref="O17:O18"/>
    <mergeCell ref="P17:P18"/>
    <mergeCell ref="I15:I16"/>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9"/>
  <sheetViews>
    <sheetView topLeftCell="A10" workbookViewId="0">
      <selection activeCell="E15" sqref="E15"/>
    </sheetView>
  </sheetViews>
  <sheetFormatPr defaultRowHeight="15"/>
  <cols>
    <col min="2" max="2" width="26.85546875" customWidth="1"/>
    <col min="3" max="3" width="15.28515625" customWidth="1"/>
    <col min="4" max="4" width="24.140625" customWidth="1"/>
    <col min="5" max="5" width="36.140625" customWidth="1"/>
    <col min="6" max="6" width="33.7109375" customWidth="1"/>
  </cols>
  <sheetData>
    <row r="2" spans="2:6" ht="47.25">
      <c r="B2" s="564" t="s">
        <v>3558</v>
      </c>
      <c r="C2" s="564" t="s">
        <v>3559</v>
      </c>
      <c r="D2" s="564" t="s">
        <v>3560</v>
      </c>
      <c r="E2" s="564" t="s">
        <v>3561</v>
      </c>
      <c r="F2" s="564" t="s">
        <v>3562</v>
      </c>
    </row>
    <row r="3" spans="2:6" ht="90">
      <c r="B3" s="648" t="s">
        <v>4002</v>
      </c>
      <c r="C3" s="648">
        <v>13</v>
      </c>
      <c r="D3" s="649" t="s">
        <v>1403</v>
      </c>
      <c r="E3" s="648" t="s">
        <v>4003</v>
      </c>
      <c r="F3" s="648" t="s">
        <v>1564</v>
      </c>
    </row>
    <row r="4" spans="2:6" ht="45">
      <c r="B4" s="648" t="s">
        <v>4002</v>
      </c>
      <c r="C4" s="648">
        <v>13</v>
      </c>
      <c r="D4" s="649" t="s">
        <v>1414</v>
      </c>
      <c r="E4" s="648" t="s">
        <v>4004</v>
      </c>
      <c r="F4" s="649" t="s">
        <v>1565</v>
      </c>
    </row>
    <row r="5" spans="2:6" ht="165">
      <c r="B5" s="648" t="s">
        <v>4002</v>
      </c>
      <c r="C5" s="648">
        <v>10</v>
      </c>
      <c r="D5" s="1004" t="s">
        <v>1422</v>
      </c>
      <c r="E5" s="1005" t="s">
        <v>4530</v>
      </c>
      <c r="F5" s="1004" t="s">
        <v>1566</v>
      </c>
    </row>
    <row r="6" spans="2:6" ht="270">
      <c r="B6" s="648" t="s">
        <v>4002</v>
      </c>
      <c r="C6" s="648">
        <v>13</v>
      </c>
      <c r="D6" s="1006" t="s">
        <v>4533</v>
      </c>
      <c r="E6" s="1007" t="s">
        <v>4532</v>
      </c>
      <c r="F6" s="1008" t="s">
        <v>4531</v>
      </c>
    </row>
    <row r="7" spans="2:6" ht="225">
      <c r="B7" s="648" t="s">
        <v>4002</v>
      </c>
      <c r="C7" s="648">
        <v>13</v>
      </c>
      <c r="D7" s="1006" t="s">
        <v>1443</v>
      </c>
      <c r="E7" s="1007" t="s">
        <v>4535</v>
      </c>
      <c r="F7" s="1008" t="s">
        <v>4534</v>
      </c>
    </row>
    <row r="8" spans="2:6" ht="90">
      <c r="B8" s="648" t="s">
        <v>4002</v>
      </c>
      <c r="C8" s="648">
        <v>13</v>
      </c>
      <c r="D8" s="784" t="s">
        <v>1530</v>
      </c>
      <c r="E8" s="1004" t="s">
        <v>4005</v>
      </c>
      <c r="F8" s="784" t="s">
        <v>1565</v>
      </c>
    </row>
    <row r="9" spans="2:6" ht="45">
      <c r="B9" s="648" t="s">
        <v>4002</v>
      </c>
      <c r="C9" s="648">
        <v>13</v>
      </c>
      <c r="D9" s="649" t="s">
        <v>1558</v>
      </c>
      <c r="E9" s="648" t="s">
        <v>4006</v>
      </c>
      <c r="F9" s="649" t="s">
        <v>1565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87"/>
  <sheetViews>
    <sheetView topLeftCell="A112" zoomScale="70" zoomScaleNormal="70" workbookViewId="0">
      <selection activeCell="F128" sqref="F128:F129"/>
    </sheetView>
  </sheetViews>
  <sheetFormatPr defaultRowHeight="15"/>
  <cols>
    <col min="1" max="1" width="4.140625" customWidth="1"/>
    <col min="2" max="2" width="6.85546875" customWidth="1"/>
    <col min="3" max="3" width="6.140625" customWidth="1"/>
    <col min="4" max="4" width="4.7109375" customWidth="1"/>
    <col min="5" max="5" width="15.42578125" customWidth="1"/>
    <col min="6" max="6" width="48" customWidth="1"/>
    <col min="7" max="7" width="53.85546875" customWidth="1"/>
    <col min="8" max="8" width="26.42578125" customWidth="1"/>
    <col min="9" max="9" width="21.42578125" customWidth="1"/>
    <col min="10" max="10" width="23.5703125" customWidth="1"/>
    <col min="11" max="11" width="19.140625" customWidth="1"/>
    <col min="12" max="12" width="19.140625" bestFit="1" customWidth="1"/>
    <col min="13" max="13" width="9.140625" customWidth="1"/>
    <col min="14" max="14" width="11.85546875" customWidth="1"/>
    <col min="15" max="15" width="11.7109375" customWidth="1"/>
    <col min="16" max="16" width="9" style="680" bestFit="1" customWidth="1"/>
    <col min="17" max="18" width="9" style="152" customWidth="1"/>
    <col min="19" max="19" width="9" style="469" customWidth="1"/>
    <col min="257" max="257" width="4.140625" customWidth="1"/>
    <col min="258" max="258" width="5.5703125" customWidth="1"/>
    <col min="259" max="259" width="6.140625" customWidth="1"/>
    <col min="260" max="260" width="4.7109375" customWidth="1"/>
    <col min="261" max="261" width="15.42578125" customWidth="1"/>
    <col min="262" max="262" width="48" customWidth="1"/>
    <col min="263" max="263" width="53.85546875" customWidth="1"/>
    <col min="264" max="264" width="26.42578125" customWidth="1"/>
    <col min="265" max="265" width="21.42578125" customWidth="1"/>
    <col min="266" max="266" width="23.5703125" customWidth="1"/>
    <col min="267" max="267" width="19.140625" customWidth="1"/>
    <col min="268" max="268" width="19.140625" bestFit="1" customWidth="1"/>
    <col min="269" max="269" width="9.140625" customWidth="1"/>
    <col min="270" max="270" width="11.85546875" customWidth="1"/>
    <col min="271" max="271" width="11.7109375" customWidth="1"/>
    <col min="272" max="272" width="9" bestFit="1" customWidth="1"/>
    <col min="273" max="275" width="9" customWidth="1"/>
    <col min="513" max="513" width="4.140625" customWidth="1"/>
    <col min="514" max="514" width="5.5703125" customWidth="1"/>
    <col min="515" max="515" width="6.140625" customWidth="1"/>
    <col min="516" max="516" width="4.7109375" customWidth="1"/>
    <col min="517" max="517" width="15.42578125" customWidth="1"/>
    <col min="518" max="518" width="48" customWidth="1"/>
    <col min="519" max="519" width="53.85546875" customWidth="1"/>
    <col min="520" max="520" width="26.42578125" customWidth="1"/>
    <col min="521" max="521" width="21.42578125" customWidth="1"/>
    <col min="522" max="522" width="23.5703125" customWidth="1"/>
    <col min="523" max="523" width="19.140625" customWidth="1"/>
    <col min="524" max="524" width="19.140625" bestFit="1" customWidth="1"/>
    <col min="525" max="525" width="9.140625" customWidth="1"/>
    <col min="526" max="526" width="11.85546875" customWidth="1"/>
    <col min="527" max="527" width="11.7109375" customWidth="1"/>
    <col min="528" max="528" width="9" bestFit="1" customWidth="1"/>
    <col min="529" max="531" width="9" customWidth="1"/>
    <col min="769" max="769" width="4.140625" customWidth="1"/>
    <col min="770" max="770" width="5.5703125" customWidth="1"/>
    <col min="771" max="771" width="6.140625" customWidth="1"/>
    <col min="772" max="772" width="4.7109375" customWidth="1"/>
    <col min="773" max="773" width="15.42578125" customWidth="1"/>
    <col min="774" max="774" width="48" customWidth="1"/>
    <col min="775" max="775" width="53.85546875" customWidth="1"/>
    <col min="776" max="776" width="26.42578125" customWidth="1"/>
    <col min="777" max="777" width="21.42578125" customWidth="1"/>
    <col min="778" max="778" width="23.5703125" customWidth="1"/>
    <col min="779" max="779" width="19.140625" customWidth="1"/>
    <col min="780" max="780" width="19.140625" bestFit="1" customWidth="1"/>
    <col min="781" max="781" width="9.140625" customWidth="1"/>
    <col min="782" max="782" width="11.85546875" customWidth="1"/>
    <col min="783" max="783" width="11.7109375" customWidth="1"/>
    <col min="784" max="784" width="9" bestFit="1" customWidth="1"/>
    <col min="785" max="787" width="9" customWidth="1"/>
    <col min="1025" max="1025" width="4.140625" customWidth="1"/>
    <col min="1026" max="1026" width="5.5703125" customWidth="1"/>
    <col min="1027" max="1027" width="6.140625" customWidth="1"/>
    <col min="1028" max="1028" width="4.7109375" customWidth="1"/>
    <col min="1029" max="1029" width="15.42578125" customWidth="1"/>
    <col min="1030" max="1030" width="48" customWidth="1"/>
    <col min="1031" max="1031" width="53.85546875" customWidth="1"/>
    <col min="1032" max="1032" width="26.42578125" customWidth="1"/>
    <col min="1033" max="1033" width="21.42578125" customWidth="1"/>
    <col min="1034" max="1034" width="23.5703125" customWidth="1"/>
    <col min="1035" max="1035" width="19.140625" customWidth="1"/>
    <col min="1036" max="1036" width="19.140625" bestFit="1" customWidth="1"/>
    <col min="1037" max="1037" width="9.140625" customWidth="1"/>
    <col min="1038" max="1038" width="11.85546875" customWidth="1"/>
    <col min="1039" max="1039" width="11.7109375" customWidth="1"/>
    <col min="1040" max="1040" width="9" bestFit="1" customWidth="1"/>
    <col min="1041" max="1043" width="9" customWidth="1"/>
    <col min="1281" max="1281" width="4.140625" customWidth="1"/>
    <col min="1282" max="1282" width="5.5703125" customWidth="1"/>
    <col min="1283" max="1283" width="6.140625" customWidth="1"/>
    <col min="1284" max="1284" width="4.7109375" customWidth="1"/>
    <col min="1285" max="1285" width="15.42578125" customWidth="1"/>
    <col min="1286" max="1286" width="48" customWidth="1"/>
    <col min="1287" max="1287" width="53.85546875" customWidth="1"/>
    <col min="1288" max="1288" width="26.42578125" customWidth="1"/>
    <col min="1289" max="1289" width="21.42578125" customWidth="1"/>
    <col min="1290" max="1290" width="23.5703125" customWidth="1"/>
    <col min="1291" max="1291" width="19.140625" customWidth="1"/>
    <col min="1292" max="1292" width="19.140625" bestFit="1" customWidth="1"/>
    <col min="1293" max="1293" width="9.140625" customWidth="1"/>
    <col min="1294" max="1294" width="11.85546875" customWidth="1"/>
    <col min="1295" max="1295" width="11.7109375" customWidth="1"/>
    <col min="1296" max="1296" width="9" bestFit="1" customWidth="1"/>
    <col min="1297" max="1299" width="9" customWidth="1"/>
    <col min="1537" max="1537" width="4.140625" customWidth="1"/>
    <col min="1538" max="1538" width="5.5703125" customWidth="1"/>
    <col min="1539" max="1539" width="6.140625" customWidth="1"/>
    <col min="1540" max="1540" width="4.7109375" customWidth="1"/>
    <col min="1541" max="1541" width="15.42578125" customWidth="1"/>
    <col min="1542" max="1542" width="48" customWidth="1"/>
    <col min="1543" max="1543" width="53.85546875" customWidth="1"/>
    <col min="1544" max="1544" width="26.42578125" customWidth="1"/>
    <col min="1545" max="1545" width="21.42578125" customWidth="1"/>
    <col min="1546" max="1546" width="23.5703125" customWidth="1"/>
    <col min="1547" max="1547" width="19.140625" customWidth="1"/>
    <col min="1548" max="1548" width="19.140625" bestFit="1" customWidth="1"/>
    <col min="1549" max="1549" width="9.140625" customWidth="1"/>
    <col min="1550" max="1550" width="11.85546875" customWidth="1"/>
    <col min="1551" max="1551" width="11.7109375" customWidth="1"/>
    <col min="1552" max="1552" width="9" bestFit="1" customWidth="1"/>
    <col min="1553" max="1555" width="9" customWidth="1"/>
    <col min="1793" max="1793" width="4.140625" customWidth="1"/>
    <col min="1794" max="1794" width="5.5703125" customWidth="1"/>
    <col min="1795" max="1795" width="6.140625" customWidth="1"/>
    <col min="1796" max="1796" width="4.7109375" customWidth="1"/>
    <col min="1797" max="1797" width="15.42578125" customWidth="1"/>
    <col min="1798" max="1798" width="48" customWidth="1"/>
    <col min="1799" max="1799" width="53.85546875" customWidth="1"/>
    <col min="1800" max="1800" width="26.42578125" customWidth="1"/>
    <col min="1801" max="1801" width="21.42578125" customWidth="1"/>
    <col min="1802" max="1802" width="23.5703125" customWidth="1"/>
    <col min="1803" max="1803" width="19.140625" customWidth="1"/>
    <col min="1804" max="1804" width="19.140625" bestFit="1" customWidth="1"/>
    <col min="1805" max="1805" width="9.140625" customWidth="1"/>
    <col min="1806" max="1806" width="11.85546875" customWidth="1"/>
    <col min="1807" max="1807" width="11.7109375" customWidth="1"/>
    <col min="1808" max="1808" width="9" bestFit="1" customWidth="1"/>
    <col min="1809" max="1811" width="9" customWidth="1"/>
    <col min="2049" max="2049" width="4.140625" customWidth="1"/>
    <col min="2050" max="2050" width="5.5703125" customWidth="1"/>
    <col min="2051" max="2051" width="6.140625" customWidth="1"/>
    <col min="2052" max="2052" width="4.7109375" customWidth="1"/>
    <col min="2053" max="2053" width="15.42578125" customWidth="1"/>
    <col min="2054" max="2054" width="48" customWidth="1"/>
    <col min="2055" max="2055" width="53.85546875" customWidth="1"/>
    <col min="2056" max="2056" width="26.42578125" customWidth="1"/>
    <col min="2057" max="2057" width="21.42578125" customWidth="1"/>
    <col min="2058" max="2058" width="23.5703125" customWidth="1"/>
    <col min="2059" max="2059" width="19.140625" customWidth="1"/>
    <col min="2060" max="2060" width="19.140625" bestFit="1" customWidth="1"/>
    <col min="2061" max="2061" width="9.140625" customWidth="1"/>
    <col min="2062" max="2062" width="11.85546875" customWidth="1"/>
    <col min="2063" max="2063" width="11.7109375" customWidth="1"/>
    <col min="2064" max="2064" width="9" bestFit="1" customWidth="1"/>
    <col min="2065" max="2067" width="9" customWidth="1"/>
    <col min="2305" max="2305" width="4.140625" customWidth="1"/>
    <col min="2306" max="2306" width="5.5703125" customWidth="1"/>
    <col min="2307" max="2307" width="6.140625" customWidth="1"/>
    <col min="2308" max="2308" width="4.7109375" customWidth="1"/>
    <col min="2309" max="2309" width="15.42578125" customWidth="1"/>
    <col min="2310" max="2310" width="48" customWidth="1"/>
    <col min="2311" max="2311" width="53.85546875" customWidth="1"/>
    <col min="2312" max="2312" width="26.42578125" customWidth="1"/>
    <col min="2313" max="2313" width="21.42578125" customWidth="1"/>
    <col min="2314" max="2314" width="23.5703125" customWidth="1"/>
    <col min="2315" max="2315" width="19.140625" customWidth="1"/>
    <col min="2316" max="2316" width="19.140625" bestFit="1" customWidth="1"/>
    <col min="2317" max="2317" width="9.140625" customWidth="1"/>
    <col min="2318" max="2318" width="11.85546875" customWidth="1"/>
    <col min="2319" max="2319" width="11.7109375" customWidth="1"/>
    <col min="2320" max="2320" width="9" bestFit="1" customWidth="1"/>
    <col min="2321" max="2323" width="9" customWidth="1"/>
    <col min="2561" max="2561" width="4.140625" customWidth="1"/>
    <col min="2562" max="2562" width="5.5703125" customWidth="1"/>
    <col min="2563" max="2563" width="6.140625" customWidth="1"/>
    <col min="2564" max="2564" width="4.7109375" customWidth="1"/>
    <col min="2565" max="2565" width="15.42578125" customWidth="1"/>
    <col min="2566" max="2566" width="48" customWidth="1"/>
    <col min="2567" max="2567" width="53.85546875" customWidth="1"/>
    <col min="2568" max="2568" width="26.42578125" customWidth="1"/>
    <col min="2569" max="2569" width="21.42578125" customWidth="1"/>
    <col min="2570" max="2570" width="23.5703125" customWidth="1"/>
    <col min="2571" max="2571" width="19.140625" customWidth="1"/>
    <col min="2572" max="2572" width="19.140625" bestFit="1" customWidth="1"/>
    <col min="2573" max="2573" width="9.140625" customWidth="1"/>
    <col min="2574" max="2574" width="11.85546875" customWidth="1"/>
    <col min="2575" max="2575" width="11.7109375" customWidth="1"/>
    <col min="2576" max="2576" width="9" bestFit="1" customWidth="1"/>
    <col min="2577" max="2579" width="9" customWidth="1"/>
    <col min="2817" max="2817" width="4.140625" customWidth="1"/>
    <col min="2818" max="2818" width="5.5703125" customWidth="1"/>
    <col min="2819" max="2819" width="6.140625" customWidth="1"/>
    <col min="2820" max="2820" width="4.7109375" customWidth="1"/>
    <col min="2821" max="2821" width="15.42578125" customWidth="1"/>
    <col min="2822" max="2822" width="48" customWidth="1"/>
    <col min="2823" max="2823" width="53.85546875" customWidth="1"/>
    <col min="2824" max="2824" width="26.42578125" customWidth="1"/>
    <col min="2825" max="2825" width="21.42578125" customWidth="1"/>
    <col min="2826" max="2826" width="23.5703125" customWidth="1"/>
    <col min="2827" max="2827" width="19.140625" customWidth="1"/>
    <col min="2828" max="2828" width="19.140625" bestFit="1" customWidth="1"/>
    <col min="2829" max="2829" width="9.140625" customWidth="1"/>
    <col min="2830" max="2830" width="11.85546875" customWidth="1"/>
    <col min="2831" max="2831" width="11.7109375" customWidth="1"/>
    <col min="2832" max="2832" width="9" bestFit="1" customWidth="1"/>
    <col min="2833" max="2835" width="9" customWidth="1"/>
    <col min="3073" max="3073" width="4.140625" customWidth="1"/>
    <col min="3074" max="3074" width="5.5703125" customWidth="1"/>
    <col min="3075" max="3075" width="6.140625" customWidth="1"/>
    <col min="3076" max="3076" width="4.7109375" customWidth="1"/>
    <col min="3077" max="3077" width="15.42578125" customWidth="1"/>
    <col min="3078" max="3078" width="48" customWidth="1"/>
    <col min="3079" max="3079" width="53.85546875" customWidth="1"/>
    <col min="3080" max="3080" width="26.42578125" customWidth="1"/>
    <col min="3081" max="3081" width="21.42578125" customWidth="1"/>
    <col min="3082" max="3082" width="23.5703125" customWidth="1"/>
    <col min="3083" max="3083" width="19.140625" customWidth="1"/>
    <col min="3084" max="3084" width="19.140625" bestFit="1" customWidth="1"/>
    <col min="3085" max="3085" width="9.140625" customWidth="1"/>
    <col min="3086" max="3086" width="11.85546875" customWidth="1"/>
    <col min="3087" max="3087" width="11.7109375" customWidth="1"/>
    <col min="3088" max="3088" width="9" bestFit="1" customWidth="1"/>
    <col min="3089" max="3091" width="9" customWidth="1"/>
    <col min="3329" max="3329" width="4.140625" customWidth="1"/>
    <col min="3330" max="3330" width="5.5703125" customWidth="1"/>
    <col min="3331" max="3331" width="6.140625" customWidth="1"/>
    <col min="3332" max="3332" width="4.7109375" customWidth="1"/>
    <col min="3333" max="3333" width="15.42578125" customWidth="1"/>
    <col min="3334" max="3334" width="48" customWidth="1"/>
    <col min="3335" max="3335" width="53.85546875" customWidth="1"/>
    <col min="3336" max="3336" width="26.42578125" customWidth="1"/>
    <col min="3337" max="3337" width="21.42578125" customWidth="1"/>
    <col min="3338" max="3338" width="23.5703125" customWidth="1"/>
    <col min="3339" max="3339" width="19.140625" customWidth="1"/>
    <col min="3340" max="3340" width="19.140625" bestFit="1" customWidth="1"/>
    <col min="3341" max="3341" width="9.140625" customWidth="1"/>
    <col min="3342" max="3342" width="11.85546875" customWidth="1"/>
    <col min="3343" max="3343" width="11.7109375" customWidth="1"/>
    <col min="3344" max="3344" width="9" bestFit="1" customWidth="1"/>
    <col min="3345" max="3347" width="9" customWidth="1"/>
    <col min="3585" max="3585" width="4.140625" customWidth="1"/>
    <col min="3586" max="3586" width="5.5703125" customWidth="1"/>
    <col min="3587" max="3587" width="6.140625" customWidth="1"/>
    <col min="3588" max="3588" width="4.7109375" customWidth="1"/>
    <col min="3589" max="3589" width="15.42578125" customWidth="1"/>
    <col min="3590" max="3590" width="48" customWidth="1"/>
    <col min="3591" max="3591" width="53.85546875" customWidth="1"/>
    <col min="3592" max="3592" width="26.42578125" customWidth="1"/>
    <col min="3593" max="3593" width="21.42578125" customWidth="1"/>
    <col min="3594" max="3594" width="23.5703125" customWidth="1"/>
    <col min="3595" max="3595" width="19.140625" customWidth="1"/>
    <col min="3596" max="3596" width="19.140625" bestFit="1" customWidth="1"/>
    <col min="3597" max="3597" width="9.140625" customWidth="1"/>
    <col min="3598" max="3598" width="11.85546875" customWidth="1"/>
    <col min="3599" max="3599" width="11.7109375" customWidth="1"/>
    <col min="3600" max="3600" width="9" bestFit="1" customWidth="1"/>
    <col min="3601" max="3603" width="9" customWidth="1"/>
    <col min="3841" max="3841" width="4.140625" customWidth="1"/>
    <col min="3842" max="3842" width="5.5703125" customWidth="1"/>
    <col min="3843" max="3843" width="6.140625" customWidth="1"/>
    <col min="3844" max="3844" width="4.7109375" customWidth="1"/>
    <col min="3845" max="3845" width="15.42578125" customWidth="1"/>
    <col min="3846" max="3846" width="48" customWidth="1"/>
    <col min="3847" max="3847" width="53.85546875" customWidth="1"/>
    <col min="3848" max="3848" width="26.42578125" customWidth="1"/>
    <col min="3849" max="3849" width="21.42578125" customWidth="1"/>
    <col min="3850" max="3850" width="23.5703125" customWidth="1"/>
    <col min="3851" max="3851" width="19.140625" customWidth="1"/>
    <col min="3852" max="3852" width="19.140625" bestFit="1" customWidth="1"/>
    <col min="3853" max="3853" width="9.140625" customWidth="1"/>
    <col min="3854" max="3854" width="11.85546875" customWidth="1"/>
    <col min="3855" max="3855" width="11.7109375" customWidth="1"/>
    <col min="3856" max="3856" width="9" bestFit="1" customWidth="1"/>
    <col min="3857" max="3859" width="9" customWidth="1"/>
    <col min="4097" max="4097" width="4.140625" customWidth="1"/>
    <col min="4098" max="4098" width="5.5703125" customWidth="1"/>
    <col min="4099" max="4099" width="6.140625" customWidth="1"/>
    <col min="4100" max="4100" width="4.7109375" customWidth="1"/>
    <col min="4101" max="4101" width="15.42578125" customWidth="1"/>
    <col min="4102" max="4102" width="48" customWidth="1"/>
    <col min="4103" max="4103" width="53.85546875" customWidth="1"/>
    <col min="4104" max="4104" width="26.42578125" customWidth="1"/>
    <col min="4105" max="4105" width="21.42578125" customWidth="1"/>
    <col min="4106" max="4106" width="23.5703125" customWidth="1"/>
    <col min="4107" max="4107" width="19.140625" customWidth="1"/>
    <col min="4108" max="4108" width="19.140625" bestFit="1" customWidth="1"/>
    <col min="4109" max="4109" width="9.140625" customWidth="1"/>
    <col min="4110" max="4110" width="11.85546875" customWidth="1"/>
    <col min="4111" max="4111" width="11.7109375" customWidth="1"/>
    <col min="4112" max="4112" width="9" bestFit="1" customWidth="1"/>
    <col min="4113" max="4115" width="9" customWidth="1"/>
    <col min="4353" max="4353" width="4.140625" customWidth="1"/>
    <col min="4354" max="4354" width="5.5703125" customWidth="1"/>
    <col min="4355" max="4355" width="6.140625" customWidth="1"/>
    <col min="4356" max="4356" width="4.7109375" customWidth="1"/>
    <col min="4357" max="4357" width="15.42578125" customWidth="1"/>
    <col min="4358" max="4358" width="48" customWidth="1"/>
    <col min="4359" max="4359" width="53.85546875" customWidth="1"/>
    <col min="4360" max="4360" width="26.42578125" customWidth="1"/>
    <col min="4361" max="4361" width="21.42578125" customWidth="1"/>
    <col min="4362" max="4362" width="23.5703125" customWidth="1"/>
    <col min="4363" max="4363" width="19.140625" customWidth="1"/>
    <col min="4364" max="4364" width="19.140625" bestFit="1" customWidth="1"/>
    <col min="4365" max="4365" width="9.140625" customWidth="1"/>
    <col min="4366" max="4366" width="11.85546875" customWidth="1"/>
    <col min="4367" max="4367" width="11.7109375" customWidth="1"/>
    <col min="4368" max="4368" width="9" bestFit="1" customWidth="1"/>
    <col min="4369" max="4371" width="9" customWidth="1"/>
    <col min="4609" max="4609" width="4.140625" customWidth="1"/>
    <col min="4610" max="4610" width="5.5703125" customWidth="1"/>
    <col min="4611" max="4611" width="6.140625" customWidth="1"/>
    <col min="4612" max="4612" width="4.7109375" customWidth="1"/>
    <col min="4613" max="4613" width="15.42578125" customWidth="1"/>
    <col min="4614" max="4614" width="48" customWidth="1"/>
    <col min="4615" max="4615" width="53.85546875" customWidth="1"/>
    <col min="4616" max="4616" width="26.42578125" customWidth="1"/>
    <col min="4617" max="4617" width="21.42578125" customWidth="1"/>
    <col min="4618" max="4618" width="23.5703125" customWidth="1"/>
    <col min="4619" max="4619" width="19.140625" customWidth="1"/>
    <col min="4620" max="4620" width="19.140625" bestFit="1" customWidth="1"/>
    <col min="4621" max="4621" width="9.140625" customWidth="1"/>
    <col min="4622" max="4622" width="11.85546875" customWidth="1"/>
    <col min="4623" max="4623" width="11.7109375" customWidth="1"/>
    <col min="4624" max="4624" width="9" bestFit="1" customWidth="1"/>
    <col min="4625" max="4627" width="9" customWidth="1"/>
    <col min="4865" max="4865" width="4.140625" customWidth="1"/>
    <col min="4866" max="4866" width="5.5703125" customWidth="1"/>
    <col min="4867" max="4867" width="6.140625" customWidth="1"/>
    <col min="4868" max="4868" width="4.7109375" customWidth="1"/>
    <col min="4869" max="4869" width="15.42578125" customWidth="1"/>
    <col min="4870" max="4870" width="48" customWidth="1"/>
    <col min="4871" max="4871" width="53.85546875" customWidth="1"/>
    <col min="4872" max="4872" width="26.42578125" customWidth="1"/>
    <col min="4873" max="4873" width="21.42578125" customWidth="1"/>
    <col min="4874" max="4874" width="23.5703125" customWidth="1"/>
    <col min="4875" max="4875" width="19.140625" customWidth="1"/>
    <col min="4876" max="4876" width="19.140625" bestFit="1" customWidth="1"/>
    <col min="4877" max="4877" width="9.140625" customWidth="1"/>
    <col min="4878" max="4878" width="11.85546875" customWidth="1"/>
    <col min="4879" max="4879" width="11.7109375" customWidth="1"/>
    <col min="4880" max="4880" width="9" bestFit="1" customWidth="1"/>
    <col min="4881" max="4883" width="9" customWidth="1"/>
    <col min="5121" max="5121" width="4.140625" customWidth="1"/>
    <col min="5122" max="5122" width="5.5703125" customWidth="1"/>
    <col min="5123" max="5123" width="6.140625" customWidth="1"/>
    <col min="5124" max="5124" width="4.7109375" customWidth="1"/>
    <col min="5125" max="5125" width="15.42578125" customWidth="1"/>
    <col min="5126" max="5126" width="48" customWidth="1"/>
    <col min="5127" max="5127" width="53.85546875" customWidth="1"/>
    <col min="5128" max="5128" width="26.42578125" customWidth="1"/>
    <col min="5129" max="5129" width="21.42578125" customWidth="1"/>
    <col min="5130" max="5130" width="23.5703125" customWidth="1"/>
    <col min="5131" max="5131" width="19.140625" customWidth="1"/>
    <col min="5132" max="5132" width="19.140625" bestFit="1" customWidth="1"/>
    <col min="5133" max="5133" width="9.140625" customWidth="1"/>
    <col min="5134" max="5134" width="11.85546875" customWidth="1"/>
    <col min="5135" max="5135" width="11.7109375" customWidth="1"/>
    <col min="5136" max="5136" width="9" bestFit="1" customWidth="1"/>
    <col min="5137" max="5139" width="9" customWidth="1"/>
    <col min="5377" max="5377" width="4.140625" customWidth="1"/>
    <col min="5378" max="5378" width="5.5703125" customWidth="1"/>
    <col min="5379" max="5379" width="6.140625" customWidth="1"/>
    <col min="5380" max="5380" width="4.7109375" customWidth="1"/>
    <col min="5381" max="5381" width="15.42578125" customWidth="1"/>
    <col min="5382" max="5382" width="48" customWidth="1"/>
    <col min="5383" max="5383" width="53.85546875" customWidth="1"/>
    <col min="5384" max="5384" width="26.42578125" customWidth="1"/>
    <col min="5385" max="5385" width="21.42578125" customWidth="1"/>
    <col min="5386" max="5386" width="23.5703125" customWidth="1"/>
    <col min="5387" max="5387" width="19.140625" customWidth="1"/>
    <col min="5388" max="5388" width="19.140625" bestFit="1" customWidth="1"/>
    <col min="5389" max="5389" width="9.140625" customWidth="1"/>
    <col min="5390" max="5390" width="11.85546875" customWidth="1"/>
    <col min="5391" max="5391" width="11.7109375" customWidth="1"/>
    <col min="5392" max="5392" width="9" bestFit="1" customWidth="1"/>
    <col min="5393" max="5395" width="9" customWidth="1"/>
    <col min="5633" max="5633" width="4.140625" customWidth="1"/>
    <col min="5634" max="5634" width="5.5703125" customWidth="1"/>
    <col min="5635" max="5635" width="6.140625" customWidth="1"/>
    <col min="5636" max="5636" width="4.7109375" customWidth="1"/>
    <col min="5637" max="5637" width="15.42578125" customWidth="1"/>
    <col min="5638" max="5638" width="48" customWidth="1"/>
    <col min="5639" max="5639" width="53.85546875" customWidth="1"/>
    <col min="5640" max="5640" width="26.42578125" customWidth="1"/>
    <col min="5641" max="5641" width="21.42578125" customWidth="1"/>
    <col min="5642" max="5642" width="23.5703125" customWidth="1"/>
    <col min="5643" max="5643" width="19.140625" customWidth="1"/>
    <col min="5644" max="5644" width="19.140625" bestFit="1" customWidth="1"/>
    <col min="5645" max="5645" width="9.140625" customWidth="1"/>
    <col min="5646" max="5646" width="11.85546875" customWidth="1"/>
    <col min="5647" max="5647" width="11.7109375" customWidth="1"/>
    <col min="5648" max="5648" width="9" bestFit="1" customWidth="1"/>
    <col min="5649" max="5651" width="9" customWidth="1"/>
    <col min="5889" max="5889" width="4.140625" customWidth="1"/>
    <col min="5890" max="5890" width="5.5703125" customWidth="1"/>
    <col min="5891" max="5891" width="6.140625" customWidth="1"/>
    <col min="5892" max="5892" width="4.7109375" customWidth="1"/>
    <col min="5893" max="5893" width="15.42578125" customWidth="1"/>
    <col min="5894" max="5894" width="48" customWidth="1"/>
    <col min="5895" max="5895" width="53.85546875" customWidth="1"/>
    <col min="5896" max="5896" width="26.42578125" customWidth="1"/>
    <col min="5897" max="5897" width="21.42578125" customWidth="1"/>
    <col min="5898" max="5898" width="23.5703125" customWidth="1"/>
    <col min="5899" max="5899" width="19.140625" customWidth="1"/>
    <col min="5900" max="5900" width="19.140625" bestFit="1" customWidth="1"/>
    <col min="5901" max="5901" width="9.140625" customWidth="1"/>
    <col min="5902" max="5902" width="11.85546875" customWidth="1"/>
    <col min="5903" max="5903" width="11.7109375" customWidth="1"/>
    <col min="5904" max="5904" width="9" bestFit="1" customWidth="1"/>
    <col min="5905" max="5907" width="9" customWidth="1"/>
    <col min="6145" max="6145" width="4.140625" customWidth="1"/>
    <col min="6146" max="6146" width="5.5703125" customWidth="1"/>
    <col min="6147" max="6147" width="6.140625" customWidth="1"/>
    <col min="6148" max="6148" width="4.7109375" customWidth="1"/>
    <col min="6149" max="6149" width="15.42578125" customWidth="1"/>
    <col min="6150" max="6150" width="48" customWidth="1"/>
    <col min="6151" max="6151" width="53.85546875" customWidth="1"/>
    <col min="6152" max="6152" width="26.42578125" customWidth="1"/>
    <col min="6153" max="6153" width="21.42578125" customWidth="1"/>
    <col min="6154" max="6154" width="23.5703125" customWidth="1"/>
    <col min="6155" max="6155" width="19.140625" customWidth="1"/>
    <col min="6156" max="6156" width="19.140625" bestFit="1" customWidth="1"/>
    <col min="6157" max="6157" width="9.140625" customWidth="1"/>
    <col min="6158" max="6158" width="11.85546875" customWidth="1"/>
    <col min="6159" max="6159" width="11.7109375" customWidth="1"/>
    <col min="6160" max="6160" width="9" bestFit="1" customWidth="1"/>
    <col min="6161" max="6163" width="9" customWidth="1"/>
    <col min="6401" max="6401" width="4.140625" customWidth="1"/>
    <col min="6402" max="6402" width="5.5703125" customWidth="1"/>
    <col min="6403" max="6403" width="6.140625" customWidth="1"/>
    <col min="6404" max="6404" width="4.7109375" customWidth="1"/>
    <col min="6405" max="6405" width="15.42578125" customWidth="1"/>
    <col min="6406" max="6406" width="48" customWidth="1"/>
    <col min="6407" max="6407" width="53.85546875" customWidth="1"/>
    <col min="6408" max="6408" width="26.42578125" customWidth="1"/>
    <col min="6409" max="6409" width="21.42578125" customWidth="1"/>
    <col min="6410" max="6410" width="23.5703125" customWidth="1"/>
    <col min="6411" max="6411" width="19.140625" customWidth="1"/>
    <col min="6412" max="6412" width="19.140625" bestFit="1" customWidth="1"/>
    <col min="6413" max="6413" width="9.140625" customWidth="1"/>
    <col min="6414" max="6414" width="11.85546875" customWidth="1"/>
    <col min="6415" max="6415" width="11.7109375" customWidth="1"/>
    <col min="6416" max="6416" width="9" bestFit="1" customWidth="1"/>
    <col min="6417" max="6419" width="9" customWidth="1"/>
    <col min="6657" max="6657" width="4.140625" customWidth="1"/>
    <col min="6658" max="6658" width="5.5703125" customWidth="1"/>
    <col min="6659" max="6659" width="6.140625" customWidth="1"/>
    <col min="6660" max="6660" width="4.7109375" customWidth="1"/>
    <col min="6661" max="6661" width="15.42578125" customWidth="1"/>
    <col min="6662" max="6662" width="48" customWidth="1"/>
    <col min="6663" max="6663" width="53.85546875" customWidth="1"/>
    <col min="6664" max="6664" width="26.42578125" customWidth="1"/>
    <col min="6665" max="6665" width="21.42578125" customWidth="1"/>
    <col min="6666" max="6666" width="23.5703125" customWidth="1"/>
    <col min="6667" max="6667" width="19.140625" customWidth="1"/>
    <col min="6668" max="6668" width="19.140625" bestFit="1" customWidth="1"/>
    <col min="6669" max="6669" width="9.140625" customWidth="1"/>
    <col min="6670" max="6670" width="11.85546875" customWidth="1"/>
    <col min="6671" max="6671" width="11.7109375" customWidth="1"/>
    <col min="6672" max="6672" width="9" bestFit="1" customWidth="1"/>
    <col min="6673" max="6675" width="9" customWidth="1"/>
    <col min="6913" max="6913" width="4.140625" customWidth="1"/>
    <col min="6914" max="6914" width="5.5703125" customWidth="1"/>
    <col min="6915" max="6915" width="6.140625" customWidth="1"/>
    <col min="6916" max="6916" width="4.7109375" customWidth="1"/>
    <col min="6917" max="6917" width="15.42578125" customWidth="1"/>
    <col min="6918" max="6918" width="48" customWidth="1"/>
    <col min="6919" max="6919" width="53.85546875" customWidth="1"/>
    <col min="6920" max="6920" width="26.42578125" customWidth="1"/>
    <col min="6921" max="6921" width="21.42578125" customWidth="1"/>
    <col min="6922" max="6922" width="23.5703125" customWidth="1"/>
    <col min="6923" max="6923" width="19.140625" customWidth="1"/>
    <col min="6924" max="6924" width="19.140625" bestFit="1" customWidth="1"/>
    <col min="6925" max="6925" width="9.140625" customWidth="1"/>
    <col min="6926" max="6926" width="11.85546875" customWidth="1"/>
    <col min="6927" max="6927" width="11.7109375" customWidth="1"/>
    <col min="6928" max="6928" width="9" bestFit="1" customWidth="1"/>
    <col min="6929" max="6931" width="9" customWidth="1"/>
    <col min="7169" max="7169" width="4.140625" customWidth="1"/>
    <col min="7170" max="7170" width="5.5703125" customWidth="1"/>
    <col min="7171" max="7171" width="6.140625" customWidth="1"/>
    <col min="7172" max="7172" width="4.7109375" customWidth="1"/>
    <col min="7173" max="7173" width="15.42578125" customWidth="1"/>
    <col min="7174" max="7174" width="48" customWidth="1"/>
    <col min="7175" max="7175" width="53.85546875" customWidth="1"/>
    <col min="7176" max="7176" width="26.42578125" customWidth="1"/>
    <col min="7177" max="7177" width="21.42578125" customWidth="1"/>
    <col min="7178" max="7178" width="23.5703125" customWidth="1"/>
    <col min="7179" max="7179" width="19.140625" customWidth="1"/>
    <col min="7180" max="7180" width="19.140625" bestFit="1" customWidth="1"/>
    <col min="7181" max="7181" width="9.140625" customWidth="1"/>
    <col min="7182" max="7182" width="11.85546875" customWidth="1"/>
    <col min="7183" max="7183" width="11.7109375" customWidth="1"/>
    <col min="7184" max="7184" width="9" bestFit="1" customWidth="1"/>
    <col min="7185" max="7187" width="9" customWidth="1"/>
    <col min="7425" max="7425" width="4.140625" customWidth="1"/>
    <col min="7426" max="7426" width="5.5703125" customWidth="1"/>
    <col min="7427" max="7427" width="6.140625" customWidth="1"/>
    <col min="7428" max="7428" width="4.7109375" customWidth="1"/>
    <col min="7429" max="7429" width="15.42578125" customWidth="1"/>
    <col min="7430" max="7430" width="48" customWidth="1"/>
    <col min="7431" max="7431" width="53.85546875" customWidth="1"/>
    <col min="7432" max="7432" width="26.42578125" customWidth="1"/>
    <col min="7433" max="7433" width="21.42578125" customWidth="1"/>
    <col min="7434" max="7434" width="23.5703125" customWidth="1"/>
    <col min="7435" max="7435" width="19.140625" customWidth="1"/>
    <col min="7436" max="7436" width="19.140625" bestFit="1" customWidth="1"/>
    <col min="7437" max="7437" width="9.140625" customWidth="1"/>
    <col min="7438" max="7438" width="11.85546875" customWidth="1"/>
    <col min="7439" max="7439" width="11.7109375" customWidth="1"/>
    <col min="7440" max="7440" width="9" bestFit="1" customWidth="1"/>
    <col min="7441" max="7443" width="9" customWidth="1"/>
    <col min="7681" max="7681" width="4.140625" customWidth="1"/>
    <col min="7682" max="7682" width="5.5703125" customWidth="1"/>
    <col min="7683" max="7683" width="6.140625" customWidth="1"/>
    <col min="7684" max="7684" width="4.7109375" customWidth="1"/>
    <col min="7685" max="7685" width="15.42578125" customWidth="1"/>
    <col min="7686" max="7686" width="48" customWidth="1"/>
    <col min="7687" max="7687" width="53.85546875" customWidth="1"/>
    <col min="7688" max="7688" width="26.42578125" customWidth="1"/>
    <col min="7689" max="7689" width="21.42578125" customWidth="1"/>
    <col min="7690" max="7690" width="23.5703125" customWidth="1"/>
    <col min="7691" max="7691" width="19.140625" customWidth="1"/>
    <col min="7692" max="7692" width="19.140625" bestFit="1" customWidth="1"/>
    <col min="7693" max="7693" width="9.140625" customWidth="1"/>
    <col min="7694" max="7694" width="11.85546875" customWidth="1"/>
    <col min="7695" max="7695" width="11.7109375" customWidth="1"/>
    <col min="7696" max="7696" width="9" bestFit="1" customWidth="1"/>
    <col min="7697" max="7699" width="9" customWidth="1"/>
    <col min="7937" max="7937" width="4.140625" customWidth="1"/>
    <col min="7938" max="7938" width="5.5703125" customWidth="1"/>
    <col min="7939" max="7939" width="6.140625" customWidth="1"/>
    <col min="7940" max="7940" width="4.7109375" customWidth="1"/>
    <col min="7941" max="7941" width="15.42578125" customWidth="1"/>
    <col min="7942" max="7942" width="48" customWidth="1"/>
    <col min="7943" max="7943" width="53.85546875" customWidth="1"/>
    <col min="7944" max="7944" width="26.42578125" customWidth="1"/>
    <col min="7945" max="7945" width="21.42578125" customWidth="1"/>
    <col min="7946" max="7946" width="23.5703125" customWidth="1"/>
    <col min="7947" max="7947" width="19.140625" customWidth="1"/>
    <col min="7948" max="7948" width="19.140625" bestFit="1" customWidth="1"/>
    <col min="7949" max="7949" width="9.140625" customWidth="1"/>
    <col min="7950" max="7950" width="11.85546875" customWidth="1"/>
    <col min="7951" max="7951" width="11.7109375" customWidth="1"/>
    <col min="7952" max="7952" width="9" bestFit="1" customWidth="1"/>
    <col min="7953" max="7955" width="9" customWidth="1"/>
    <col min="8193" max="8193" width="4.140625" customWidth="1"/>
    <col min="8194" max="8194" width="5.5703125" customWidth="1"/>
    <col min="8195" max="8195" width="6.140625" customWidth="1"/>
    <col min="8196" max="8196" width="4.7109375" customWidth="1"/>
    <col min="8197" max="8197" width="15.42578125" customWidth="1"/>
    <col min="8198" max="8198" width="48" customWidth="1"/>
    <col min="8199" max="8199" width="53.85546875" customWidth="1"/>
    <col min="8200" max="8200" width="26.42578125" customWidth="1"/>
    <col min="8201" max="8201" width="21.42578125" customWidth="1"/>
    <col min="8202" max="8202" width="23.5703125" customWidth="1"/>
    <col min="8203" max="8203" width="19.140625" customWidth="1"/>
    <col min="8204" max="8204" width="19.140625" bestFit="1" customWidth="1"/>
    <col min="8205" max="8205" width="9.140625" customWidth="1"/>
    <col min="8206" max="8206" width="11.85546875" customWidth="1"/>
    <col min="8207" max="8207" width="11.7109375" customWidth="1"/>
    <col min="8208" max="8208" width="9" bestFit="1" customWidth="1"/>
    <col min="8209" max="8211" width="9" customWidth="1"/>
    <col min="8449" max="8449" width="4.140625" customWidth="1"/>
    <col min="8450" max="8450" width="5.5703125" customWidth="1"/>
    <col min="8451" max="8451" width="6.140625" customWidth="1"/>
    <col min="8452" max="8452" width="4.7109375" customWidth="1"/>
    <col min="8453" max="8453" width="15.42578125" customWidth="1"/>
    <col min="8454" max="8454" width="48" customWidth="1"/>
    <col min="8455" max="8455" width="53.85546875" customWidth="1"/>
    <col min="8456" max="8456" width="26.42578125" customWidth="1"/>
    <col min="8457" max="8457" width="21.42578125" customWidth="1"/>
    <col min="8458" max="8458" width="23.5703125" customWidth="1"/>
    <col min="8459" max="8459" width="19.140625" customWidth="1"/>
    <col min="8460" max="8460" width="19.140625" bestFit="1" customWidth="1"/>
    <col min="8461" max="8461" width="9.140625" customWidth="1"/>
    <col min="8462" max="8462" width="11.85546875" customWidth="1"/>
    <col min="8463" max="8463" width="11.7109375" customWidth="1"/>
    <col min="8464" max="8464" width="9" bestFit="1" customWidth="1"/>
    <col min="8465" max="8467" width="9" customWidth="1"/>
    <col min="8705" max="8705" width="4.140625" customWidth="1"/>
    <col min="8706" max="8706" width="5.5703125" customWidth="1"/>
    <col min="8707" max="8707" width="6.140625" customWidth="1"/>
    <col min="8708" max="8708" width="4.7109375" customWidth="1"/>
    <col min="8709" max="8709" width="15.42578125" customWidth="1"/>
    <col min="8710" max="8710" width="48" customWidth="1"/>
    <col min="8711" max="8711" width="53.85546875" customWidth="1"/>
    <col min="8712" max="8712" width="26.42578125" customWidth="1"/>
    <col min="8713" max="8713" width="21.42578125" customWidth="1"/>
    <col min="8714" max="8714" width="23.5703125" customWidth="1"/>
    <col min="8715" max="8715" width="19.140625" customWidth="1"/>
    <col min="8716" max="8716" width="19.140625" bestFit="1" customWidth="1"/>
    <col min="8717" max="8717" width="9.140625" customWidth="1"/>
    <col min="8718" max="8718" width="11.85546875" customWidth="1"/>
    <col min="8719" max="8719" width="11.7109375" customWidth="1"/>
    <col min="8720" max="8720" width="9" bestFit="1" customWidth="1"/>
    <col min="8721" max="8723" width="9" customWidth="1"/>
    <col min="8961" max="8961" width="4.140625" customWidth="1"/>
    <col min="8962" max="8962" width="5.5703125" customWidth="1"/>
    <col min="8963" max="8963" width="6.140625" customWidth="1"/>
    <col min="8964" max="8964" width="4.7109375" customWidth="1"/>
    <col min="8965" max="8965" width="15.42578125" customWidth="1"/>
    <col min="8966" max="8966" width="48" customWidth="1"/>
    <col min="8967" max="8967" width="53.85546875" customWidth="1"/>
    <col min="8968" max="8968" width="26.42578125" customWidth="1"/>
    <col min="8969" max="8969" width="21.42578125" customWidth="1"/>
    <col min="8970" max="8970" width="23.5703125" customWidth="1"/>
    <col min="8971" max="8971" width="19.140625" customWidth="1"/>
    <col min="8972" max="8972" width="19.140625" bestFit="1" customWidth="1"/>
    <col min="8973" max="8973" width="9.140625" customWidth="1"/>
    <col min="8974" max="8974" width="11.85546875" customWidth="1"/>
    <col min="8975" max="8975" width="11.7109375" customWidth="1"/>
    <col min="8976" max="8976" width="9" bestFit="1" customWidth="1"/>
    <col min="8977" max="8979" width="9" customWidth="1"/>
    <col min="9217" max="9217" width="4.140625" customWidth="1"/>
    <col min="9218" max="9218" width="5.5703125" customWidth="1"/>
    <col min="9219" max="9219" width="6.140625" customWidth="1"/>
    <col min="9220" max="9220" width="4.7109375" customWidth="1"/>
    <col min="9221" max="9221" width="15.42578125" customWidth="1"/>
    <col min="9222" max="9222" width="48" customWidth="1"/>
    <col min="9223" max="9223" width="53.85546875" customWidth="1"/>
    <col min="9224" max="9224" width="26.42578125" customWidth="1"/>
    <col min="9225" max="9225" width="21.42578125" customWidth="1"/>
    <col min="9226" max="9226" width="23.5703125" customWidth="1"/>
    <col min="9227" max="9227" width="19.140625" customWidth="1"/>
    <col min="9228" max="9228" width="19.140625" bestFit="1" customWidth="1"/>
    <col min="9229" max="9229" width="9.140625" customWidth="1"/>
    <col min="9230" max="9230" width="11.85546875" customWidth="1"/>
    <col min="9231" max="9231" width="11.7109375" customWidth="1"/>
    <col min="9232" max="9232" width="9" bestFit="1" customWidth="1"/>
    <col min="9233" max="9235" width="9" customWidth="1"/>
    <col min="9473" max="9473" width="4.140625" customWidth="1"/>
    <col min="9474" max="9474" width="5.5703125" customWidth="1"/>
    <col min="9475" max="9475" width="6.140625" customWidth="1"/>
    <col min="9476" max="9476" width="4.7109375" customWidth="1"/>
    <col min="9477" max="9477" width="15.42578125" customWidth="1"/>
    <col min="9478" max="9478" width="48" customWidth="1"/>
    <col min="9479" max="9479" width="53.85546875" customWidth="1"/>
    <col min="9480" max="9480" width="26.42578125" customWidth="1"/>
    <col min="9481" max="9481" width="21.42578125" customWidth="1"/>
    <col min="9482" max="9482" width="23.5703125" customWidth="1"/>
    <col min="9483" max="9483" width="19.140625" customWidth="1"/>
    <col min="9484" max="9484" width="19.140625" bestFit="1" customWidth="1"/>
    <col min="9485" max="9485" width="9.140625" customWidth="1"/>
    <col min="9486" max="9486" width="11.85546875" customWidth="1"/>
    <col min="9487" max="9487" width="11.7109375" customWidth="1"/>
    <col min="9488" max="9488" width="9" bestFit="1" customWidth="1"/>
    <col min="9489" max="9491" width="9" customWidth="1"/>
    <col min="9729" max="9729" width="4.140625" customWidth="1"/>
    <col min="9730" max="9730" width="5.5703125" customWidth="1"/>
    <col min="9731" max="9731" width="6.140625" customWidth="1"/>
    <col min="9732" max="9732" width="4.7109375" customWidth="1"/>
    <col min="9733" max="9733" width="15.42578125" customWidth="1"/>
    <col min="9734" max="9734" width="48" customWidth="1"/>
    <col min="9735" max="9735" width="53.85546875" customWidth="1"/>
    <col min="9736" max="9736" width="26.42578125" customWidth="1"/>
    <col min="9737" max="9737" width="21.42578125" customWidth="1"/>
    <col min="9738" max="9738" width="23.5703125" customWidth="1"/>
    <col min="9739" max="9739" width="19.140625" customWidth="1"/>
    <col min="9740" max="9740" width="19.140625" bestFit="1" customWidth="1"/>
    <col min="9741" max="9741" width="9.140625" customWidth="1"/>
    <col min="9742" max="9742" width="11.85546875" customWidth="1"/>
    <col min="9743" max="9743" width="11.7109375" customWidth="1"/>
    <col min="9744" max="9744" width="9" bestFit="1" customWidth="1"/>
    <col min="9745" max="9747" width="9" customWidth="1"/>
    <col min="9985" max="9985" width="4.140625" customWidth="1"/>
    <col min="9986" max="9986" width="5.5703125" customWidth="1"/>
    <col min="9987" max="9987" width="6.140625" customWidth="1"/>
    <col min="9988" max="9988" width="4.7109375" customWidth="1"/>
    <col min="9989" max="9989" width="15.42578125" customWidth="1"/>
    <col min="9990" max="9990" width="48" customWidth="1"/>
    <col min="9991" max="9991" width="53.85546875" customWidth="1"/>
    <col min="9992" max="9992" width="26.42578125" customWidth="1"/>
    <col min="9993" max="9993" width="21.42578125" customWidth="1"/>
    <col min="9994" max="9994" width="23.5703125" customWidth="1"/>
    <col min="9995" max="9995" width="19.140625" customWidth="1"/>
    <col min="9996" max="9996" width="19.140625" bestFit="1" customWidth="1"/>
    <col min="9997" max="9997" width="9.140625" customWidth="1"/>
    <col min="9998" max="9998" width="11.85546875" customWidth="1"/>
    <col min="9999" max="9999" width="11.7109375" customWidth="1"/>
    <col min="10000" max="10000" width="9" bestFit="1" customWidth="1"/>
    <col min="10001" max="10003" width="9" customWidth="1"/>
    <col min="10241" max="10241" width="4.140625" customWidth="1"/>
    <col min="10242" max="10242" width="5.5703125" customWidth="1"/>
    <col min="10243" max="10243" width="6.140625" customWidth="1"/>
    <col min="10244" max="10244" width="4.7109375" customWidth="1"/>
    <col min="10245" max="10245" width="15.42578125" customWidth="1"/>
    <col min="10246" max="10246" width="48" customWidth="1"/>
    <col min="10247" max="10247" width="53.85546875" customWidth="1"/>
    <col min="10248" max="10248" width="26.42578125" customWidth="1"/>
    <col min="10249" max="10249" width="21.42578125" customWidth="1"/>
    <col min="10250" max="10250" width="23.5703125" customWidth="1"/>
    <col min="10251" max="10251" width="19.140625" customWidth="1"/>
    <col min="10252" max="10252" width="19.140625" bestFit="1" customWidth="1"/>
    <col min="10253" max="10253" width="9.140625" customWidth="1"/>
    <col min="10254" max="10254" width="11.85546875" customWidth="1"/>
    <col min="10255" max="10255" width="11.7109375" customWidth="1"/>
    <col min="10256" max="10256" width="9" bestFit="1" customWidth="1"/>
    <col min="10257" max="10259" width="9" customWidth="1"/>
    <col min="10497" max="10497" width="4.140625" customWidth="1"/>
    <col min="10498" max="10498" width="5.5703125" customWidth="1"/>
    <col min="10499" max="10499" width="6.140625" customWidth="1"/>
    <col min="10500" max="10500" width="4.7109375" customWidth="1"/>
    <col min="10501" max="10501" width="15.42578125" customWidth="1"/>
    <col min="10502" max="10502" width="48" customWidth="1"/>
    <col min="10503" max="10503" width="53.85546875" customWidth="1"/>
    <col min="10504" max="10504" width="26.42578125" customWidth="1"/>
    <col min="10505" max="10505" width="21.42578125" customWidth="1"/>
    <col min="10506" max="10506" width="23.5703125" customWidth="1"/>
    <col min="10507" max="10507" width="19.140625" customWidth="1"/>
    <col min="10508" max="10508" width="19.140625" bestFit="1" customWidth="1"/>
    <col min="10509" max="10509" width="9.140625" customWidth="1"/>
    <col min="10510" max="10510" width="11.85546875" customWidth="1"/>
    <col min="10511" max="10511" width="11.7109375" customWidth="1"/>
    <col min="10512" max="10512" width="9" bestFit="1" customWidth="1"/>
    <col min="10513" max="10515" width="9" customWidth="1"/>
    <col min="10753" max="10753" width="4.140625" customWidth="1"/>
    <col min="10754" max="10754" width="5.5703125" customWidth="1"/>
    <col min="10755" max="10755" width="6.140625" customWidth="1"/>
    <col min="10756" max="10756" width="4.7109375" customWidth="1"/>
    <col min="10757" max="10757" width="15.42578125" customWidth="1"/>
    <col min="10758" max="10758" width="48" customWidth="1"/>
    <col min="10759" max="10759" width="53.85546875" customWidth="1"/>
    <col min="10760" max="10760" width="26.42578125" customWidth="1"/>
    <col min="10761" max="10761" width="21.42578125" customWidth="1"/>
    <col min="10762" max="10762" width="23.5703125" customWidth="1"/>
    <col min="10763" max="10763" width="19.140625" customWidth="1"/>
    <col min="10764" max="10764" width="19.140625" bestFit="1" customWidth="1"/>
    <col min="10765" max="10765" width="9.140625" customWidth="1"/>
    <col min="10766" max="10766" width="11.85546875" customWidth="1"/>
    <col min="10767" max="10767" width="11.7109375" customWidth="1"/>
    <col min="10768" max="10768" width="9" bestFit="1" customWidth="1"/>
    <col min="10769" max="10771" width="9" customWidth="1"/>
    <col min="11009" max="11009" width="4.140625" customWidth="1"/>
    <col min="11010" max="11010" width="5.5703125" customWidth="1"/>
    <col min="11011" max="11011" width="6.140625" customWidth="1"/>
    <col min="11012" max="11012" width="4.7109375" customWidth="1"/>
    <col min="11013" max="11013" width="15.42578125" customWidth="1"/>
    <col min="11014" max="11014" width="48" customWidth="1"/>
    <col min="11015" max="11015" width="53.85546875" customWidth="1"/>
    <col min="11016" max="11016" width="26.42578125" customWidth="1"/>
    <col min="11017" max="11017" width="21.42578125" customWidth="1"/>
    <col min="11018" max="11018" width="23.5703125" customWidth="1"/>
    <col min="11019" max="11019" width="19.140625" customWidth="1"/>
    <col min="11020" max="11020" width="19.140625" bestFit="1" customWidth="1"/>
    <col min="11021" max="11021" width="9.140625" customWidth="1"/>
    <col min="11022" max="11022" width="11.85546875" customWidth="1"/>
    <col min="11023" max="11023" width="11.7109375" customWidth="1"/>
    <col min="11024" max="11024" width="9" bestFit="1" customWidth="1"/>
    <col min="11025" max="11027" width="9" customWidth="1"/>
    <col min="11265" max="11265" width="4.140625" customWidth="1"/>
    <col min="11266" max="11266" width="5.5703125" customWidth="1"/>
    <col min="11267" max="11267" width="6.140625" customWidth="1"/>
    <col min="11268" max="11268" width="4.7109375" customWidth="1"/>
    <col min="11269" max="11269" width="15.42578125" customWidth="1"/>
    <col min="11270" max="11270" width="48" customWidth="1"/>
    <col min="11271" max="11271" width="53.85546875" customWidth="1"/>
    <col min="11272" max="11272" width="26.42578125" customWidth="1"/>
    <col min="11273" max="11273" width="21.42578125" customWidth="1"/>
    <col min="11274" max="11274" width="23.5703125" customWidth="1"/>
    <col min="11275" max="11275" width="19.140625" customWidth="1"/>
    <col min="11276" max="11276" width="19.140625" bestFit="1" customWidth="1"/>
    <col min="11277" max="11277" width="9.140625" customWidth="1"/>
    <col min="11278" max="11278" width="11.85546875" customWidth="1"/>
    <col min="11279" max="11279" width="11.7109375" customWidth="1"/>
    <col min="11280" max="11280" width="9" bestFit="1" customWidth="1"/>
    <col min="11281" max="11283" width="9" customWidth="1"/>
    <col min="11521" max="11521" width="4.140625" customWidth="1"/>
    <col min="11522" max="11522" width="5.5703125" customWidth="1"/>
    <col min="11523" max="11523" width="6.140625" customWidth="1"/>
    <col min="11524" max="11524" width="4.7109375" customWidth="1"/>
    <col min="11525" max="11525" width="15.42578125" customWidth="1"/>
    <col min="11526" max="11526" width="48" customWidth="1"/>
    <col min="11527" max="11527" width="53.85546875" customWidth="1"/>
    <col min="11528" max="11528" width="26.42578125" customWidth="1"/>
    <col min="11529" max="11529" width="21.42578125" customWidth="1"/>
    <col min="11530" max="11530" width="23.5703125" customWidth="1"/>
    <col min="11531" max="11531" width="19.140625" customWidth="1"/>
    <col min="11532" max="11532" width="19.140625" bestFit="1" customWidth="1"/>
    <col min="11533" max="11533" width="9.140625" customWidth="1"/>
    <col min="11534" max="11534" width="11.85546875" customWidth="1"/>
    <col min="11535" max="11535" width="11.7109375" customWidth="1"/>
    <col min="11536" max="11536" width="9" bestFit="1" customWidth="1"/>
    <col min="11537" max="11539" width="9" customWidth="1"/>
    <col min="11777" max="11777" width="4.140625" customWidth="1"/>
    <col min="11778" max="11778" width="5.5703125" customWidth="1"/>
    <col min="11779" max="11779" width="6.140625" customWidth="1"/>
    <col min="11780" max="11780" width="4.7109375" customWidth="1"/>
    <col min="11781" max="11781" width="15.42578125" customWidth="1"/>
    <col min="11782" max="11782" width="48" customWidth="1"/>
    <col min="11783" max="11783" width="53.85546875" customWidth="1"/>
    <col min="11784" max="11784" width="26.42578125" customWidth="1"/>
    <col min="11785" max="11785" width="21.42578125" customWidth="1"/>
    <col min="11786" max="11786" width="23.5703125" customWidth="1"/>
    <col min="11787" max="11787" width="19.140625" customWidth="1"/>
    <col min="11788" max="11788" width="19.140625" bestFit="1" customWidth="1"/>
    <col min="11789" max="11789" width="9.140625" customWidth="1"/>
    <col min="11790" max="11790" width="11.85546875" customWidth="1"/>
    <col min="11791" max="11791" width="11.7109375" customWidth="1"/>
    <col min="11792" max="11792" width="9" bestFit="1" customWidth="1"/>
    <col min="11793" max="11795" width="9" customWidth="1"/>
    <col min="12033" max="12033" width="4.140625" customWidth="1"/>
    <col min="12034" max="12034" width="5.5703125" customWidth="1"/>
    <col min="12035" max="12035" width="6.140625" customWidth="1"/>
    <col min="12036" max="12036" width="4.7109375" customWidth="1"/>
    <col min="12037" max="12037" width="15.42578125" customWidth="1"/>
    <col min="12038" max="12038" width="48" customWidth="1"/>
    <col min="12039" max="12039" width="53.85546875" customWidth="1"/>
    <col min="12040" max="12040" width="26.42578125" customWidth="1"/>
    <col min="12041" max="12041" width="21.42578125" customWidth="1"/>
    <col min="12042" max="12042" width="23.5703125" customWidth="1"/>
    <col min="12043" max="12043" width="19.140625" customWidth="1"/>
    <col min="12044" max="12044" width="19.140625" bestFit="1" customWidth="1"/>
    <col min="12045" max="12045" width="9.140625" customWidth="1"/>
    <col min="12046" max="12046" width="11.85546875" customWidth="1"/>
    <col min="12047" max="12047" width="11.7109375" customWidth="1"/>
    <col min="12048" max="12048" width="9" bestFit="1" customWidth="1"/>
    <col min="12049" max="12051" width="9" customWidth="1"/>
    <col min="12289" max="12289" width="4.140625" customWidth="1"/>
    <col min="12290" max="12290" width="5.5703125" customWidth="1"/>
    <col min="12291" max="12291" width="6.140625" customWidth="1"/>
    <col min="12292" max="12292" width="4.7109375" customWidth="1"/>
    <col min="12293" max="12293" width="15.42578125" customWidth="1"/>
    <col min="12294" max="12294" width="48" customWidth="1"/>
    <col min="12295" max="12295" width="53.85546875" customWidth="1"/>
    <col min="12296" max="12296" width="26.42578125" customWidth="1"/>
    <col min="12297" max="12297" width="21.42578125" customWidth="1"/>
    <col min="12298" max="12298" width="23.5703125" customWidth="1"/>
    <col min="12299" max="12299" width="19.140625" customWidth="1"/>
    <col min="12300" max="12300" width="19.140625" bestFit="1" customWidth="1"/>
    <col min="12301" max="12301" width="9.140625" customWidth="1"/>
    <col min="12302" max="12302" width="11.85546875" customWidth="1"/>
    <col min="12303" max="12303" width="11.7109375" customWidth="1"/>
    <col min="12304" max="12304" width="9" bestFit="1" customWidth="1"/>
    <col min="12305" max="12307" width="9" customWidth="1"/>
    <col min="12545" max="12545" width="4.140625" customWidth="1"/>
    <col min="12546" max="12546" width="5.5703125" customWidth="1"/>
    <col min="12547" max="12547" width="6.140625" customWidth="1"/>
    <col min="12548" max="12548" width="4.7109375" customWidth="1"/>
    <col min="12549" max="12549" width="15.42578125" customWidth="1"/>
    <col min="12550" max="12550" width="48" customWidth="1"/>
    <col min="12551" max="12551" width="53.85546875" customWidth="1"/>
    <col min="12552" max="12552" width="26.42578125" customWidth="1"/>
    <col min="12553" max="12553" width="21.42578125" customWidth="1"/>
    <col min="12554" max="12554" width="23.5703125" customWidth="1"/>
    <col min="12555" max="12555" width="19.140625" customWidth="1"/>
    <col min="12556" max="12556" width="19.140625" bestFit="1" customWidth="1"/>
    <col min="12557" max="12557" width="9.140625" customWidth="1"/>
    <col min="12558" max="12558" width="11.85546875" customWidth="1"/>
    <col min="12559" max="12559" width="11.7109375" customWidth="1"/>
    <col min="12560" max="12560" width="9" bestFit="1" customWidth="1"/>
    <col min="12561" max="12563" width="9" customWidth="1"/>
    <col min="12801" max="12801" width="4.140625" customWidth="1"/>
    <col min="12802" max="12802" width="5.5703125" customWidth="1"/>
    <col min="12803" max="12803" width="6.140625" customWidth="1"/>
    <col min="12804" max="12804" width="4.7109375" customWidth="1"/>
    <col min="12805" max="12805" width="15.42578125" customWidth="1"/>
    <col min="12806" max="12806" width="48" customWidth="1"/>
    <col min="12807" max="12807" width="53.85546875" customWidth="1"/>
    <col min="12808" max="12808" width="26.42578125" customWidth="1"/>
    <col min="12809" max="12809" width="21.42578125" customWidth="1"/>
    <col min="12810" max="12810" width="23.5703125" customWidth="1"/>
    <col min="12811" max="12811" width="19.140625" customWidth="1"/>
    <col min="12812" max="12812" width="19.140625" bestFit="1" customWidth="1"/>
    <col min="12813" max="12813" width="9.140625" customWidth="1"/>
    <col min="12814" max="12814" width="11.85546875" customWidth="1"/>
    <col min="12815" max="12815" width="11.7109375" customWidth="1"/>
    <col min="12816" max="12816" width="9" bestFit="1" customWidth="1"/>
    <col min="12817" max="12819" width="9" customWidth="1"/>
    <col min="13057" max="13057" width="4.140625" customWidth="1"/>
    <col min="13058" max="13058" width="5.5703125" customWidth="1"/>
    <col min="13059" max="13059" width="6.140625" customWidth="1"/>
    <col min="13060" max="13060" width="4.7109375" customWidth="1"/>
    <col min="13061" max="13061" width="15.42578125" customWidth="1"/>
    <col min="13062" max="13062" width="48" customWidth="1"/>
    <col min="13063" max="13063" width="53.85546875" customWidth="1"/>
    <col min="13064" max="13064" width="26.42578125" customWidth="1"/>
    <col min="13065" max="13065" width="21.42578125" customWidth="1"/>
    <col min="13066" max="13066" width="23.5703125" customWidth="1"/>
    <col min="13067" max="13067" width="19.140625" customWidth="1"/>
    <col min="13068" max="13068" width="19.140625" bestFit="1" customWidth="1"/>
    <col min="13069" max="13069" width="9.140625" customWidth="1"/>
    <col min="13070" max="13070" width="11.85546875" customWidth="1"/>
    <col min="13071" max="13071" width="11.7109375" customWidth="1"/>
    <col min="13072" max="13072" width="9" bestFit="1" customWidth="1"/>
    <col min="13073" max="13075" width="9" customWidth="1"/>
    <col min="13313" max="13313" width="4.140625" customWidth="1"/>
    <col min="13314" max="13314" width="5.5703125" customWidth="1"/>
    <col min="13315" max="13315" width="6.140625" customWidth="1"/>
    <col min="13316" max="13316" width="4.7109375" customWidth="1"/>
    <col min="13317" max="13317" width="15.42578125" customWidth="1"/>
    <col min="13318" max="13318" width="48" customWidth="1"/>
    <col min="13319" max="13319" width="53.85546875" customWidth="1"/>
    <col min="13320" max="13320" width="26.42578125" customWidth="1"/>
    <col min="13321" max="13321" width="21.42578125" customWidth="1"/>
    <col min="13322" max="13322" width="23.5703125" customWidth="1"/>
    <col min="13323" max="13323" width="19.140625" customWidth="1"/>
    <col min="13324" max="13324" width="19.140625" bestFit="1" customWidth="1"/>
    <col min="13325" max="13325" width="9.140625" customWidth="1"/>
    <col min="13326" max="13326" width="11.85546875" customWidth="1"/>
    <col min="13327" max="13327" width="11.7109375" customWidth="1"/>
    <col min="13328" max="13328" width="9" bestFit="1" customWidth="1"/>
    <col min="13329" max="13331" width="9" customWidth="1"/>
    <col min="13569" max="13569" width="4.140625" customWidth="1"/>
    <col min="13570" max="13570" width="5.5703125" customWidth="1"/>
    <col min="13571" max="13571" width="6.140625" customWidth="1"/>
    <col min="13572" max="13572" width="4.7109375" customWidth="1"/>
    <col min="13573" max="13573" width="15.42578125" customWidth="1"/>
    <col min="13574" max="13574" width="48" customWidth="1"/>
    <col min="13575" max="13575" width="53.85546875" customWidth="1"/>
    <col min="13576" max="13576" width="26.42578125" customWidth="1"/>
    <col min="13577" max="13577" width="21.42578125" customWidth="1"/>
    <col min="13578" max="13578" width="23.5703125" customWidth="1"/>
    <col min="13579" max="13579" width="19.140625" customWidth="1"/>
    <col min="13580" max="13580" width="19.140625" bestFit="1" customWidth="1"/>
    <col min="13581" max="13581" width="9.140625" customWidth="1"/>
    <col min="13582" max="13582" width="11.85546875" customWidth="1"/>
    <col min="13583" max="13583" width="11.7109375" customWidth="1"/>
    <col min="13584" max="13584" width="9" bestFit="1" customWidth="1"/>
    <col min="13585" max="13587" width="9" customWidth="1"/>
    <col min="13825" max="13825" width="4.140625" customWidth="1"/>
    <col min="13826" max="13826" width="5.5703125" customWidth="1"/>
    <col min="13827" max="13827" width="6.140625" customWidth="1"/>
    <col min="13828" max="13828" width="4.7109375" customWidth="1"/>
    <col min="13829" max="13829" width="15.42578125" customWidth="1"/>
    <col min="13830" max="13830" width="48" customWidth="1"/>
    <col min="13831" max="13831" width="53.85546875" customWidth="1"/>
    <col min="13832" max="13832" width="26.42578125" customWidth="1"/>
    <col min="13833" max="13833" width="21.42578125" customWidth="1"/>
    <col min="13834" max="13834" width="23.5703125" customWidth="1"/>
    <col min="13835" max="13835" width="19.140625" customWidth="1"/>
    <col min="13836" max="13836" width="19.140625" bestFit="1" customWidth="1"/>
    <col min="13837" max="13837" width="9.140625" customWidth="1"/>
    <col min="13838" max="13838" width="11.85546875" customWidth="1"/>
    <col min="13839" max="13839" width="11.7109375" customWidth="1"/>
    <col min="13840" max="13840" width="9" bestFit="1" customWidth="1"/>
    <col min="13841" max="13843" width="9" customWidth="1"/>
    <col min="14081" max="14081" width="4.140625" customWidth="1"/>
    <col min="14082" max="14082" width="5.5703125" customWidth="1"/>
    <col min="14083" max="14083" width="6.140625" customWidth="1"/>
    <col min="14084" max="14084" width="4.7109375" customWidth="1"/>
    <col min="14085" max="14085" width="15.42578125" customWidth="1"/>
    <col min="14086" max="14086" width="48" customWidth="1"/>
    <col min="14087" max="14087" width="53.85546875" customWidth="1"/>
    <col min="14088" max="14088" width="26.42578125" customWidth="1"/>
    <col min="14089" max="14089" width="21.42578125" customWidth="1"/>
    <col min="14090" max="14090" width="23.5703125" customWidth="1"/>
    <col min="14091" max="14091" width="19.140625" customWidth="1"/>
    <col min="14092" max="14092" width="19.140625" bestFit="1" customWidth="1"/>
    <col min="14093" max="14093" width="9.140625" customWidth="1"/>
    <col min="14094" max="14094" width="11.85546875" customWidth="1"/>
    <col min="14095" max="14095" width="11.7109375" customWidth="1"/>
    <col min="14096" max="14096" width="9" bestFit="1" customWidth="1"/>
    <col min="14097" max="14099" width="9" customWidth="1"/>
    <col min="14337" max="14337" width="4.140625" customWidth="1"/>
    <col min="14338" max="14338" width="5.5703125" customWidth="1"/>
    <col min="14339" max="14339" width="6.140625" customWidth="1"/>
    <col min="14340" max="14340" width="4.7109375" customWidth="1"/>
    <col min="14341" max="14341" width="15.42578125" customWidth="1"/>
    <col min="14342" max="14342" width="48" customWidth="1"/>
    <col min="14343" max="14343" width="53.85546875" customWidth="1"/>
    <col min="14344" max="14344" width="26.42578125" customWidth="1"/>
    <col min="14345" max="14345" width="21.42578125" customWidth="1"/>
    <col min="14346" max="14346" width="23.5703125" customWidth="1"/>
    <col min="14347" max="14347" width="19.140625" customWidth="1"/>
    <col min="14348" max="14348" width="19.140625" bestFit="1" customWidth="1"/>
    <col min="14349" max="14349" width="9.140625" customWidth="1"/>
    <col min="14350" max="14350" width="11.85546875" customWidth="1"/>
    <col min="14351" max="14351" width="11.7109375" customWidth="1"/>
    <col min="14352" max="14352" width="9" bestFit="1" customWidth="1"/>
    <col min="14353" max="14355" width="9" customWidth="1"/>
    <col min="14593" max="14593" width="4.140625" customWidth="1"/>
    <col min="14594" max="14594" width="5.5703125" customWidth="1"/>
    <col min="14595" max="14595" width="6.140625" customWidth="1"/>
    <col min="14596" max="14596" width="4.7109375" customWidth="1"/>
    <col min="14597" max="14597" width="15.42578125" customWidth="1"/>
    <col min="14598" max="14598" width="48" customWidth="1"/>
    <col min="14599" max="14599" width="53.85546875" customWidth="1"/>
    <col min="14600" max="14600" width="26.42578125" customWidth="1"/>
    <col min="14601" max="14601" width="21.42578125" customWidth="1"/>
    <col min="14602" max="14602" width="23.5703125" customWidth="1"/>
    <col min="14603" max="14603" width="19.140625" customWidth="1"/>
    <col min="14604" max="14604" width="19.140625" bestFit="1" customWidth="1"/>
    <col min="14605" max="14605" width="9.140625" customWidth="1"/>
    <col min="14606" max="14606" width="11.85546875" customWidth="1"/>
    <col min="14607" max="14607" width="11.7109375" customWidth="1"/>
    <col min="14608" max="14608" width="9" bestFit="1" customWidth="1"/>
    <col min="14609" max="14611" width="9" customWidth="1"/>
    <col min="14849" max="14849" width="4.140625" customWidth="1"/>
    <col min="14850" max="14850" width="5.5703125" customWidth="1"/>
    <col min="14851" max="14851" width="6.140625" customWidth="1"/>
    <col min="14852" max="14852" width="4.7109375" customWidth="1"/>
    <col min="14853" max="14853" width="15.42578125" customWidth="1"/>
    <col min="14854" max="14854" width="48" customWidth="1"/>
    <col min="14855" max="14855" width="53.85546875" customWidth="1"/>
    <col min="14856" max="14856" width="26.42578125" customWidth="1"/>
    <col min="14857" max="14857" width="21.42578125" customWidth="1"/>
    <col min="14858" max="14858" width="23.5703125" customWidth="1"/>
    <col min="14859" max="14859" width="19.140625" customWidth="1"/>
    <col min="14860" max="14860" width="19.140625" bestFit="1" customWidth="1"/>
    <col min="14861" max="14861" width="9.140625" customWidth="1"/>
    <col min="14862" max="14862" width="11.85546875" customWidth="1"/>
    <col min="14863" max="14863" width="11.7109375" customWidth="1"/>
    <col min="14864" max="14864" width="9" bestFit="1" customWidth="1"/>
    <col min="14865" max="14867" width="9" customWidth="1"/>
    <col min="15105" max="15105" width="4.140625" customWidth="1"/>
    <col min="15106" max="15106" width="5.5703125" customWidth="1"/>
    <col min="15107" max="15107" width="6.140625" customWidth="1"/>
    <col min="15108" max="15108" width="4.7109375" customWidth="1"/>
    <col min="15109" max="15109" width="15.42578125" customWidth="1"/>
    <col min="15110" max="15110" width="48" customWidth="1"/>
    <col min="15111" max="15111" width="53.85546875" customWidth="1"/>
    <col min="15112" max="15112" width="26.42578125" customWidth="1"/>
    <col min="15113" max="15113" width="21.42578125" customWidth="1"/>
    <col min="15114" max="15114" width="23.5703125" customWidth="1"/>
    <col min="15115" max="15115" width="19.140625" customWidth="1"/>
    <col min="15116" max="15116" width="19.140625" bestFit="1" customWidth="1"/>
    <col min="15117" max="15117" width="9.140625" customWidth="1"/>
    <col min="15118" max="15118" width="11.85546875" customWidth="1"/>
    <col min="15119" max="15119" width="11.7109375" customWidth="1"/>
    <col min="15120" max="15120" width="9" bestFit="1" customWidth="1"/>
    <col min="15121" max="15123" width="9" customWidth="1"/>
    <col min="15361" max="15361" width="4.140625" customWidth="1"/>
    <col min="15362" max="15362" width="5.5703125" customWidth="1"/>
    <col min="15363" max="15363" width="6.140625" customWidth="1"/>
    <col min="15364" max="15364" width="4.7109375" customWidth="1"/>
    <col min="15365" max="15365" width="15.42578125" customWidth="1"/>
    <col min="15366" max="15366" width="48" customWidth="1"/>
    <col min="15367" max="15367" width="53.85546875" customWidth="1"/>
    <col min="15368" max="15368" width="26.42578125" customWidth="1"/>
    <col min="15369" max="15369" width="21.42578125" customWidth="1"/>
    <col min="15370" max="15370" width="23.5703125" customWidth="1"/>
    <col min="15371" max="15371" width="19.140625" customWidth="1"/>
    <col min="15372" max="15372" width="19.140625" bestFit="1" customWidth="1"/>
    <col min="15373" max="15373" width="9.140625" customWidth="1"/>
    <col min="15374" max="15374" width="11.85546875" customWidth="1"/>
    <col min="15375" max="15375" width="11.7109375" customWidth="1"/>
    <col min="15376" max="15376" width="9" bestFit="1" customWidth="1"/>
    <col min="15377" max="15379" width="9" customWidth="1"/>
    <col min="15617" max="15617" width="4.140625" customWidth="1"/>
    <col min="15618" max="15618" width="5.5703125" customWidth="1"/>
    <col min="15619" max="15619" width="6.140625" customWidth="1"/>
    <col min="15620" max="15620" width="4.7109375" customWidth="1"/>
    <col min="15621" max="15621" width="15.42578125" customWidth="1"/>
    <col min="15622" max="15622" width="48" customWidth="1"/>
    <col min="15623" max="15623" width="53.85546875" customWidth="1"/>
    <col min="15624" max="15624" width="26.42578125" customWidth="1"/>
    <col min="15625" max="15625" width="21.42578125" customWidth="1"/>
    <col min="15626" max="15626" width="23.5703125" customWidth="1"/>
    <col min="15627" max="15627" width="19.140625" customWidth="1"/>
    <col min="15628" max="15628" width="19.140625" bestFit="1" customWidth="1"/>
    <col min="15629" max="15629" width="9.140625" customWidth="1"/>
    <col min="15630" max="15630" width="11.85546875" customWidth="1"/>
    <col min="15631" max="15631" width="11.7109375" customWidth="1"/>
    <col min="15632" max="15632" width="9" bestFit="1" customWidth="1"/>
    <col min="15633" max="15635" width="9" customWidth="1"/>
    <col min="15873" max="15873" width="4.140625" customWidth="1"/>
    <col min="15874" max="15874" width="5.5703125" customWidth="1"/>
    <col min="15875" max="15875" width="6.140625" customWidth="1"/>
    <col min="15876" max="15876" width="4.7109375" customWidth="1"/>
    <col min="15877" max="15877" width="15.42578125" customWidth="1"/>
    <col min="15878" max="15878" width="48" customWidth="1"/>
    <col min="15879" max="15879" width="53.85546875" customWidth="1"/>
    <col min="15880" max="15880" width="26.42578125" customWidth="1"/>
    <col min="15881" max="15881" width="21.42578125" customWidth="1"/>
    <col min="15882" max="15882" width="23.5703125" customWidth="1"/>
    <col min="15883" max="15883" width="19.140625" customWidth="1"/>
    <col min="15884" max="15884" width="19.140625" bestFit="1" customWidth="1"/>
    <col min="15885" max="15885" width="9.140625" customWidth="1"/>
    <col min="15886" max="15886" width="11.85546875" customWidth="1"/>
    <col min="15887" max="15887" width="11.7109375" customWidth="1"/>
    <col min="15888" max="15888" width="9" bestFit="1" customWidth="1"/>
    <col min="15889" max="15891" width="9" customWidth="1"/>
    <col min="16129" max="16129" width="4.140625" customWidth="1"/>
    <col min="16130" max="16130" width="5.5703125" customWidth="1"/>
    <col min="16131" max="16131" width="6.140625" customWidth="1"/>
    <col min="16132" max="16132" width="4.7109375" customWidth="1"/>
    <col min="16133" max="16133" width="15.42578125" customWidth="1"/>
    <col min="16134" max="16134" width="48" customWidth="1"/>
    <col min="16135" max="16135" width="53.85546875" customWidth="1"/>
    <col min="16136" max="16136" width="26.42578125" customWidth="1"/>
    <col min="16137" max="16137" width="21.42578125" customWidth="1"/>
    <col min="16138" max="16138" width="23.5703125" customWidth="1"/>
    <col min="16139" max="16139" width="19.140625" customWidth="1"/>
    <col min="16140" max="16140" width="19.140625" bestFit="1" customWidth="1"/>
    <col min="16141" max="16141" width="9.140625" customWidth="1"/>
    <col min="16142" max="16142" width="11.85546875" customWidth="1"/>
    <col min="16143" max="16143" width="11.7109375" customWidth="1"/>
    <col min="16144" max="16144" width="9" bestFit="1" customWidth="1"/>
    <col min="16145" max="16147" width="9" customWidth="1"/>
  </cols>
  <sheetData>
    <row r="1" spans="1:19" ht="15.75">
      <c r="A1" s="1550" t="s">
        <v>4058</v>
      </c>
      <c r="B1" s="1550"/>
      <c r="C1" s="1550"/>
      <c r="D1" s="1550"/>
      <c r="E1" s="1550"/>
      <c r="F1" s="1550"/>
      <c r="G1" s="1550"/>
      <c r="H1" s="1550"/>
      <c r="I1" s="1550"/>
      <c r="J1" s="1550"/>
      <c r="K1" s="1550"/>
      <c r="L1" s="1550"/>
      <c r="M1" s="1550"/>
      <c r="N1" s="1550"/>
      <c r="O1" s="1550"/>
      <c r="P1" s="1550"/>
      <c r="Q1" s="651"/>
      <c r="R1" s="651"/>
      <c r="S1" s="652"/>
    </row>
    <row r="2" spans="1:19" ht="15.75">
      <c r="A2" s="546"/>
      <c r="B2" s="547"/>
      <c r="C2" s="547"/>
      <c r="D2" s="547"/>
      <c r="E2" s="547"/>
      <c r="F2" s="547"/>
      <c r="G2" s="547"/>
      <c r="H2" s="547"/>
      <c r="I2" s="547"/>
      <c r="J2" s="547"/>
      <c r="K2" s="547"/>
      <c r="L2" s="547"/>
      <c r="M2" s="547"/>
      <c r="P2" s="152"/>
    </row>
    <row r="3" spans="1:19" s="3" customFormat="1" ht="30" customHeight="1">
      <c r="A3" s="1551" t="s">
        <v>1</v>
      </c>
      <c r="B3" s="1552" t="s">
        <v>2</v>
      </c>
      <c r="C3" s="1552" t="s">
        <v>3</v>
      </c>
      <c r="D3" s="1551" t="s">
        <v>4</v>
      </c>
      <c r="E3" s="1551" t="s">
        <v>5</v>
      </c>
      <c r="F3" s="1551" t="s">
        <v>6</v>
      </c>
      <c r="G3" s="1551" t="s">
        <v>7</v>
      </c>
      <c r="H3" s="1551" t="s">
        <v>8</v>
      </c>
      <c r="I3" s="1551" t="s">
        <v>9</v>
      </c>
      <c r="J3" s="1552" t="s">
        <v>10</v>
      </c>
      <c r="K3" s="1553"/>
      <c r="L3" s="1552" t="s">
        <v>11</v>
      </c>
      <c r="M3" s="1552"/>
      <c r="N3" s="1552" t="s">
        <v>12</v>
      </c>
      <c r="O3" s="1552" t="s">
        <v>13</v>
      </c>
      <c r="P3" s="1552" t="s">
        <v>14</v>
      </c>
      <c r="Q3" s="467"/>
      <c r="R3" s="467"/>
      <c r="S3" s="467"/>
    </row>
    <row r="4" spans="1:19" s="3" customFormat="1" ht="42" customHeight="1">
      <c r="A4" s="1551"/>
      <c r="B4" s="1552"/>
      <c r="C4" s="1552"/>
      <c r="D4" s="1551"/>
      <c r="E4" s="1551"/>
      <c r="F4" s="1551"/>
      <c r="G4" s="1551"/>
      <c r="H4" s="1551"/>
      <c r="I4" s="1551"/>
      <c r="J4" s="653">
        <v>2016</v>
      </c>
      <c r="K4" s="653">
        <v>2017</v>
      </c>
      <c r="L4" s="653" t="s">
        <v>15</v>
      </c>
      <c r="M4" s="653" t="s">
        <v>16</v>
      </c>
      <c r="N4" s="1552"/>
      <c r="O4" s="1552"/>
      <c r="P4" s="1552"/>
      <c r="Q4" s="467"/>
      <c r="R4" s="467"/>
      <c r="S4" s="467"/>
    </row>
    <row r="5" spans="1:19" s="24" customFormat="1" ht="84" customHeight="1">
      <c r="A5" s="1009">
        <v>1</v>
      </c>
      <c r="B5" s="655">
        <v>4</v>
      </c>
      <c r="C5" s="655">
        <v>2</v>
      </c>
      <c r="D5" s="655" t="s">
        <v>58</v>
      </c>
      <c r="E5" s="654" t="s">
        <v>4059</v>
      </c>
      <c r="F5" s="654" t="s">
        <v>4008</v>
      </c>
      <c r="G5" s="654" t="s">
        <v>4060</v>
      </c>
      <c r="H5" s="654" t="s">
        <v>4061</v>
      </c>
      <c r="I5" s="654" t="s">
        <v>2237</v>
      </c>
      <c r="J5" s="654" t="s">
        <v>4062</v>
      </c>
      <c r="K5" s="654" t="s">
        <v>208</v>
      </c>
      <c r="L5" s="656" t="s">
        <v>120</v>
      </c>
      <c r="M5" s="684">
        <v>60</v>
      </c>
      <c r="N5" s="685">
        <v>25000</v>
      </c>
      <c r="O5" s="654" t="s">
        <v>4063</v>
      </c>
      <c r="P5" s="654" t="s">
        <v>29</v>
      </c>
      <c r="Q5" s="579"/>
      <c r="R5" s="343"/>
      <c r="S5" s="579"/>
    </row>
    <row r="6" spans="1:19" s="24" customFormat="1" ht="84" customHeight="1">
      <c r="A6" s="1010"/>
      <c r="B6" s="657">
        <v>4</v>
      </c>
      <c r="C6" s="657">
        <v>2</v>
      </c>
      <c r="D6" s="657" t="s">
        <v>58</v>
      </c>
      <c r="E6" s="657" t="s">
        <v>4059</v>
      </c>
      <c r="F6" s="657" t="s">
        <v>4008</v>
      </c>
      <c r="G6" s="657" t="s">
        <v>4060</v>
      </c>
      <c r="H6" s="657" t="s">
        <v>4061</v>
      </c>
      <c r="I6" s="657" t="s">
        <v>2237</v>
      </c>
      <c r="J6" s="657" t="s">
        <v>4062</v>
      </c>
      <c r="K6" s="657" t="s">
        <v>208</v>
      </c>
      <c r="L6" s="657" t="s">
        <v>120</v>
      </c>
      <c r="M6" s="682">
        <v>50</v>
      </c>
      <c r="N6" s="683">
        <v>18260</v>
      </c>
      <c r="O6" s="657" t="s">
        <v>4063</v>
      </c>
      <c r="P6" s="657" t="s">
        <v>29</v>
      </c>
      <c r="Q6" s="579"/>
      <c r="R6" s="343"/>
      <c r="S6" s="579"/>
    </row>
    <row r="7" spans="1:19" s="24" customFormat="1" ht="21.75" customHeight="1">
      <c r="A7" s="1011"/>
      <c r="B7" s="1561" t="s">
        <v>4613</v>
      </c>
      <c r="C7" s="1562"/>
      <c r="D7" s="1562"/>
      <c r="E7" s="1562"/>
      <c r="F7" s="1562"/>
      <c r="G7" s="1562"/>
      <c r="H7" s="1562"/>
      <c r="I7" s="1562"/>
      <c r="J7" s="1562"/>
      <c r="K7" s="1562"/>
      <c r="L7" s="1562"/>
      <c r="M7" s="1562"/>
      <c r="N7" s="1562"/>
      <c r="O7" s="1562"/>
      <c r="P7" s="1563"/>
      <c r="Q7" s="579"/>
      <c r="R7" s="343"/>
      <c r="S7" s="579"/>
    </row>
    <row r="8" spans="1:19" s="24" customFormat="1" ht="72.75" customHeight="1">
      <c r="A8" s="1009">
        <v>2</v>
      </c>
      <c r="B8" s="655">
        <v>4</v>
      </c>
      <c r="C8" s="655" t="s">
        <v>1060</v>
      </c>
      <c r="D8" s="655" t="s">
        <v>58</v>
      </c>
      <c r="E8" s="654" t="s">
        <v>4059</v>
      </c>
      <c r="F8" s="654" t="s">
        <v>4011</v>
      </c>
      <c r="G8" s="654" t="s">
        <v>4060</v>
      </c>
      <c r="H8" s="654" t="s">
        <v>2734</v>
      </c>
      <c r="I8" s="654" t="s">
        <v>2237</v>
      </c>
      <c r="J8" s="654" t="s">
        <v>4064</v>
      </c>
      <c r="K8" s="654" t="s">
        <v>208</v>
      </c>
      <c r="L8" s="656" t="s">
        <v>479</v>
      </c>
      <c r="M8" s="656">
        <v>30</v>
      </c>
      <c r="N8" s="686">
        <v>45000</v>
      </c>
      <c r="O8" s="654" t="s">
        <v>4063</v>
      </c>
      <c r="P8" s="654" t="s">
        <v>29</v>
      </c>
      <c r="Q8" s="343"/>
      <c r="R8" s="343"/>
      <c r="S8" s="579"/>
    </row>
    <row r="9" spans="1:19" s="24" customFormat="1" ht="72.75" customHeight="1">
      <c r="A9" s="1010"/>
      <c r="B9" s="657">
        <v>4</v>
      </c>
      <c r="C9" s="657" t="s">
        <v>1060</v>
      </c>
      <c r="D9" s="657" t="s">
        <v>58</v>
      </c>
      <c r="E9" s="657" t="s">
        <v>4059</v>
      </c>
      <c r="F9" s="657" t="s">
        <v>4011</v>
      </c>
      <c r="G9" s="657" t="s">
        <v>4060</v>
      </c>
      <c r="H9" s="657" t="s">
        <v>2734</v>
      </c>
      <c r="I9" s="657" t="s">
        <v>2237</v>
      </c>
      <c r="J9" s="657" t="s">
        <v>4064</v>
      </c>
      <c r="K9" s="657" t="s">
        <v>208</v>
      </c>
      <c r="L9" s="657" t="s">
        <v>479</v>
      </c>
      <c r="M9" s="657">
        <v>30</v>
      </c>
      <c r="N9" s="912">
        <v>36600</v>
      </c>
      <c r="O9" s="657" t="s">
        <v>4063</v>
      </c>
      <c r="P9" s="657" t="s">
        <v>29</v>
      </c>
      <c r="Q9" s="343"/>
      <c r="R9" s="343"/>
      <c r="S9" s="579"/>
    </row>
    <row r="10" spans="1:19" s="24" customFormat="1" ht="21" customHeight="1">
      <c r="A10" s="1011"/>
      <c r="B10" s="1561" t="s">
        <v>4613</v>
      </c>
      <c r="C10" s="1562"/>
      <c r="D10" s="1562"/>
      <c r="E10" s="1562"/>
      <c r="F10" s="1562"/>
      <c r="G10" s="1562"/>
      <c r="H10" s="1562"/>
      <c r="I10" s="1562"/>
      <c r="J10" s="1562"/>
      <c r="K10" s="1562"/>
      <c r="L10" s="1562"/>
      <c r="M10" s="1562"/>
      <c r="N10" s="1562"/>
      <c r="O10" s="1562"/>
      <c r="P10" s="1563"/>
      <c r="Q10" s="343"/>
      <c r="R10" s="343"/>
      <c r="S10" s="579"/>
    </row>
    <row r="11" spans="1:19" s="24" customFormat="1" ht="66.75" customHeight="1">
      <c r="A11" s="1009">
        <v>3</v>
      </c>
      <c r="B11" s="655">
        <v>12</v>
      </c>
      <c r="C11" s="655">
        <v>1</v>
      </c>
      <c r="D11" s="655" t="s">
        <v>99</v>
      </c>
      <c r="E11" s="654" t="s">
        <v>4059</v>
      </c>
      <c r="F11" s="654" t="s">
        <v>4065</v>
      </c>
      <c r="G11" s="658" t="s">
        <v>4066</v>
      </c>
      <c r="H11" s="654" t="s">
        <v>2734</v>
      </c>
      <c r="I11" s="654" t="s">
        <v>4067</v>
      </c>
      <c r="J11" s="654" t="s">
        <v>4068</v>
      </c>
      <c r="K11" s="654" t="s">
        <v>208</v>
      </c>
      <c r="L11" s="656" t="s">
        <v>479</v>
      </c>
      <c r="M11" s="656" t="s">
        <v>4069</v>
      </c>
      <c r="N11" s="686">
        <v>77000</v>
      </c>
      <c r="O11" s="654" t="s">
        <v>4063</v>
      </c>
      <c r="P11" s="654" t="s">
        <v>29</v>
      </c>
      <c r="Q11" s="343"/>
      <c r="R11" s="343"/>
      <c r="S11" s="579"/>
    </row>
    <row r="12" spans="1:19" s="24" customFormat="1" ht="66.75" customHeight="1">
      <c r="A12" s="1010"/>
      <c r="B12" s="657">
        <v>12</v>
      </c>
      <c r="C12" s="657">
        <v>1</v>
      </c>
      <c r="D12" s="657" t="s">
        <v>99</v>
      </c>
      <c r="E12" s="657" t="s">
        <v>4059</v>
      </c>
      <c r="F12" s="657" t="s">
        <v>4065</v>
      </c>
      <c r="G12" s="687" t="s">
        <v>4066</v>
      </c>
      <c r="H12" s="657" t="s">
        <v>2734</v>
      </c>
      <c r="I12" s="657" t="s">
        <v>4067</v>
      </c>
      <c r="J12" s="657" t="s">
        <v>4068</v>
      </c>
      <c r="K12" s="657" t="s">
        <v>208</v>
      </c>
      <c r="L12" s="657" t="s">
        <v>479</v>
      </c>
      <c r="M12" s="657" t="s">
        <v>4069</v>
      </c>
      <c r="N12" s="683">
        <v>69000</v>
      </c>
      <c r="O12" s="657" t="s">
        <v>4063</v>
      </c>
      <c r="P12" s="657" t="s">
        <v>29</v>
      </c>
      <c r="Q12" s="343"/>
      <c r="R12" s="343"/>
      <c r="S12" s="579"/>
    </row>
    <row r="13" spans="1:19" s="24" customFormat="1" ht="21.75" customHeight="1">
      <c r="A13" s="1011"/>
      <c r="B13" s="1561" t="s">
        <v>4613</v>
      </c>
      <c r="C13" s="1562"/>
      <c r="D13" s="1562"/>
      <c r="E13" s="1562"/>
      <c r="F13" s="1562"/>
      <c r="G13" s="1562"/>
      <c r="H13" s="1562"/>
      <c r="I13" s="1562"/>
      <c r="J13" s="1562"/>
      <c r="K13" s="1562"/>
      <c r="L13" s="1562"/>
      <c r="M13" s="1562"/>
      <c r="N13" s="1562"/>
      <c r="O13" s="1562"/>
      <c r="P13" s="1563"/>
      <c r="Q13" s="343"/>
      <c r="R13" s="343"/>
      <c r="S13" s="579"/>
    </row>
    <row r="14" spans="1:19" s="24" customFormat="1" ht="75.75" customHeight="1">
      <c r="A14" s="1009">
        <v>4</v>
      </c>
      <c r="B14" s="655">
        <v>11</v>
      </c>
      <c r="C14" s="655">
        <v>5</v>
      </c>
      <c r="D14" s="655" t="s">
        <v>99</v>
      </c>
      <c r="E14" s="654" t="s">
        <v>4059</v>
      </c>
      <c r="F14" s="654" t="s">
        <v>4015</v>
      </c>
      <c r="G14" s="658" t="s">
        <v>4070</v>
      </c>
      <c r="H14" s="654" t="s">
        <v>4071</v>
      </c>
      <c r="I14" s="659" t="s">
        <v>4072</v>
      </c>
      <c r="J14" s="654" t="s">
        <v>4073</v>
      </c>
      <c r="K14" s="654" t="s">
        <v>208</v>
      </c>
      <c r="L14" s="656" t="s">
        <v>75</v>
      </c>
      <c r="M14" s="669">
        <v>60</v>
      </c>
      <c r="N14" s="686">
        <v>20000</v>
      </c>
      <c r="O14" s="654" t="s">
        <v>4063</v>
      </c>
      <c r="P14" s="654" t="s">
        <v>29</v>
      </c>
      <c r="Q14" s="343"/>
      <c r="R14" s="343"/>
      <c r="S14" s="579"/>
    </row>
    <row r="15" spans="1:19" s="24" customFormat="1" ht="75.75" customHeight="1">
      <c r="A15" s="1010"/>
      <c r="B15" s="657">
        <v>11</v>
      </c>
      <c r="C15" s="657">
        <v>5</v>
      </c>
      <c r="D15" s="657" t="s">
        <v>99</v>
      </c>
      <c r="E15" s="657" t="s">
        <v>4059</v>
      </c>
      <c r="F15" s="657" t="s">
        <v>4015</v>
      </c>
      <c r="G15" s="687" t="s">
        <v>4070</v>
      </c>
      <c r="H15" s="657" t="s">
        <v>4071</v>
      </c>
      <c r="I15" s="688" t="s">
        <v>4072</v>
      </c>
      <c r="J15" s="657" t="s">
        <v>4073</v>
      </c>
      <c r="K15" s="657" t="s">
        <v>208</v>
      </c>
      <c r="L15" s="657" t="s">
        <v>75</v>
      </c>
      <c r="M15" s="682">
        <v>349</v>
      </c>
      <c r="N15" s="683">
        <v>18972</v>
      </c>
      <c r="O15" s="657" t="s">
        <v>4063</v>
      </c>
      <c r="P15" s="657" t="s">
        <v>29</v>
      </c>
      <c r="Q15" s="343"/>
      <c r="R15" s="343"/>
      <c r="S15" s="579"/>
    </row>
    <row r="16" spans="1:19" s="24" customFormat="1" ht="24" customHeight="1">
      <c r="A16" s="1011"/>
      <c r="B16" s="1561" t="s">
        <v>4614</v>
      </c>
      <c r="C16" s="1562"/>
      <c r="D16" s="1562"/>
      <c r="E16" s="1562"/>
      <c r="F16" s="1562"/>
      <c r="G16" s="1562"/>
      <c r="H16" s="1562"/>
      <c r="I16" s="1562"/>
      <c r="J16" s="1562"/>
      <c r="K16" s="1562"/>
      <c r="L16" s="1562"/>
      <c r="M16" s="1562"/>
      <c r="N16" s="1562"/>
      <c r="O16" s="1562"/>
      <c r="P16" s="1563"/>
      <c r="Q16" s="343"/>
      <c r="R16" s="343"/>
      <c r="S16" s="579"/>
    </row>
    <row r="17" spans="1:19" s="24" customFormat="1" ht="59.25" customHeight="1">
      <c r="A17" s="1009">
        <v>5</v>
      </c>
      <c r="B17" s="655">
        <v>12</v>
      </c>
      <c r="C17" s="655" t="s">
        <v>88</v>
      </c>
      <c r="D17" s="655" t="s">
        <v>99</v>
      </c>
      <c r="E17" s="654" t="s">
        <v>4059</v>
      </c>
      <c r="F17" s="654" t="s">
        <v>4018</v>
      </c>
      <c r="G17" s="654" t="s">
        <v>4074</v>
      </c>
      <c r="H17" s="654" t="s">
        <v>4075</v>
      </c>
      <c r="I17" s="654" t="s">
        <v>4072</v>
      </c>
      <c r="J17" s="654" t="s">
        <v>4068</v>
      </c>
      <c r="K17" s="654" t="s">
        <v>208</v>
      </c>
      <c r="L17" s="656" t="s">
        <v>4076</v>
      </c>
      <c r="M17" s="656">
        <v>1</v>
      </c>
      <c r="N17" s="686">
        <v>10000</v>
      </c>
      <c r="O17" s="654" t="s">
        <v>4063</v>
      </c>
      <c r="P17" s="654" t="s">
        <v>29</v>
      </c>
      <c r="Q17" s="343"/>
      <c r="R17" s="343"/>
      <c r="S17" s="579"/>
    </row>
    <row r="18" spans="1:19" s="24" customFormat="1" ht="59.25" customHeight="1">
      <c r="A18" s="1010"/>
      <c r="B18" s="657">
        <v>12</v>
      </c>
      <c r="C18" s="657" t="s">
        <v>88</v>
      </c>
      <c r="D18" s="657" t="s">
        <v>99</v>
      </c>
      <c r="E18" s="657" t="s">
        <v>4059</v>
      </c>
      <c r="F18" s="657" t="s">
        <v>4018</v>
      </c>
      <c r="G18" s="657" t="s">
        <v>4074</v>
      </c>
      <c r="H18" s="657" t="s">
        <v>4075</v>
      </c>
      <c r="I18" s="657" t="s">
        <v>4072</v>
      </c>
      <c r="J18" s="657" t="s">
        <v>4068</v>
      </c>
      <c r="K18" s="657" t="s">
        <v>208</v>
      </c>
      <c r="L18" s="657" t="s">
        <v>4076</v>
      </c>
      <c r="M18" s="657">
        <v>1</v>
      </c>
      <c r="N18" s="683">
        <v>9400</v>
      </c>
      <c r="O18" s="657" t="s">
        <v>4063</v>
      </c>
      <c r="P18" s="657" t="s">
        <v>29</v>
      </c>
      <c r="Q18" s="343"/>
      <c r="R18" s="343"/>
      <c r="S18" s="579"/>
    </row>
    <row r="19" spans="1:19" s="24" customFormat="1" ht="21" customHeight="1">
      <c r="A19" s="1011"/>
      <c r="B19" s="1561" t="s">
        <v>4613</v>
      </c>
      <c r="C19" s="1562"/>
      <c r="D19" s="1562"/>
      <c r="E19" s="1562"/>
      <c r="F19" s="1562"/>
      <c r="G19" s="1562"/>
      <c r="H19" s="1562"/>
      <c r="I19" s="1562"/>
      <c r="J19" s="1562"/>
      <c r="K19" s="1562"/>
      <c r="L19" s="1562"/>
      <c r="M19" s="1562"/>
      <c r="N19" s="1562"/>
      <c r="O19" s="1562"/>
      <c r="P19" s="1563"/>
      <c r="Q19" s="343"/>
      <c r="R19" s="343"/>
      <c r="S19" s="579"/>
    </row>
    <row r="20" spans="1:19" s="24" customFormat="1" ht="42.75" customHeight="1">
      <c r="A20" s="1554">
        <v>6</v>
      </c>
      <c r="B20" s="1555">
        <v>11</v>
      </c>
      <c r="C20" s="1555">
        <v>5</v>
      </c>
      <c r="D20" s="1555" t="s">
        <v>58</v>
      </c>
      <c r="E20" s="1554" t="s">
        <v>4059</v>
      </c>
      <c r="F20" s="1554" t="s">
        <v>4077</v>
      </c>
      <c r="G20" s="1556" t="s">
        <v>4078</v>
      </c>
      <c r="H20" s="1554" t="s">
        <v>238</v>
      </c>
      <c r="I20" s="1554" t="s">
        <v>4079</v>
      </c>
      <c r="J20" s="1554" t="s">
        <v>4080</v>
      </c>
      <c r="K20" s="1554" t="s">
        <v>208</v>
      </c>
      <c r="L20" s="656" t="s">
        <v>4081</v>
      </c>
      <c r="M20" s="656">
        <v>60</v>
      </c>
      <c r="N20" s="1589">
        <v>9000</v>
      </c>
      <c r="O20" s="1554" t="s">
        <v>4063</v>
      </c>
      <c r="P20" s="1554" t="s">
        <v>29</v>
      </c>
      <c r="Q20" s="343"/>
      <c r="R20" s="343"/>
      <c r="S20" s="579"/>
    </row>
    <row r="21" spans="1:19" s="24" customFormat="1" ht="50.25" customHeight="1">
      <c r="A21" s="1554"/>
      <c r="B21" s="1555"/>
      <c r="C21" s="1555"/>
      <c r="D21" s="1555"/>
      <c r="E21" s="1554"/>
      <c r="F21" s="1554"/>
      <c r="G21" s="1556"/>
      <c r="H21" s="1554"/>
      <c r="I21" s="1554"/>
      <c r="J21" s="1554"/>
      <c r="K21" s="1554"/>
      <c r="L21" s="656" t="s">
        <v>4082</v>
      </c>
      <c r="M21" s="656">
        <v>1</v>
      </c>
      <c r="N21" s="1589"/>
      <c r="O21" s="1554"/>
      <c r="P21" s="1554"/>
      <c r="Q21" s="343"/>
      <c r="R21" s="343"/>
      <c r="S21" s="579"/>
    </row>
    <row r="22" spans="1:19" s="24" customFormat="1" ht="39" customHeight="1">
      <c r="A22" s="1565">
        <v>7</v>
      </c>
      <c r="B22" s="1555">
        <v>11</v>
      </c>
      <c r="C22" s="1555">
        <v>5</v>
      </c>
      <c r="D22" s="1555" t="s">
        <v>4083</v>
      </c>
      <c r="E22" s="1554" t="s">
        <v>4059</v>
      </c>
      <c r="F22" s="1554" t="s">
        <v>4020</v>
      </c>
      <c r="G22" s="1554" t="s">
        <v>4084</v>
      </c>
      <c r="H22" s="1554" t="s">
        <v>238</v>
      </c>
      <c r="I22" s="1554" t="s">
        <v>4085</v>
      </c>
      <c r="J22" s="1554" t="s">
        <v>4080</v>
      </c>
      <c r="K22" s="1554" t="s">
        <v>208</v>
      </c>
      <c r="L22" s="656" t="s">
        <v>66</v>
      </c>
      <c r="M22" s="656">
        <v>60</v>
      </c>
      <c r="N22" s="1558">
        <v>10000</v>
      </c>
      <c r="O22" s="1554" t="s">
        <v>4063</v>
      </c>
      <c r="P22" s="1554" t="s">
        <v>29</v>
      </c>
      <c r="Q22" s="343"/>
      <c r="R22" s="343"/>
      <c r="S22" s="579"/>
    </row>
    <row r="23" spans="1:19" s="24" customFormat="1" ht="58.5" customHeight="1">
      <c r="A23" s="1566"/>
      <c r="B23" s="1555"/>
      <c r="C23" s="1555"/>
      <c r="D23" s="1555"/>
      <c r="E23" s="1554"/>
      <c r="F23" s="1554"/>
      <c r="G23" s="1554"/>
      <c r="H23" s="1554"/>
      <c r="I23" s="1554"/>
      <c r="J23" s="1554"/>
      <c r="K23" s="1554"/>
      <c r="L23" s="656" t="s">
        <v>4082</v>
      </c>
      <c r="M23" s="656">
        <v>5</v>
      </c>
      <c r="N23" s="1558"/>
      <c r="O23" s="1554"/>
      <c r="P23" s="1554"/>
      <c r="Q23" s="343"/>
      <c r="R23" s="343"/>
      <c r="S23" s="579"/>
    </row>
    <row r="24" spans="1:19" s="24" customFormat="1" ht="39" customHeight="1">
      <c r="A24" s="1566"/>
      <c r="B24" s="1560">
        <v>11</v>
      </c>
      <c r="C24" s="1560">
        <v>5</v>
      </c>
      <c r="D24" s="1560" t="s">
        <v>4083</v>
      </c>
      <c r="E24" s="1560" t="s">
        <v>4059</v>
      </c>
      <c r="F24" s="1560" t="s">
        <v>4020</v>
      </c>
      <c r="G24" s="1560" t="s">
        <v>4084</v>
      </c>
      <c r="H24" s="1560" t="s">
        <v>238</v>
      </c>
      <c r="I24" s="1560" t="s">
        <v>4085</v>
      </c>
      <c r="J24" s="1560" t="s">
        <v>4080</v>
      </c>
      <c r="K24" s="1560" t="s">
        <v>208</v>
      </c>
      <c r="L24" s="657" t="s">
        <v>66</v>
      </c>
      <c r="M24" s="657">
        <v>60</v>
      </c>
      <c r="N24" s="1559">
        <v>9680</v>
      </c>
      <c r="O24" s="1560" t="s">
        <v>4063</v>
      </c>
      <c r="P24" s="1560" t="s">
        <v>29</v>
      </c>
      <c r="Q24" s="343"/>
      <c r="R24" s="343"/>
      <c r="S24" s="579"/>
    </row>
    <row r="25" spans="1:19" s="24" customFormat="1" ht="58.5" customHeight="1">
      <c r="A25" s="1566"/>
      <c r="B25" s="1560"/>
      <c r="C25" s="1560"/>
      <c r="D25" s="1560"/>
      <c r="E25" s="1560"/>
      <c r="F25" s="1560"/>
      <c r="G25" s="1560"/>
      <c r="H25" s="1560"/>
      <c r="I25" s="1560"/>
      <c r="J25" s="1560"/>
      <c r="K25" s="1560"/>
      <c r="L25" s="657" t="s">
        <v>4082</v>
      </c>
      <c r="M25" s="657">
        <v>5</v>
      </c>
      <c r="N25" s="1559"/>
      <c r="O25" s="1560"/>
      <c r="P25" s="1560"/>
      <c r="Q25" s="343"/>
      <c r="R25" s="343"/>
      <c r="S25" s="579"/>
    </row>
    <row r="26" spans="1:19" s="24" customFormat="1" ht="24" customHeight="1">
      <c r="A26" s="1011"/>
      <c r="B26" s="1561" t="s">
        <v>4613</v>
      </c>
      <c r="C26" s="1562"/>
      <c r="D26" s="1562"/>
      <c r="E26" s="1562"/>
      <c r="F26" s="1562"/>
      <c r="G26" s="1562"/>
      <c r="H26" s="1562"/>
      <c r="I26" s="1562"/>
      <c r="J26" s="1562"/>
      <c r="K26" s="1562"/>
      <c r="L26" s="1562"/>
      <c r="M26" s="1562"/>
      <c r="N26" s="1562"/>
      <c r="O26" s="1562"/>
      <c r="P26" s="1563"/>
      <c r="Q26" s="343"/>
      <c r="R26" s="343"/>
      <c r="S26" s="579"/>
    </row>
    <row r="27" spans="1:19" s="24" customFormat="1" ht="72" customHeight="1">
      <c r="A27" s="654">
        <v>8</v>
      </c>
      <c r="B27" s="655">
        <v>10</v>
      </c>
      <c r="C27" s="655" t="s">
        <v>518</v>
      </c>
      <c r="D27" s="655" t="s">
        <v>99</v>
      </c>
      <c r="E27" s="654" t="s">
        <v>4059</v>
      </c>
      <c r="F27" s="654" t="s">
        <v>4086</v>
      </c>
      <c r="G27" s="654" t="s">
        <v>4087</v>
      </c>
      <c r="H27" s="654" t="s">
        <v>4088</v>
      </c>
      <c r="I27" s="654" t="s">
        <v>4089</v>
      </c>
      <c r="J27" s="654" t="s">
        <v>4090</v>
      </c>
      <c r="K27" s="654" t="s">
        <v>208</v>
      </c>
      <c r="L27" s="656" t="s">
        <v>4091</v>
      </c>
      <c r="M27" s="656">
        <v>4</v>
      </c>
      <c r="N27" s="660">
        <v>19648.2</v>
      </c>
      <c r="O27" s="654" t="s">
        <v>4063</v>
      </c>
      <c r="P27" s="654" t="s">
        <v>29</v>
      </c>
      <c r="Q27" s="343"/>
      <c r="R27" s="343"/>
      <c r="S27" s="579"/>
    </row>
    <row r="28" spans="1:19" s="24" customFormat="1" ht="42.75" customHeight="1">
      <c r="A28" s="1565">
        <v>9</v>
      </c>
      <c r="B28" s="1555">
        <v>6</v>
      </c>
      <c r="C28" s="1555" t="s">
        <v>88</v>
      </c>
      <c r="D28" s="1555" t="s">
        <v>99</v>
      </c>
      <c r="E28" s="1554" t="s">
        <v>4059</v>
      </c>
      <c r="F28" s="1554" t="s">
        <v>4022</v>
      </c>
      <c r="G28" s="1554" t="s">
        <v>4092</v>
      </c>
      <c r="H28" s="1554" t="s">
        <v>4093</v>
      </c>
      <c r="I28" s="1554" t="s">
        <v>4072</v>
      </c>
      <c r="J28" s="1557" t="s">
        <v>4080</v>
      </c>
      <c r="K28" s="1554" t="s">
        <v>208</v>
      </c>
      <c r="L28" s="656" t="s">
        <v>4094</v>
      </c>
      <c r="M28" s="656">
        <v>70</v>
      </c>
      <c r="N28" s="1558">
        <v>9256.5</v>
      </c>
      <c r="O28" s="1554" t="s">
        <v>4063</v>
      </c>
      <c r="P28" s="1554" t="s">
        <v>29</v>
      </c>
      <c r="Q28" s="343"/>
      <c r="R28" s="343"/>
      <c r="S28" s="579"/>
    </row>
    <row r="29" spans="1:19" s="24" customFormat="1" ht="39" customHeight="1">
      <c r="A29" s="1566"/>
      <c r="B29" s="1555"/>
      <c r="C29" s="1555"/>
      <c r="D29" s="1555"/>
      <c r="E29" s="1554"/>
      <c r="F29" s="1554"/>
      <c r="G29" s="1554"/>
      <c r="H29" s="1554"/>
      <c r="I29" s="1554"/>
      <c r="J29" s="1554"/>
      <c r="K29" s="1554"/>
      <c r="L29" s="656" t="s">
        <v>26</v>
      </c>
      <c r="M29" s="656">
        <v>3</v>
      </c>
      <c r="N29" s="1558"/>
      <c r="O29" s="1554"/>
      <c r="P29" s="1554"/>
      <c r="Q29" s="343"/>
      <c r="R29" s="343"/>
      <c r="S29" s="579"/>
    </row>
    <row r="30" spans="1:19" s="24" customFormat="1" ht="42.75" customHeight="1">
      <c r="A30" s="1566"/>
      <c r="B30" s="1560">
        <v>6</v>
      </c>
      <c r="C30" s="1560" t="s">
        <v>88</v>
      </c>
      <c r="D30" s="1560" t="s">
        <v>99</v>
      </c>
      <c r="E30" s="1560" t="s">
        <v>4059</v>
      </c>
      <c r="F30" s="1560" t="s">
        <v>4022</v>
      </c>
      <c r="G30" s="1560" t="s">
        <v>4092</v>
      </c>
      <c r="H30" s="1560" t="s">
        <v>4093</v>
      </c>
      <c r="I30" s="1560" t="s">
        <v>4072</v>
      </c>
      <c r="J30" s="1564" t="s">
        <v>4080</v>
      </c>
      <c r="K30" s="1560" t="s">
        <v>208</v>
      </c>
      <c r="L30" s="657" t="s">
        <v>4094</v>
      </c>
      <c r="M30" s="657">
        <v>70</v>
      </c>
      <c r="N30" s="1559">
        <v>9000</v>
      </c>
      <c r="O30" s="1560" t="s">
        <v>4063</v>
      </c>
      <c r="P30" s="1560" t="s">
        <v>29</v>
      </c>
      <c r="Q30" s="343"/>
      <c r="R30" s="343"/>
      <c r="S30" s="579"/>
    </row>
    <row r="31" spans="1:19" s="24" customFormat="1" ht="39" customHeight="1">
      <c r="A31" s="1566"/>
      <c r="B31" s="1560"/>
      <c r="C31" s="1560"/>
      <c r="D31" s="1560"/>
      <c r="E31" s="1560"/>
      <c r="F31" s="1560"/>
      <c r="G31" s="1560"/>
      <c r="H31" s="1560"/>
      <c r="I31" s="1560"/>
      <c r="J31" s="1560"/>
      <c r="K31" s="1560"/>
      <c r="L31" s="657" t="s">
        <v>26</v>
      </c>
      <c r="M31" s="657">
        <v>3</v>
      </c>
      <c r="N31" s="1559"/>
      <c r="O31" s="1560"/>
      <c r="P31" s="1560"/>
      <c r="Q31" s="343"/>
      <c r="R31" s="343"/>
      <c r="S31" s="579"/>
    </row>
    <row r="32" spans="1:19" s="24" customFormat="1" ht="26.25" customHeight="1">
      <c r="A32" s="1011"/>
      <c r="B32" s="1561" t="s">
        <v>4613</v>
      </c>
      <c r="C32" s="1562"/>
      <c r="D32" s="1562"/>
      <c r="E32" s="1562"/>
      <c r="F32" s="1562"/>
      <c r="G32" s="1562"/>
      <c r="H32" s="1562"/>
      <c r="I32" s="1562"/>
      <c r="J32" s="1562"/>
      <c r="K32" s="1562"/>
      <c r="L32" s="1562"/>
      <c r="M32" s="1562"/>
      <c r="N32" s="1562"/>
      <c r="O32" s="1562"/>
      <c r="P32" s="1563"/>
      <c r="Q32" s="343"/>
      <c r="R32" s="343"/>
      <c r="S32" s="579"/>
    </row>
    <row r="33" spans="1:19" s="663" customFormat="1" ht="57" customHeight="1">
      <c r="A33" s="1565">
        <v>10</v>
      </c>
      <c r="B33" s="1567">
        <v>10</v>
      </c>
      <c r="C33" s="1567" t="s">
        <v>440</v>
      </c>
      <c r="D33" s="1567" t="s">
        <v>99</v>
      </c>
      <c r="E33" s="1556" t="s">
        <v>4095</v>
      </c>
      <c r="F33" s="1556" t="s">
        <v>4026</v>
      </c>
      <c r="G33" s="1556" t="s">
        <v>4096</v>
      </c>
      <c r="H33" s="1556" t="s">
        <v>4097</v>
      </c>
      <c r="I33" s="1556" t="s">
        <v>4098</v>
      </c>
      <c r="J33" s="1556" t="s">
        <v>4099</v>
      </c>
      <c r="K33" s="1554" t="s">
        <v>208</v>
      </c>
      <c r="L33" s="656" t="s">
        <v>2778</v>
      </c>
      <c r="M33" s="656">
        <v>100</v>
      </c>
      <c r="N33" s="1568">
        <v>35308.589999999997</v>
      </c>
      <c r="O33" s="1556" t="s">
        <v>4100</v>
      </c>
      <c r="P33" s="1569">
        <v>40</v>
      </c>
      <c r="Q33" s="661"/>
      <c r="R33" s="661"/>
      <c r="S33" s="662"/>
    </row>
    <row r="34" spans="1:19" s="663" customFormat="1" ht="57" customHeight="1">
      <c r="A34" s="1566"/>
      <c r="B34" s="1567"/>
      <c r="C34" s="1567"/>
      <c r="D34" s="1567"/>
      <c r="E34" s="1556"/>
      <c r="F34" s="1556"/>
      <c r="G34" s="1556"/>
      <c r="H34" s="1556"/>
      <c r="I34" s="1556"/>
      <c r="J34" s="1556"/>
      <c r="K34" s="1554"/>
      <c r="L34" s="656" t="s">
        <v>119</v>
      </c>
      <c r="M34" s="656">
        <v>1</v>
      </c>
      <c r="N34" s="1568"/>
      <c r="O34" s="1556"/>
      <c r="P34" s="1569"/>
      <c r="Q34" s="661"/>
      <c r="R34" s="661"/>
      <c r="S34" s="662"/>
    </row>
    <row r="35" spans="1:19" s="663" customFormat="1" ht="57" customHeight="1">
      <c r="A35" s="1566"/>
      <c r="B35" s="1571">
        <v>10</v>
      </c>
      <c r="C35" s="1571" t="s">
        <v>440</v>
      </c>
      <c r="D35" s="1571" t="s">
        <v>99</v>
      </c>
      <c r="E35" s="1571" t="s">
        <v>4095</v>
      </c>
      <c r="F35" s="1571" t="s">
        <v>4026</v>
      </c>
      <c r="G35" s="1571" t="s">
        <v>4096</v>
      </c>
      <c r="H35" s="1571" t="s">
        <v>4097</v>
      </c>
      <c r="I35" s="1571" t="s">
        <v>4098</v>
      </c>
      <c r="J35" s="1571" t="s">
        <v>4099</v>
      </c>
      <c r="K35" s="1560" t="s">
        <v>208</v>
      </c>
      <c r="L35" s="657" t="s">
        <v>2778</v>
      </c>
      <c r="M35" s="657">
        <v>100</v>
      </c>
      <c r="N35" s="1559">
        <v>34720</v>
      </c>
      <c r="O35" s="1571" t="s">
        <v>4100</v>
      </c>
      <c r="P35" s="1571">
        <v>40</v>
      </c>
      <c r="Q35" s="661"/>
      <c r="R35" s="661"/>
      <c r="S35" s="662"/>
    </row>
    <row r="36" spans="1:19" s="663" customFormat="1" ht="57" customHeight="1">
      <c r="A36" s="1566"/>
      <c r="B36" s="1571"/>
      <c r="C36" s="1571"/>
      <c r="D36" s="1571"/>
      <c r="E36" s="1571"/>
      <c r="F36" s="1571"/>
      <c r="G36" s="1571"/>
      <c r="H36" s="1571"/>
      <c r="I36" s="1571"/>
      <c r="J36" s="1571"/>
      <c r="K36" s="1560"/>
      <c r="L36" s="657" t="s">
        <v>119</v>
      </c>
      <c r="M36" s="657">
        <v>1</v>
      </c>
      <c r="N36" s="1559"/>
      <c r="O36" s="1571"/>
      <c r="P36" s="1571"/>
      <c r="Q36" s="661"/>
      <c r="R36" s="661"/>
      <c r="S36" s="662"/>
    </row>
    <row r="37" spans="1:19" s="663" customFormat="1" ht="26.25" customHeight="1">
      <c r="A37" s="1011"/>
      <c r="B37" s="1561" t="s">
        <v>4613</v>
      </c>
      <c r="C37" s="1562"/>
      <c r="D37" s="1562"/>
      <c r="E37" s="1562"/>
      <c r="F37" s="1562"/>
      <c r="G37" s="1562"/>
      <c r="H37" s="1562"/>
      <c r="I37" s="1562"/>
      <c r="J37" s="1562"/>
      <c r="K37" s="1562"/>
      <c r="L37" s="1562"/>
      <c r="M37" s="1562"/>
      <c r="N37" s="1562"/>
      <c r="O37" s="1562"/>
      <c r="P37" s="1563"/>
      <c r="Q37" s="661"/>
      <c r="R37" s="661"/>
      <c r="S37" s="662"/>
    </row>
    <row r="38" spans="1:19" s="663" customFormat="1" ht="123.75" customHeight="1">
      <c r="A38" s="1565">
        <v>11</v>
      </c>
      <c r="B38" s="1567">
        <v>6</v>
      </c>
      <c r="C38" s="1567" t="s">
        <v>518</v>
      </c>
      <c r="D38" s="1567" t="s">
        <v>3362</v>
      </c>
      <c r="E38" s="1556" t="s">
        <v>4101</v>
      </c>
      <c r="F38" s="1556" t="s">
        <v>4028</v>
      </c>
      <c r="G38" s="1556" t="s">
        <v>4102</v>
      </c>
      <c r="H38" s="1556" t="s">
        <v>275</v>
      </c>
      <c r="I38" s="1556" t="s">
        <v>4103</v>
      </c>
      <c r="J38" s="1556" t="s">
        <v>4104</v>
      </c>
      <c r="K38" s="1554" t="s">
        <v>208</v>
      </c>
      <c r="L38" s="656" t="s">
        <v>4094</v>
      </c>
      <c r="M38" s="656">
        <v>100</v>
      </c>
      <c r="N38" s="1568">
        <v>17516.97</v>
      </c>
      <c r="O38" s="1556" t="s">
        <v>4063</v>
      </c>
      <c r="P38" s="1556">
        <v>39</v>
      </c>
      <c r="Q38" s="429"/>
      <c r="R38" s="429"/>
      <c r="S38" s="662"/>
    </row>
    <row r="39" spans="1:19" s="663" customFormat="1" ht="115.5" customHeight="1">
      <c r="A39" s="1566"/>
      <c r="B39" s="1567"/>
      <c r="C39" s="1567"/>
      <c r="D39" s="1567"/>
      <c r="E39" s="1556"/>
      <c r="F39" s="1556"/>
      <c r="G39" s="1556"/>
      <c r="H39" s="1556"/>
      <c r="I39" s="1556"/>
      <c r="J39" s="1556"/>
      <c r="K39" s="1554"/>
      <c r="L39" s="656" t="s">
        <v>26</v>
      </c>
      <c r="M39" s="656">
        <v>1</v>
      </c>
      <c r="N39" s="1568"/>
      <c r="O39" s="1556"/>
      <c r="P39" s="1556"/>
      <c r="Q39" s="429"/>
      <c r="R39" s="429"/>
      <c r="S39" s="662"/>
    </row>
    <row r="40" spans="1:19" s="663" customFormat="1" ht="123.75" customHeight="1">
      <c r="A40" s="1566"/>
      <c r="B40" s="1571">
        <v>6</v>
      </c>
      <c r="C40" s="1571" t="s">
        <v>518</v>
      </c>
      <c r="D40" s="1571" t="s">
        <v>3362</v>
      </c>
      <c r="E40" s="1571" t="s">
        <v>4101</v>
      </c>
      <c r="F40" s="1571" t="s">
        <v>4028</v>
      </c>
      <c r="G40" s="1571" t="s">
        <v>4102</v>
      </c>
      <c r="H40" s="1571" t="s">
        <v>275</v>
      </c>
      <c r="I40" s="1571" t="s">
        <v>4103</v>
      </c>
      <c r="J40" s="1571" t="s">
        <v>4104</v>
      </c>
      <c r="K40" s="1560" t="s">
        <v>208</v>
      </c>
      <c r="L40" s="657" t="s">
        <v>4094</v>
      </c>
      <c r="M40" s="657">
        <v>100</v>
      </c>
      <c r="N40" s="1559">
        <v>14692</v>
      </c>
      <c r="O40" s="1571" t="s">
        <v>4063</v>
      </c>
      <c r="P40" s="1571">
        <v>39</v>
      </c>
      <c r="Q40" s="429"/>
      <c r="R40" s="429"/>
      <c r="S40" s="662"/>
    </row>
    <row r="41" spans="1:19" s="663" customFormat="1" ht="115.5" customHeight="1">
      <c r="A41" s="1566"/>
      <c r="B41" s="1571"/>
      <c r="C41" s="1571"/>
      <c r="D41" s="1571"/>
      <c r="E41" s="1571"/>
      <c r="F41" s="1571"/>
      <c r="G41" s="1571"/>
      <c r="H41" s="1571"/>
      <c r="I41" s="1571"/>
      <c r="J41" s="1571"/>
      <c r="K41" s="1560"/>
      <c r="L41" s="657" t="s">
        <v>26</v>
      </c>
      <c r="M41" s="657">
        <v>1</v>
      </c>
      <c r="N41" s="1559"/>
      <c r="O41" s="1571"/>
      <c r="P41" s="1571"/>
      <c r="Q41" s="429"/>
      <c r="R41" s="429"/>
      <c r="S41" s="662"/>
    </row>
    <row r="42" spans="1:19" s="663" customFormat="1" ht="21" customHeight="1">
      <c r="A42" s="1011"/>
      <c r="B42" s="1561" t="s">
        <v>4613</v>
      </c>
      <c r="C42" s="1562"/>
      <c r="D42" s="1562"/>
      <c r="E42" s="1562"/>
      <c r="F42" s="1562"/>
      <c r="G42" s="1562"/>
      <c r="H42" s="1562"/>
      <c r="I42" s="1562"/>
      <c r="J42" s="1562"/>
      <c r="K42" s="1562"/>
      <c r="L42" s="1562"/>
      <c r="M42" s="1562"/>
      <c r="N42" s="1562"/>
      <c r="O42" s="1562"/>
      <c r="P42" s="1563"/>
      <c r="Q42" s="429"/>
      <c r="R42" s="429"/>
      <c r="S42" s="662"/>
    </row>
    <row r="43" spans="1:19" s="663" customFormat="1" ht="24.75" customHeight="1">
      <c r="A43" s="1565">
        <v>12</v>
      </c>
      <c r="B43" s="1567">
        <v>13</v>
      </c>
      <c r="C43" s="1567" t="s">
        <v>472</v>
      </c>
      <c r="D43" s="1567" t="s">
        <v>89</v>
      </c>
      <c r="E43" s="1556" t="s">
        <v>4105</v>
      </c>
      <c r="F43" s="1556" t="s">
        <v>4030</v>
      </c>
      <c r="G43" s="1556" t="s">
        <v>4106</v>
      </c>
      <c r="H43" s="1556" t="s">
        <v>4107</v>
      </c>
      <c r="I43" s="1556" t="s">
        <v>4108</v>
      </c>
      <c r="J43" s="1556" t="s">
        <v>4062</v>
      </c>
      <c r="K43" s="1554" t="s">
        <v>208</v>
      </c>
      <c r="L43" s="656" t="s">
        <v>38</v>
      </c>
      <c r="M43" s="656">
        <v>30</v>
      </c>
      <c r="N43" s="1568">
        <v>25591.8</v>
      </c>
      <c r="O43" s="1556" t="s">
        <v>4109</v>
      </c>
      <c r="P43" s="1556">
        <v>38.67</v>
      </c>
      <c r="Q43" s="429"/>
      <c r="R43" s="429"/>
      <c r="S43" s="662"/>
    </row>
    <row r="44" spans="1:19" s="663" customFormat="1" ht="49.5" customHeight="1">
      <c r="A44" s="1566"/>
      <c r="B44" s="1567"/>
      <c r="C44" s="1567"/>
      <c r="D44" s="1567"/>
      <c r="E44" s="1556"/>
      <c r="F44" s="1556"/>
      <c r="G44" s="1556"/>
      <c r="H44" s="1556"/>
      <c r="I44" s="1556"/>
      <c r="J44" s="1556"/>
      <c r="K44" s="1554"/>
      <c r="L44" s="656" t="s">
        <v>2778</v>
      </c>
      <c r="M44" s="664">
        <v>1</v>
      </c>
      <c r="N44" s="1568"/>
      <c r="O44" s="1556"/>
      <c r="P44" s="1556"/>
      <c r="Q44" s="429"/>
      <c r="R44" s="429"/>
      <c r="S44" s="662"/>
    </row>
    <row r="45" spans="1:19" s="663" customFormat="1" ht="33" customHeight="1">
      <c r="A45" s="1566"/>
      <c r="B45" s="1567"/>
      <c r="C45" s="1567"/>
      <c r="D45" s="1567"/>
      <c r="E45" s="1556"/>
      <c r="F45" s="1556"/>
      <c r="G45" s="1556"/>
      <c r="H45" s="1556"/>
      <c r="I45" s="1556"/>
      <c r="J45" s="1556"/>
      <c r="K45" s="1554"/>
      <c r="L45" s="656" t="s">
        <v>119</v>
      </c>
      <c r="M45" s="664">
        <v>1</v>
      </c>
      <c r="N45" s="1568"/>
      <c r="O45" s="1556"/>
      <c r="P45" s="1556"/>
      <c r="Q45" s="429"/>
      <c r="R45" s="429"/>
      <c r="S45" s="662"/>
    </row>
    <row r="46" spans="1:19" s="663" customFormat="1" ht="35.25" customHeight="1">
      <c r="A46" s="1566"/>
      <c r="B46" s="1567"/>
      <c r="C46" s="1567"/>
      <c r="D46" s="1567"/>
      <c r="E46" s="1556"/>
      <c r="F46" s="1556"/>
      <c r="G46" s="1556"/>
      <c r="H46" s="1556"/>
      <c r="I46" s="1556"/>
      <c r="J46" s="1556"/>
      <c r="K46" s="1554"/>
      <c r="L46" s="656" t="s">
        <v>120</v>
      </c>
      <c r="M46" s="656">
        <v>30</v>
      </c>
      <c r="N46" s="1568"/>
      <c r="O46" s="1556"/>
      <c r="P46" s="1556"/>
      <c r="Q46" s="429"/>
      <c r="R46" s="429"/>
      <c r="S46" s="662"/>
    </row>
    <row r="47" spans="1:19" s="663" customFormat="1" ht="24" customHeight="1">
      <c r="A47" s="1566"/>
      <c r="B47" s="1567"/>
      <c r="C47" s="1567"/>
      <c r="D47" s="1567"/>
      <c r="E47" s="1556"/>
      <c r="F47" s="1556"/>
      <c r="G47" s="1556"/>
      <c r="H47" s="1556"/>
      <c r="I47" s="1556"/>
      <c r="J47" s="1556"/>
      <c r="K47" s="1554"/>
      <c r="L47" s="656" t="s">
        <v>4110</v>
      </c>
      <c r="M47" s="656">
        <v>1</v>
      </c>
      <c r="N47" s="1568"/>
      <c r="O47" s="1556"/>
      <c r="P47" s="1556"/>
      <c r="Q47" s="429"/>
      <c r="R47" s="429"/>
      <c r="S47" s="662"/>
    </row>
    <row r="48" spans="1:19" s="663" customFormat="1" ht="29.25" customHeight="1">
      <c r="A48" s="1566"/>
      <c r="B48" s="1567"/>
      <c r="C48" s="1567"/>
      <c r="D48" s="1567"/>
      <c r="E48" s="1556"/>
      <c r="F48" s="1556"/>
      <c r="G48" s="1556"/>
      <c r="H48" s="1556"/>
      <c r="I48" s="1556"/>
      <c r="J48" s="1556"/>
      <c r="K48" s="1554"/>
      <c r="L48" s="654" t="s">
        <v>4082</v>
      </c>
      <c r="M48" s="656">
        <v>6</v>
      </c>
      <c r="N48" s="1568"/>
      <c r="O48" s="1556"/>
      <c r="P48" s="1556"/>
      <c r="Q48" s="429"/>
      <c r="R48" s="429"/>
      <c r="S48" s="662"/>
    </row>
    <row r="49" spans="1:19" s="663" customFormat="1" ht="34.5" customHeight="1">
      <c r="A49" s="1566"/>
      <c r="B49" s="1567"/>
      <c r="C49" s="1567"/>
      <c r="D49" s="1567"/>
      <c r="E49" s="1556"/>
      <c r="F49" s="1556"/>
      <c r="G49" s="1556"/>
      <c r="H49" s="1556"/>
      <c r="I49" s="1556"/>
      <c r="J49" s="1556"/>
      <c r="K49" s="1554"/>
      <c r="L49" s="654" t="s">
        <v>4111</v>
      </c>
      <c r="M49" s="656">
        <v>1100</v>
      </c>
      <c r="N49" s="1568"/>
      <c r="O49" s="1556"/>
      <c r="P49" s="1556"/>
      <c r="Q49" s="429"/>
      <c r="R49" s="429"/>
      <c r="S49" s="662"/>
    </row>
    <row r="50" spans="1:19" s="663" customFormat="1" ht="24.75" customHeight="1">
      <c r="A50" s="1566"/>
      <c r="B50" s="1571">
        <v>13</v>
      </c>
      <c r="C50" s="1571" t="s">
        <v>472</v>
      </c>
      <c r="D50" s="1571" t="s">
        <v>89</v>
      </c>
      <c r="E50" s="1571" t="s">
        <v>4105</v>
      </c>
      <c r="F50" s="1571" t="s">
        <v>4030</v>
      </c>
      <c r="G50" s="1571" t="s">
        <v>4106</v>
      </c>
      <c r="H50" s="1571" t="s">
        <v>4107</v>
      </c>
      <c r="I50" s="1571" t="s">
        <v>4108</v>
      </c>
      <c r="J50" s="1571" t="s">
        <v>4062</v>
      </c>
      <c r="K50" s="1560" t="s">
        <v>208</v>
      </c>
      <c r="L50" s="657" t="s">
        <v>38</v>
      </c>
      <c r="M50" s="657">
        <v>30</v>
      </c>
      <c r="N50" s="1559">
        <v>24500</v>
      </c>
      <c r="O50" s="1571" t="s">
        <v>4109</v>
      </c>
      <c r="P50" s="1571">
        <v>38.67</v>
      </c>
      <c r="Q50" s="429"/>
      <c r="R50" s="429"/>
      <c r="S50" s="662"/>
    </row>
    <row r="51" spans="1:19" s="663" customFormat="1" ht="49.5" customHeight="1">
      <c r="A51" s="1566"/>
      <c r="B51" s="1571"/>
      <c r="C51" s="1571"/>
      <c r="D51" s="1571"/>
      <c r="E51" s="1571"/>
      <c r="F51" s="1571"/>
      <c r="G51" s="1571"/>
      <c r="H51" s="1571"/>
      <c r="I51" s="1571"/>
      <c r="J51" s="1571"/>
      <c r="K51" s="1560"/>
      <c r="L51" s="657" t="s">
        <v>2778</v>
      </c>
      <c r="M51" s="689">
        <v>1</v>
      </c>
      <c r="N51" s="1559"/>
      <c r="O51" s="1571"/>
      <c r="P51" s="1571"/>
      <c r="Q51" s="429"/>
      <c r="R51" s="429"/>
      <c r="S51" s="662"/>
    </row>
    <row r="52" spans="1:19" s="663" customFormat="1" ht="33" customHeight="1">
      <c r="A52" s="1566"/>
      <c r="B52" s="1571"/>
      <c r="C52" s="1571"/>
      <c r="D52" s="1571"/>
      <c r="E52" s="1571"/>
      <c r="F52" s="1571"/>
      <c r="G52" s="1571"/>
      <c r="H52" s="1571"/>
      <c r="I52" s="1571"/>
      <c r="J52" s="1571"/>
      <c r="K52" s="1560"/>
      <c r="L52" s="657" t="s">
        <v>119</v>
      </c>
      <c r="M52" s="689">
        <v>1</v>
      </c>
      <c r="N52" s="1559"/>
      <c r="O52" s="1571"/>
      <c r="P52" s="1571"/>
      <c r="Q52" s="429"/>
      <c r="R52" s="429"/>
      <c r="S52" s="662"/>
    </row>
    <row r="53" spans="1:19" s="663" customFormat="1" ht="35.25" customHeight="1">
      <c r="A53" s="1566"/>
      <c r="B53" s="1571"/>
      <c r="C53" s="1571"/>
      <c r="D53" s="1571"/>
      <c r="E53" s="1571"/>
      <c r="F53" s="1571"/>
      <c r="G53" s="1571"/>
      <c r="H53" s="1571"/>
      <c r="I53" s="1571"/>
      <c r="J53" s="1571"/>
      <c r="K53" s="1560"/>
      <c r="L53" s="657" t="s">
        <v>120</v>
      </c>
      <c r="M53" s="657">
        <v>30</v>
      </c>
      <c r="N53" s="1559"/>
      <c r="O53" s="1571"/>
      <c r="P53" s="1571"/>
      <c r="Q53" s="429"/>
      <c r="R53" s="429"/>
      <c r="S53" s="662"/>
    </row>
    <row r="54" spans="1:19" s="663" customFormat="1" ht="24" customHeight="1">
      <c r="A54" s="1566"/>
      <c r="B54" s="1571"/>
      <c r="C54" s="1571"/>
      <c r="D54" s="1571"/>
      <c r="E54" s="1571"/>
      <c r="F54" s="1571"/>
      <c r="G54" s="1571"/>
      <c r="H54" s="1571"/>
      <c r="I54" s="1571"/>
      <c r="J54" s="1571"/>
      <c r="K54" s="1560"/>
      <c r="L54" s="657" t="s">
        <v>4110</v>
      </c>
      <c r="M54" s="657">
        <v>1</v>
      </c>
      <c r="N54" s="1559"/>
      <c r="O54" s="1571"/>
      <c r="P54" s="1571"/>
      <c r="Q54" s="429"/>
      <c r="R54" s="429"/>
      <c r="S54" s="662"/>
    </row>
    <row r="55" spans="1:19" s="663" customFormat="1" ht="29.25" customHeight="1">
      <c r="A55" s="1566"/>
      <c r="B55" s="1571"/>
      <c r="C55" s="1571"/>
      <c r="D55" s="1571"/>
      <c r="E55" s="1571"/>
      <c r="F55" s="1571"/>
      <c r="G55" s="1571"/>
      <c r="H55" s="1571"/>
      <c r="I55" s="1571"/>
      <c r="J55" s="1571"/>
      <c r="K55" s="1560"/>
      <c r="L55" s="657" t="s">
        <v>4082</v>
      </c>
      <c r="M55" s="657">
        <v>6</v>
      </c>
      <c r="N55" s="1559"/>
      <c r="O55" s="1571"/>
      <c r="P55" s="1571"/>
      <c r="Q55" s="429"/>
      <c r="R55" s="429"/>
      <c r="S55" s="662"/>
    </row>
    <row r="56" spans="1:19" s="663" customFormat="1" ht="34.5" customHeight="1">
      <c r="A56" s="1566"/>
      <c r="B56" s="1571"/>
      <c r="C56" s="1571"/>
      <c r="D56" s="1571"/>
      <c r="E56" s="1571"/>
      <c r="F56" s="1571"/>
      <c r="G56" s="1571"/>
      <c r="H56" s="1571"/>
      <c r="I56" s="1571"/>
      <c r="J56" s="1571"/>
      <c r="K56" s="1560"/>
      <c r="L56" s="657" t="s">
        <v>4111</v>
      </c>
      <c r="M56" s="657">
        <v>1100</v>
      </c>
      <c r="N56" s="1559"/>
      <c r="O56" s="1571"/>
      <c r="P56" s="1571"/>
      <c r="Q56" s="429"/>
      <c r="R56" s="429"/>
      <c r="S56" s="662"/>
    </row>
    <row r="57" spans="1:19" s="663" customFormat="1" ht="22.5" customHeight="1">
      <c r="A57" s="1011"/>
      <c r="B57" s="1561" t="s">
        <v>4613</v>
      </c>
      <c r="C57" s="1562"/>
      <c r="D57" s="1562"/>
      <c r="E57" s="1562"/>
      <c r="F57" s="1562"/>
      <c r="G57" s="1562"/>
      <c r="H57" s="1562"/>
      <c r="I57" s="1562"/>
      <c r="J57" s="1562"/>
      <c r="K57" s="1562"/>
      <c r="L57" s="1562"/>
      <c r="M57" s="1562"/>
      <c r="N57" s="1562"/>
      <c r="O57" s="1562"/>
      <c r="P57" s="1563"/>
      <c r="Q57" s="429"/>
      <c r="R57" s="429"/>
      <c r="S57" s="662"/>
    </row>
    <row r="58" spans="1:19" s="663" customFormat="1" ht="89.25" customHeight="1">
      <c r="A58" s="654">
        <v>13</v>
      </c>
      <c r="B58" s="665">
        <v>12</v>
      </c>
      <c r="C58" s="665" t="s">
        <v>796</v>
      </c>
      <c r="D58" s="665" t="s">
        <v>2420</v>
      </c>
      <c r="E58" s="666" t="s">
        <v>4101</v>
      </c>
      <c r="F58" s="666" t="s">
        <v>4112</v>
      </c>
      <c r="G58" s="666" t="s">
        <v>4113</v>
      </c>
      <c r="H58" s="666" t="s">
        <v>4114</v>
      </c>
      <c r="I58" s="666" t="s">
        <v>4115</v>
      </c>
      <c r="J58" s="667" t="s">
        <v>3201</v>
      </c>
      <c r="K58" s="667" t="s">
        <v>208</v>
      </c>
      <c r="L58" s="656" t="s">
        <v>610</v>
      </c>
      <c r="M58" s="656">
        <v>4</v>
      </c>
      <c r="N58" s="668">
        <v>25514.01</v>
      </c>
      <c r="O58" s="666" t="s">
        <v>4116</v>
      </c>
      <c r="P58" s="666">
        <v>38</v>
      </c>
      <c r="Q58" s="429"/>
      <c r="R58" s="429"/>
      <c r="S58" s="662"/>
    </row>
    <row r="59" spans="1:19" s="663" customFormat="1" ht="48" customHeight="1">
      <c r="A59" s="1565">
        <v>14</v>
      </c>
      <c r="B59" s="1567">
        <v>10</v>
      </c>
      <c r="C59" s="1567">
        <v>1</v>
      </c>
      <c r="D59" s="1567" t="s">
        <v>99</v>
      </c>
      <c r="E59" s="1556" t="s">
        <v>4117</v>
      </c>
      <c r="F59" s="1556" t="s">
        <v>4032</v>
      </c>
      <c r="G59" s="1556" t="s">
        <v>4118</v>
      </c>
      <c r="H59" s="1556" t="s">
        <v>4088</v>
      </c>
      <c r="I59" s="1556" t="s">
        <v>4119</v>
      </c>
      <c r="J59" s="1556" t="s">
        <v>4120</v>
      </c>
      <c r="K59" s="1554" t="s">
        <v>208</v>
      </c>
      <c r="L59" s="656" t="s">
        <v>609</v>
      </c>
      <c r="M59" s="656">
        <v>1000</v>
      </c>
      <c r="N59" s="1568">
        <v>11985.16</v>
      </c>
      <c r="O59" s="1556" t="s">
        <v>4063</v>
      </c>
      <c r="P59" s="1556">
        <v>37</v>
      </c>
      <c r="Q59" s="429"/>
      <c r="R59" s="429"/>
      <c r="S59" s="662"/>
    </row>
    <row r="60" spans="1:19" s="663" customFormat="1" ht="30.75" customHeight="1">
      <c r="A60" s="1566"/>
      <c r="B60" s="1567"/>
      <c r="C60" s="1567"/>
      <c r="D60" s="1567"/>
      <c r="E60" s="1556"/>
      <c r="F60" s="1556"/>
      <c r="G60" s="1556"/>
      <c r="H60" s="1556"/>
      <c r="I60" s="1556"/>
      <c r="J60" s="1556"/>
      <c r="K60" s="1554"/>
      <c r="L60" s="656" t="s">
        <v>4091</v>
      </c>
      <c r="M60" s="656">
        <v>2</v>
      </c>
      <c r="N60" s="1568"/>
      <c r="O60" s="1556"/>
      <c r="P60" s="1556"/>
      <c r="Q60" s="429"/>
      <c r="R60" s="429"/>
      <c r="S60" s="662"/>
    </row>
    <row r="61" spans="1:19" s="663" customFormat="1" ht="48" customHeight="1">
      <c r="A61" s="1566"/>
      <c r="B61" s="1571">
        <v>10</v>
      </c>
      <c r="C61" s="1571">
        <v>1</v>
      </c>
      <c r="D61" s="1571" t="s">
        <v>99</v>
      </c>
      <c r="E61" s="1571" t="s">
        <v>4117</v>
      </c>
      <c r="F61" s="1571" t="s">
        <v>4032</v>
      </c>
      <c r="G61" s="1571" t="s">
        <v>4118</v>
      </c>
      <c r="H61" s="1571" t="s">
        <v>4088</v>
      </c>
      <c r="I61" s="1571" t="s">
        <v>4119</v>
      </c>
      <c r="J61" s="1571" t="s">
        <v>4120</v>
      </c>
      <c r="K61" s="1560" t="s">
        <v>208</v>
      </c>
      <c r="L61" s="657" t="s">
        <v>609</v>
      </c>
      <c r="M61" s="657">
        <v>1000</v>
      </c>
      <c r="N61" s="1559">
        <v>11500</v>
      </c>
      <c r="O61" s="1571" t="s">
        <v>4063</v>
      </c>
      <c r="P61" s="1571">
        <v>37</v>
      </c>
      <c r="Q61" s="429"/>
      <c r="R61" s="429"/>
      <c r="S61" s="662"/>
    </row>
    <row r="62" spans="1:19" s="663" customFormat="1" ht="30.75" customHeight="1">
      <c r="A62" s="1566"/>
      <c r="B62" s="1571"/>
      <c r="C62" s="1571"/>
      <c r="D62" s="1571"/>
      <c r="E62" s="1571"/>
      <c r="F62" s="1571"/>
      <c r="G62" s="1571"/>
      <c r="H62" s="1571"/>
      <c r="I62" s="1571"/>
      <c r="J62" s="1571"/>
      <c r="K62" s="1560"/>
      <c r="L62" s="657" t="s">
        <v>4091</v>
      </c>
      <c r="M62" s="657">
        <v>2</v>
      </c>
      <c r="N62" s="1559"/>
      <c r="O62" s="1571"/>
      <c r="P62" s="1571"/>
      <c r="Q62" s="429"/>
      <c r="R62" s="429"/>
      <c r="S62" s="662"/>
    </row>
    <row r="63" spans="1:19" s="663" customFormat="1" ht="20.25" customHeight="1">
      <c r="A63" s="1011"/>
      <c r="B63" s="1561" t="s">
        <v>4613</v>
      </c>
      <c r="C63" s="1562"/>
      <c r="D63" s="1562"/>
      <c r="E63" s="1562"/>
      <c r="F63" s="1562"/>
      <c r="G63" s="1562"/>
      <c r="H63" s="1562"/>
      <c r="I63" s="1562"/>
      <c r="J63" s="1562"/>
      <c r="K63" s="1562"/>
      <c r="L63" s="1562"/>
      <c r="M63" s="1562"/>
      <c r="N63" s="1562"/>
      <c r="O63" s="1562"/>
      <c r="P63" s="1563"/>
      <c r="Q63" s="429"/>
      <c r="R63" s="429"/>
      <c r="S63" s="662"/>
    </row>
    <row r="64" spans="1:19" s="663" customFormat="1" ht="48" customHeight="1">
      <c r="A64" s="1565">
        <v>15</v>
      </c>
      <c r="B64" s="1567">
        <v>13</v>
      </c>
      <c r="C64" s="1567">
        <v>5</v>
      </c>
      <c r="D64" s="1567" t="s">
        <v>58</v>
      </c>
      <c r="E64" s="1556" t="s">
        <v>4121</v>
      </c>
      <c r="F64" s="1556" t="s">
        <v>4034</v>
      </c>
      <c r="G64" s="1556" t="s">
        <v>4122</v>
      </c>
      <c r="H64" s="1556" t="s">
        <v>4123</v>
      </c>
      <c r="I64" s="1556" t="s">
        <v>4089</v>
      </c>
      <c r="J64" s="1556" t="s">
        <v>4124</v>
      </c>
      <c r="K64" s="1554" t="s">
        <v>208</v>
      </c>
      <c r="L64" s="656" t="s">
        <v>2778</v>
      </c>
      <c r="M64" s="656">
        <v>100</v>
      </c>
      <c r="N64" s="1568">
        <v>44822.8</v>
      </c>
      <c r="O64" s="1556" t="s">
        <v>4125</v>
      </c>
      <c r="P64" s="1556">
        <v>37</v>
      </c>
      <c r="Q64" s="429"/>
      <c r="R64" s="429"/>
      <c r="S64" s="662"/>
    </row>
    <row r="65" spans="1:19" s="663" customFormat="1" ht="47.25" customHeight="1">
      <c r="A65" s="1566"/>
      <c r="B65" s="1567"/>
      <c r="C65" s="1567"/>
      <c r="D65" s="1567"/>
      <c r="E65" s="1556"/>
      <c r="F65" s="1556"/>
      <c r="G65" s="1556"/>
      <c r="H65" s="1556"/>
      <c r="I65" s="1556"/>
      <c r="J65" s="1556"/>
      <c r="K65" s="1554"/>
      <c r="L65" s="656" t="s">
        <v>610</v>
      </c>
      <c r="M65" s="656">
        <v>4</v>
      </c>
      <c r="N65" s="1568"/>
      <c r="O65" s="1556"/>
      <c r="P65" s="1556"/>
      <c r="Q65" s="429"/>
      <c r="R65" s="429"/>
      <c r="S65" s="662"/>
    </row>
    <row r="66" spans="1:19" s="663" customFormat="1" ht="33" customHeight="1">
      <c r="A66" s="1566"/>
      <c r="B66" s="1567"/>
      <c r="C66" s="1567"/>
      <c r="D66" s="1567"/>
      <c r="E66" s="1556"/>
      <c r="F66" s="1556"/>
      <c r="G66" s="1556"/>
      <c r="H66" s="1556"/>
      <c r="I66" s="1556"/>
      <c r="J66" s="1556"/>
      <c r="K66" s="1554"/>
      <c r="L66" s="656" t="s">
        <v>4126</v>
      </c>
      <c r="M66" s="656">
        <v>4</v>
      </c>
      <c r="N66" s="1568"/>
      <c r="O66" s="1556"/>
      <c r="P66" s="1556"/>
      <c r="Q66" s="429"/>
      <c r="R66" s="429"/>
      <c r="S66" s="662"/>
    </row>
    <row r="67" spans="1:19" s="663" customFormat="1" ht="48" customHeight="1">
      <c r="A67" s="1566"/>
      <c r="B67" s="1571">
        <v>13</v>
      </c>
      <c r="C67" s="1571">
        <v>5</v>
      </c>
      <c r="D67" s="1571" t="s">
        <v>58</v>
      </c>
      <c r="E67" s="1571" t="s">
        <v>4121</v>
      </c>
      <c r="F67" s="1571" t="s">
        <v>4034</v>
      </c>
      <c r="G67" s="1571" t="s">
        <v>4122</v>
      </c>
      <c r="H67" s="1571" t="s">
        <v>4123</v>
      </c>
      <c r="I67" s="1571" t="s">
        <v>4089</v>
      </c>
      <c r="J67" s="1571" t="s">
        <v>4124</v>
      </c>
      <c r="K67" s="1560" t="s">
        <v>208</v>
      </c>
      <c r="L67" s="657" t="s">
        <v>2778</v>
      </c>
      <c r="M67" s="657">
        <v>100</v>
      </c>
      <c r="N67" s="1559">
        <v>41808</v>
      </c>
      <c r="O67" s="1571" t="s">
        <v>4125</v>
      </c>
      <c r="P67" s="1571">
        <v>37</v>
      </c>
      <c r="Q67" s="429"/>
      <c r="R67" s="429"/>
      <c r="S67" s="662"/>
    </row>
    <row r="68" spans="1:19" s="663" customFormat="1" ht="47.25" customHeight="1">
      <c r="A68" s="1566"/>
      <c r="B68" s="1571"/>
      <c r="C68" s="1571"/>
      <c r="D68" s="1571"/>
      <c r="E68" s="1571"/>
      <c r="F68" s="1571"/>
      <c r="G68" s="1571"/>
      <c r="H68" s="1571"/>
      <c r="I68" s="1571"/>
      <c r="J68" s="1571"/>
      <c r="K68" s="1560"/>
      <c r="L68" s="657" t="s">
        <v>610</v>
      </c>
      <c r="M68" s="657">
        <v>4</v>
      </c>
      <c r="N68" s="1559"/>
      <c r="O68" s="1571"/>
      <c r="P68" s="1571"/>
      <c r="Q68" s="429"/>
      <c r="R68" s="429"/>
      <c r="S68" s="662"/>
    </row>
    <row r="69" spans="1:19" s="663" customFormat="1" ht="33" customHeight="1">
      <c r="A69" s="1566"/>
      <c r="B69" s="1571"/>
      <c r="C69" s="1571"/>
      <c r="D69" s="1571"/>
      <c r="E69" s="1571"/>
      <c r="F69" s="1571"/>
      <c r="G69" s="1571"/>
      <c r="H69" s="1571"/>
      <c r="I69" s="1571"/>
      <c r="J69" s="1571"/>
      <c r="K69" s="1560"/>
      <c r="L69" s="657" t="s">
        <v>4126</v>
      </c>
      <c r="M69" s="657">
        <v>4</v>
      </c>
      <c r="N69" s="1559"/>
      <c r="O69" s="1571"/>
      <c r="P69" s="1571"/>
      <c r="Q69" s="429"/>
      <c r="R69" s="429"/>
      <c r="S69" s="662"/>
    </row>
    <row r="70" spans="1:19" s="663" customFormat="1" ht="21" customHeight="1">
      <c r="A70" s="1011"/>
      <c r="B70" s="1561" t="s">
        <v>4613</v>
      </c>
      <c r="C70" s="1562"/>
      <c r="D70" s="1562"/>
      <c r="E70" s="1562"/>
      <c r="F70" s="1562"/>
      <c r="G70" s="1562"/>
      <c r="H70" s="1562"/>
      <c r="I70" s="1562"/>
      <c r="J70" s="1562"/>
      <c r="K70" s="1562"/>
      <c r="L70" s="1562"/>
      <c r="M70" s="1562"/>
      <c r="N70" s="1562"/>
      <c r="O70" s="1562"/>
      <c r="P70" s="1563"/>
      <c r="Q70" s="429"/>
      <c r="R70" s="429"/>
      <c r="S70" s="662"/>
    </row>
    <row r="71" spans="1:19" s="663" customFormat="1" ht="35.25" customHeight="1">
      <c r="A71" s="1554">
        <v>16</v>
      </c>
      <c r="B71" s="1567">
        <v>13</v>
      </c>
      <c r="C71" s="1567">
        <v>5</v>
      </c>
      <c r="D71" s="1567" t="s">
        <v>58</v>
      </c>
      <c r="E71" s="1569" t="s">
        <v>4127</v>
      </c>
      <c r="F71" s="1556" t="s">
        <v>4128</v>
      </c>
      <c r="G71" s="1556" t="s">
        <v>4129</v>
      </c>
      <c r="H71" s="1556" t="s">
        <v>4130</v>
      </c>
      <c r="I71" s="1556" t="s">
        <v>4131</v>
      </c>
      <c r="J71" s="1556" t="s">
        <v>4132</v>
      </c>
      <c r="K71" s="1554" t="s">
        <v>208</v>
      </c>
      <c r="L71" s="656" t="s">
        <v>119</v>
      </c>
      <c r="M71" s="656">
        <v>15</v>
      </c>
      <c r="N71" s="1572">
        <v>7750</v>
      </c>
      <c r="O71" s="1570" t="s">
        <v>4133</v>
      </c>
      <c r="P71" s="1556">
        <v>36.5</v>
      </c>
      <c r="Q71" s="429"/>
      <c r="R71" s="429"/>
      <c r="S71" s="662"/>
    </row>
    <row r="72" spans="1:19" s="663" customFormat="1" ht="64.5" customHeight="1">
      <c r="A72" s="1554"/>
      <c r="B72" s="1567"/>
      <c r="C72" s="1567"/>
      <c r="D72" s="1567"/>
      <c r="E72" s="1569"/>
      <c r="F72" s="1556"/>
      <c r="G72" s="1556"/>
      <c r="H72" s="1556"/>
      <c r="I72" s="1556"/>
      <c r="J72" s="1556"/>
      <c r="K72" s="1554"/>
      <c r="L72" s="656" t="s">
        <v>120</v>
      </c>
      <c r="M72" s="656">
        <v>80</v>
      </c>
      <c r="N72" s="1572"/>
      <c r="O72" s="1570"/>
      <c r="P72" s="1556"/>
      <c r="Q72" s="429"/>
      <c r="R72" s="429"/>
      <c r="S72" s="662"/>
    </row>
    <row r="73" spans="1:19" s="663" customFormat="1" ht="48" customHeight="1">
      <c r="A73" s="1565">
        <v>17</v>
      </c>
      <c r="B73" s="1567">
        <v>13</v>
      </c>
      <c r="C73" s="1567">
        <v>4</v>
      </c>
      <c r="D73" s="1567" t="s">
        <v>89</v>
      </c>
      <c r="E73" s="1556" t="s">
        <v>4134</v>
      </c>
      <c r="F73" s="1556" t="s">
        <v>4036</v>
      </c>
      <c r="G73" s="1556" t="s">
        <v>4135</v>
      </c>
      <c r="H73" s="1556" t="s">
        <v>4136</v>
      </c>
      <c r="I73" s="1556" t="s">
        <v>4137</v>
      </c>
      <c r="J73" s="1556" t="s">
        <v>4138</v>
      </c>
      <c r="K73" s="1554" t="s">
        <v>208</v>
      </c>
      <c r="L73" s="656" t="s">
        <v>75</v>
      </c>
      <c r="M73" s="656">
        <v>50</v>
      </c>
      <c r="N73" s="1568">
        <v>25897.4</v>
      </c>
      <c r="O73" s="1556" t="s">
        <v>4139</v>
      </c>
      <c r="P73" s="1556">
        <v>36.5</v>
      </c>
      <c r="Q73" s="429"/>
      <c r="R73" s="429"/>
      <c r="S73" s="662"/>
    </row>
    <row r="74" spans="1:19" s="663" customFormat="1" ht="76.5" customHeight="1">
      <c r="A74" s="1566"/>
      <c r="B74" s="1567"/>
      <c r="C74" s="1567"/>
      <c r="D74" s="1567"/>
      <c r="E74" s="1556"/>
      <c r="F74" s="1556"/>
      <c r="G74" s="1556"/>
      <c r="H74" s="1556"/>
      <c r="I74" s="1556"/>
      <c r="J74" s="1556"/>
      <c r="K74" s="1554"/>
      <c r="L74" s="656" t="s">
        <v>4082</v>
      </c>
      <c r="M74" s="656">
        <v>3</v>
      </c>
      <c r="N74" s="1568"/>
      <c r="O74" s="1556"/>
      <c r="P74" s="1556"/>
      <c r="Q74" s="429"/>
      <c r="R74" s="429"/>
      <c r="S74" s="662"/>
    </row>
    <row r="75" spans="1:19" s="663" customFormat="1" ht="48" customHeight="1">
      <c r="A75" s="1566"/>
      <c r="B75" s="1571">
        <v>13</v>
      </c>
      <c r="C75" s="1571">
        <v>4</v>
      </c>
      <c r="D75" s="1571" t="s">
        <v>89</v>
      </c>
      <c r="E75" s="1571" t="s">
        <v>4134</v>
      </c>
      <c r="F75" s="1571" t="s">
        <v>4036</v>
      </c>
      <c r="G75" s="1571" t="s">
        <v>4135</v>
      </c>
      <c r="H75" s="1571" t="s">
        <v>4136</v>
      </c>
      <c r="I75" s="1571" t="s">
        <v>4137</v>
      </c>
      <c r="J75" s="1571" t="s">
        <v>4138</v>
      </c>
      <c r="K75" s="1560" t="s">
        <v>208</v>
      </c>
      <c r="L75" s="657" t="s">
        <v>75</v>
      </c>
      <c r="M75" s="657">
        <v>50</v>
      </c>
      <c r="N75" s="1559">
        <v>25797.4</v>
      </c>
      <c r="O75" s="1571" t="s">
        <v>4139</v>
      </c>
      <c r="P75" s="1571">
        <v>36.5</v>
      </c>
      <c r="Q75" s="429"/>
      <c r="R75" s="429"/>
      <c r="S75" s="662"/>
    </row>
    <row r="76" spans="1:19" s="663" customFormat="1" ht="76.5" customHeight="1">
      <c r="A76" s="1566"/>
      <c r="B76" s="1571"/>
      <c r="C76" s="1571"/>
      <c r="D76" s="1571"/>
      <c r="E76" s="1571"/>
      <c r="F76" s="1571"/>
      <c r="G76" s="1571"/>
      <c r="H76" s="1571"/>
      <c r="I76" s="1571"/>
      <c r="J76" s="1571"/>
      <c r="K76" s="1560"/>
      <c r="L76" s="657" t="s">
        <v>4082</v>
      </c>
      <c r="M76" s="657">
        <v>3</v>
      </c>
      <c r="N76" s="1559"/>
      <c r="O76" s="1571"/>
      <c r="P76" s="1571"/>
      <c r="Q76" s="429"/>
      <c r="R76" s="429"/>
      <c r="S76" s="662"/>
    </row>
    <row r="77" spans="1:19" s="663" customFormat="1" ht="24.75" customHeight="1">
      <c r="A77" s="1011"/>
      <c r="B77" s="1561" t="s">
        <v>4613</v>
      </c>
      <c r="C77" s="1562"/>
      <c r="D77" s="1562"/>
      <c r="E77" s="1562"/>
      <c r="F77" s="1562"/>
      <c r="G77" s="1562"/>
      <c r="H77" s="1562"/>
      <c r="I77" s="1562"/>
      <c r="J77" s="1562"/>
      <c r="K77" s="1562"/>
      <c r="L77" s="1562"/>
      <c r="M77" s="1562"/>
      <c r="N77" s="1562"/>
      <c r="O77" s="1562"/>
      <c r="P77" s="1563"/>
      <c r="Q77" s="429"/>
      <c r="R77" s="429"/>
      <c r="S77" s="662"/>
    </row>
    <row r="78" spans="1:19" s="663" customFormat="1" ht="67.5" customHeight="1">
      <c r="A78" s="1565">
        <v>18</v>
      </c>
      <c r="B78" s="1567">
        <v>13</v>
      </c>
      <c r="C78" s="1567" t="s">
        <v>126</v>
      </c>
      <c r="D78" s="1567" t="s">
        <v>99</v>
      </c>
      <c r="E78" s="1556" t="s">
        <v>4140</v>
      </c>
      <c r="F78" s="1569" t="s">
        <v>4038</v>
      </c>
      <c r="G78" s="1556" t="s">
        <v>4141</v>
      </c>
      <c r="H78" s="1556" t="s">
        <v>4142</v>
      </c>
      <c r="I78" s="1556" t="s">
        <v>4089</v>
      </c>
      <c r="J78" s="1556" t="s">
        <v>4143</v>
      </c>
      <c r="K78" s="1554" t="s">
        <v>208</v>
      </c>
      <c r="L78" s="656" t="s">
        <v>2778</v>
      </c>
      <c r="M78" s="656">
        <v>40</v>
      </c>
      <c r="N78" s="1568">
        <v>28140.37</v>
      </c>
      <c r="O78" s="1556" t="s">
        <v>4144</v>
      </c>
      <c r="P78" s="1556">
        <v>36.33</v>
      </c>
      <c r="Q78" s="429"/>
      <c r="R78" s="429"/>
      <c r="S78" s="662"/>
    </row>
    <row r="79" spans="1:19" s="663" customFormat="1" ht="63" customHeight="1">
      <c r="A79" s="1566"/>
      <c r="B79" s="1567"/>
      <c r="C79" s="1567"/>
      <c r="D79" s="1567"/>
      <c r="E79" s="1556"/>
      <c r="F79" s="1569"/>
      <c r="G79" s="1556"/>
      <c r="H79" s="1556"/>
      <c r="I79" s="1556"/>
      <c r="J79" s="1556"/>
      <c r="K79" s="1554"/>
      <c r="L79" s="656" t="s">
        <v>4082</v>
      </c>
      <c r="M79" s="656">
        <v>15</v>
      </c>
      <c r="N79" s="1568"/>
      <c r="O79" s="1556"/>
      <c r="P79" s="1556"/>
      <c r="Q79" s="429"/>
      <c r="R79" s="429"/>
      <c r="S79" s="662"/>
    </row>
    <row r="80" spans="1:19" s="663" customFormat="1" ht="67.5" customHeight="1">
      <c r="A80" s="1566"/>
      <c r="B80" s="1571">
        <v>13</v>
      </c>
      <c r="C80" s="1571" t="s">
        <v>126</v>
      </c>
      <c r="D80" s="1571" t="s">
        <v>99</v>
      </c>
      <c r="E80" s="1571" t="s">
        <v>4140</v>
      </c>
      <c r="F80" s="1571" t="s">
        <v>4038</v>
      </c>
      <c r="G80" s="1571" t="s">
        <v>4141</v>
      </c>
      <c r="H80" s="1571" t="s">
        <v>4142</v>
      </c>
      <c r="I80" s="1571" t="s">
        <v>4089</v>
      </c>
      <c r="J80" s="1571" t="s">
        <v>4143</v>
      </c>
      <c r="K80" s="1560" t="s">
        <v>208</v>
      </c>
      <c r="L80" s="657" t="s">
        <v>2778</v>
      </c>
      <c r="M80" s="657">
        <v>40</v>
      </c>
      <c r="N80" s="1559">
        <v>26000</v>
      </c>
      <c r="O80" s="1571" t="s">
        <v>4144</v>
      </c>
      <c r="P80" s="1571">
        <v>36.33</v>
      </c>
      <c r="Q80" s="429"/>
      <c r="R80" s="429"/>
      <c r="S80" s="662"/>
    </row>
    <row r="81" spans="1:19" s="663" customFormat="1" ht="63" customHeight="1">
      <c r="A81" s="1566"/>
      <c r="B81" s="1571"/>
      <c r="C81" s="1571"/>
      <c r="D81" s="1571"/>
      <c r="E81" s="1571"/>
      <c r="F81" s="1571"/>
      <c r="G81" s="1571"/>
      <c r="H81" s="1571"/>
      <c r="I81" s="1571"/>
      <c r="J81" s="1571"/>
      <c r="K81" s="1560"/>
      <c r="L81" s="657" t="s">
        <v>4082</v>
      </c>
      <c r="M81" s="657">
        <v>15</v>
      </c>
      <c r="N81" s="1559"/>
      <c r="O81" s="1571"/>
      <c r="P81" s="1571"/>
      <c r="Q81" s="429"/>
      <c r="R81" s="429"/>
      <c r="S81" s="662"/>
    </row>
    <row r="82" spans="1:19" s="663" customFormat="1" ht="22.5" customHeight="1">
      <c r="A82" s="1011"/>
      <c r="B82" s="1561" t="s">
        <v>4613</v>
      </c>
      <c r="C82" s="1562"/>
      <c r="D82" s="1562"/>
      <c r="E82" s="1562"/>
      <c r="F82" s="1562"/>
      <c r="G82" s="1562"/>
      <c r="H82" s="1562"/>
      <c r="I82" s="1562"/>
      <c r="J82" s="1562"/>
      <c r="K82" s="1562"/>
      <c r="L82" s="1562"/>
      <c r="M82" s="1562"/>
      <c r="N82" s="1562"/>
      <c r="O82" s="1562"/>
      <c r="P82" s="1563"/>
      <c r="Q82" s="429"/>
      <c r="R82" s="429"/>
      <c r="S82" s="662"/>
    </row>
    <row r="83" spans="1:19" s="663" customFormat="1" ht="48.75" customHeight="1">
      <c r="A83" s="1554">
        <v>19</v>
      </c>
      <c r="B83" s="1567">
        <v>10</v>
      </c>
      <c r="C83" s="1567">
        <v>1</v>
      </c>
      <c r="D83" s="1567" t="s">
        <v>89</v>
      </c>
      <c r="E83" s="1556" t="s">
        <v>4145</v>
      </c>
      <c r="F83" s="1556" t="s">
        <v>4146</v>
      </c>
      <c r="G83" s="1556" t="s">
        <v>4147</v>
      </c>
      <c r="H83" s="1556" t="s">
        <v>4142</v>
      </c>
      <c r="I83" s="1556" t="s">
        <v>4089</v>
      </c>
      <c r="J83" s="1556" t="s">
        <v>2583</v>
      </c>
      <c r="K83" s="1554" t="s">
        <v>208</v>
      </c>
      <c r="L83" s="656" t="s">
        <v>4148</v>
      </c>
      <c r="M83" s="656">
        <v>1250</v>
      </c>
      <c r="N83" s="1572">
        <v>9301.6</v>
      </c>
      <c r="O83" s="1556" t="s">
        <v>4063</v>
      </c>
      <c r="P83" s="1556">
        <v>36</v>
      </c>
      <c r="Q83" s="429"/>
      <c r="R83" s="429"/>
      <c r="S83" s="662"/>
    </row>
    <row r="84" spans="1:19" s="663" customFormat="1" ht="48" customHeight="1">
      <c r="A84" s="1554"/>
      <c r="B84" s="1567"/>
      <c r="C84" s="1567"/>
      <c r="D84" s="1567"/>
      <c r="E84" s="1556"/>
      <c r="F84" s="1556"/>
      <c r="G84" s="1556"/>
      <c r="H84" s="1556"/>
      <c r="I84" s="1556"/>
      <c r="J84" s="1556"/>
      <c r="K84" s="1554"/>
      <c r="L84" s="656" t="s">
        <v>4082</v>
      </c>
      <c r="M84" s="656">
        <v>3</v>
      </c>
      <c r="N84" s="1572"/>
      <c r="O84" s="1556"/>
      <c r="P84" s="1556"/>
      <c r="Q84" s="429"/>
      <c r="R84" s="429"/>
      <c r="S84" s="662"/>
    </row>
    <row r="85" spans="1:19" s="663" customFormat="1" ht="54" customHeight="1">
      <c r="A85" s="1565">
        <v>20</v>
      </c>
      <c r="B85" s="1567">
        <v>6</v>
      </c>
      <c r="C85" s="1567" t="s">
        <v>1234</v>
      </c>
      <c r="D85" s="1567" t="s">
        <v>2420</v>
      </c>
      <c r="E85" s="1556" t="s">
        <v>4134</v>
      </c>
      <c r="F85" s="1556" t="s">
        <v>4040</v>
      </c>
      <c r="G85" s="1556" t="s">
        <v>4149</v>
      </c>
      <c r="H85" s="1556" t="s">
        <v>4150</v>
      </c>
      <c r="I85" s="1556" t="s">
        <v>4151</v>
      </c>
      <c r="J85" s="1556" t="s">
        <v>4152</v>
      </c>
      <c r="K85" s="1554" t="s">
        <v>208</v>
      </c>
      <c r="L85" s="656" t="s">
        <v>120</v>
      </c>
      <c r="M85" s="656">
        <v>30</v>
      </c>
      <c r="N85" s="1568">
        <v>15834.8</v>
      </c>
      <c r="O85" s="1556" t="s">
        <v>4139</v>
      </c>
      <c r="P85" s="1556">
        <v>35</v>
      </c>
      <c r="Q85" s="429"/>
      <c r="R85" s="429"/>
      <c r="S85" s="662"/>
    </row>
    <row r="86" spans="1:19" s="663" customFormat="1" ht="123" customHeight="1">
      <c r="A86" s="1566"/>
      <c r="B86" s="1567"/>
      <c r="C86" s="1567"/>
      <c r="D86" s="1567"/>
      <c r="E86" s="1556"/>
      <c r="F86" s="1556"/>
      <c r="G86" s="1556"/>
      <c r="H86" s="1556"/>
      <c r="I86" s="1556"/>
      <c r="J86" s="1556"/>
      <c r="K86" s="1554"/>
      <c r="L86" s="656" t="s">
        <v>119</v>
      </c>
      <c r="M86" s="656">
        <v>3</v>
      </c>
      <c r="N86" s="1568"/>
      <c r="O86" s="1556"/>
      <c r="P86" s="1556"/>
      <c r="Q86" s="429"/>
      <c r="R86" s="429"/>
      <c r="S86" s="662"/>
    </row>
    <row r="87" spans="1:19" s="663" customFormat="1" ht="54" customHeight="1">
      <c r="A87" s="1566"/>
      <c r="B87" s="1571">
        <v>6</v>
      </c>
      <c r="C87" s="1571" t="s">
        <v>1234</v>
      </c>
      <c r="D87" s="1571" t="s">
        <v>2420</v>
      </c>
      <c r="E87" s="1571" t="s">
        <v>4134</v>
      </c>
      <c r="F87" s="1571" t="s">
        <v>4040</v>
      </c>
      <c r="G87" s="1571" t="s">
        <v>4149</v>
      </c>
      <c r="H87" s="1571" t="s">
        <v>4150</v>
      </c>
      <c r="I87" s="1571" t="s">
        <v>4151</v>
      </c>
      <c r="J87" s="1571" t="s">
        <v>4152</v>
      </c>
      <c r="K87" s="1560" t="s">
        <v>208</v>
      </c>
      <c r="L87" s="657" t="s">
        <v>120</v>
      </c>
      <c r="M87" s="657">
        <v>30</v>
      </c>
      <c r="N87" s="1559">
        <v>15800</v>
      </c>
      <c r="O87" s="1571" t="s">
        <v>4139</v>
      </c>
      <c r="P87" s="1571">
        <v>35</v>
      </c>
      <c r="Q87" s="429"/>
      <c r="R87" s="429"/>
      <c r="S87" s="662"/>
    </row>
    <row r="88" spans="1:19" s="663" customFormat="1" ht="123" customHeight="1">
      <c r="A88" s="1566"/>
      <c r="B88" s="1571"/>
      <c r="C88" s="1571"/>
      <c r="D88" s="1571"/>
      <c r="E88" s="1571"/>
      <c r="F88" s="1571"/>
      <c r="G88" s="1571"/>
      <c r="H88" s="1571"/>
      <c r="I88" s="1571"/>
      <c r="J88" s="1571"/>
      <c r="K88" s="1560"/>
      <c r="L88" s="657" t="s">
        <v>119</v>
      </c>
      <c r="M88" s="657">
        <v>3</v>
      </c>
      <c r="N88" s="1559"/>
      <c r="O88" s="1571"/>
      <c r="P88" s="1571"/>
      <c r="Q88" s="429"/>
      <c r="R88" s="429"/>
      <c r="S88" s="662"/>
    </row>
    <row r="89" spans="1:19" s="663" customFormat="1" ht="21" customHeight="1">
      <c r="A89" s="1011"/>
      <c r="B89" s="1561" t="s">
        <v>4613</v>
      </c>
      <c r="C89" s="1562"/>
      <c r="D89" s="1562"/>
      <c r="E89" s="1562"/>
      <c r="F89" s="1562"/>
      <c r="G89" s="1562"/>
      <c r="H89" s="1562"/>
      <c r="I89" s="1562"/>
      <c r="J89" s="1562"/>
      <c r="K89" s="1562"/>
      <c r="L89" s="1562"/>
      <c r="M89" s="1562"/>
      <c r="N89" s="1562"/>
      <c r="O89" s="1562"/>
      <c r="P89" s="1563"/>
      <c r="Q89" s="429"/>
      <c r="R89" s="429"/>
      <c r="S89" s="662"/>
    </row>
    <row r="90" spans="1:19" s="663" customFormat="1" ht="48" customHeight="1">
      <c r="A90" s="1565">
        <v>21</v>
      </c>
      <c r="B90" s="1567">
        <v>11</v>
      </c>
      <c r="C90" s="1567">
        <v>5</v>
      </c>
      <c r="D90" s="1567" t="s">
        <v>58</v>
      </c>
      <c r="E90" s="1556" t="s">
        <v>4153</v>
      </c>
      <c r="F90" s="1556" t="s">
        <v>4154</v>
      </c>
      <c r="G90" s="1556" t="s">
        <v>4155</v>
      </c>
      <c r="H90" s="1556" t="s">
        <v>4156</v>
      </c>
      <c r="I90" s="1556" t="s">
        <v>4157</v>
      </c>
      <c r="J90" s="1556" t="s">
        <v>4062</v>
      </c>
      <c r="K90" s="1554" t="s">
        <v>208</v>
      </c>
      <c r="L90" s="656" t="s">
        <v>119</v>
      </c>
      <c r="M90" s="656">
        <v>4</v>
      </c>
      <c r="N90" s="1568">
        <v>9980</v>
      </c>
      <c r="O90" s="1556" t="s">
        <v>4158</v>
      </c>
      <c r="P90" s="1556">
        <v>35</v>
      </c>
      <c r="Q90" s="429"/>
      <c r="R90" s="429"/>
      <c r="S90" s="662"/>
    </row>
    <row r="91" spans="1:19" s="663" customFormat="1" ht="48" customHeight="1">
      <c r="A91" s="1566"/>
      <c r="B91" s="1567"/>
      <c r="C91" s="1567"/>
      <c r="D91" s="1567"/>
      <c r="E91" s="1556"/>
      <c r="F91" s="1556"/>
      <c r="G91" s="1556"/>
      <c r="H91" s="1556"/>
      <c r="I91" s="1556"/>
      <c r="J91" s="1556"/>
      <c r="K91" s="1554"/>
      <c r="L91" s="656" t="s">
        <v>120</v>
      </c>
      <c r="M91" s="656">
        <v>70</v>
      </c>
      <c r="N91" s="1568"/>
      <c r="O91" s="1556"/>
      <c r="P91" s="1556"/>
      <c r="Q91" s="429"/>
      <c r="R91" s="429"/>
      <c r="S91" s="662"/>
    </row>
    <row r="92" spans="1:19" s="663" customFormat="1" ht="48" customHeight="1">
      <c r="A92" s="1566"/>
      <c r="B92" s="1571">
        <v>11</v>
      </c>
      <c r="C92" s="1571">
        <v>5</v>
      </c>
      <c r="D92" s="1571" t="s">
        <v>58</v>
      </c>
      <c r="E92" s="1571" t="s">
        <v>4153</v>
      </c>
      <c r="F92" s="1571" t="s">
        <v>4154</v>
      </c>
      <c r="G92" s="1571" t="s">
        <v>4155</v>
      </c>
      <c r="H92" s="1571" t="s">
        <v>4156</v>
      </c>
      <c r="I92" s="1571" t="s">
        <v>4157</v>
      </c>
      <c r="J92" s="1571" t="s">
        <v>4062</v>
      </c>
      <c r="K92" s="1560" t="s">
        <v>208</v>
      </c>
      <c r="L92" s="657" t="s">
        <v>119</v>
      </c>
      <c r="M92" s="657">
        <v>4</v>
      </c>
      <c r="N92" s="1559">
        <v>9365</v>
      </c>
      <c r="O92" s="1571" t="s">
        <v>4158</v>
      </c>
      <c r="P92" s="1571">
        <v>35</v>
      </c>
      <c r="Q92" s="429"/>
      <c r="R92" s="429"/>
      <c r="S92" s="662"/>
    </row>
    <row r="93" spans="1:19" s="663" customFormat="1" ht="48" customHeight="1">
      <c r="A93" s="1566"/>
      <c r="B93" s="1571"/>
      <c r="C93" s="1571"/>
      <c r="D93" s="1571"/>
      <c r="E93" s="1571"/>
      <c r="F93" s="1571"/>
      <c r="G93" s="1571"/>
      <c r="H93" s="1571"/>
      <c r="I93" s="1571"/>
      <c r="J93" s="1571"/>
      <c r="K93" s="1560"/>
      <c r="L93" s="657" t="s">
        <v>120</v>
      </c>
      <c r="M93" s="657">
        <v>70</v>
      </c>
      <c r="N93" s="1559"/>
      <c r="O93" s="1571"/>
      <c r="P93" s="1571"/>
      <c r="Q93" s="429"/>
      <c r="R93" s="429"/>
      <c r="S93" s="662"/>
    </row>
    <row r="94" spans="1:19" s="663" customFormat="1" ht="23.25" customHeight="1">
      <c r="A94" s="1011"/>
      <c r="B94" s="1561" t="s">
        <v>4613</v>
      </c>
      <c r="C94" s="1562"/>
      <c r="D94" s="1562"/>
      <c r="E94" s="1562"/>
      <c r="F94" s="1562"/>
      <c r="G94" s="1562"/>
      <c r="H94" s="1562"/>
      <c r="I94" s="1562"/>
      <c r="J94" s="1562"/>
      <c r="K94" s="1562"/>
      <c r="L94" s="1562"/>
      <c r="M94" s="1562"/>
      <c r="N94" s="1562"/>
      <c r="O94" s="1562"/>
      <c r="P94" s="1563"/>
      <c r="Q94" s="429"/>
      <c r="R94" s="429"/>
      <c r="S94" s="662"/>
    </row>
    <row r="95" spans="1:19" s="663" customFormat="1" ht="48.75" customHeight="1">
      <c r="A95" s="1565">
        <v>22</v>
      </c>
      <c r="B95" s="1567">
        <v>11</v>
      </c>
      <c r="C95" s="1567" t="s">
        <v>88</v>
      </c>
      <c r="D95" s="1567" t="s">
        <v>58</v>
      </c>
      <c r="E95" s="1556" t="s">
        <v>4159</v>
      </c>
      <c r="F95" s="1556" t="s">
        <v>4044</v>
      </c>
      <c r="G95" s="1556" t="s">
        <v>4160</v>
      </c>
      <c r="H95" s="1556" t="s">
        <v>4161</v>
      </c>
      <c r="I95" s="1556" t="s">
        <v>4162</v>
      </c>
      <c r="J95" s="1569" t="s">
        <v>4163</v>
      </c>
      <c r="K95" s="1554" t="s">
        <v>208</v>
      </c>
      <c r="L95" s="656" t="s">
        <v>120</v>
      </c>
      <c r="M95" s="656">
        <v>30</v>
      </c>
      <c r="N95" s="1573">
        <v>16284.98</v>
      </c>
      <c r="O95" s="1556" t="s">
        <v>4063</v>
      </c>
      <c r="P95" s="1574">
        <v>35</v>
      </c>
      <c r="Q95" s="291"/>
      <c r="R95" s="291"/>
      <c r="S95" s="430"/>
    </row>
    <row r="96" spans="1:19" s="663" customFormat="1" ht="48" customHeight="1">
      <c r="A96" s="1566"/>
      <c r="B96" s="1567"/>
      <c r="C96" s="1567"/>
      <c r="D96" s="1567"/>
      <c r="E96" s="1556"/>
      <c r="F96" s="1556"/>
      <c r="G96" s="1556"/>
      <c r="H96" s="1556"/>
      <c r="I96" s="1556"/>
      <c r="J96" s="1569"/>
      <c r="K96" s="1554"/>
      <c r="L96" s="656" t="s">
        <v>119</v>
      </c>
      <c r="M96" s="656">
        <v>3</v>
      </c>
      <c r="N96" s="1573"/>
      <c r="O96" s="1556"/>
      <c r="P96" s="1574"/>
      <c r="Q96" s="291"/>
      <c r="R96" s="291"/>
      <c r="S96" s="430"/>
    </row>
    <row r="97" spans="1:19" s="663" customFormat="1" ht="48.75" customHeight="1">
      <c r="A97" s="1566"/>
      <c r="B97" s="1571">
        <v>11</v>
      </c>
      <c r="C97" s="1571" t="s">
        <v>88</v>
      </c>
      <c r="D97" s="1571" t="s">
        <v>58</v>
      </c>
      <c r="E97" s="1571" t="s">
        <v>4159</v>
      </c>
      <c r="F97" s="1571" t="s">
        <v>4044</v>
      </c>
      <c r="G97" s="1571" t="s">
        <v>4160</v>
      </c>
      <c r="H97" s="1571" t="s">
        <v>4161</v>
      </c>
      <c r="I97" s="1571" t="s">
        <v>4162</v>
      </c>
      <c r="J97" s="1571" t="s">
        <v>4163</v>
      </c>
      <c r="K97" s="1560" t="s">
        <v>208</v>
      </c>
      <c r="L97" s="657" t="s">
        <v>120</v>
      </c>
      <c r="M97" s="657">
        <v>30</v>
      </c>
      <c r="N97" s="1590">
        <v>15425</v>
      </c>
      <c r="O97" s="1571" t="s">
        <v>4063</v>
      </c>
      <c r="P97" s="1591">
        <v>35</v>
      </c>
      <c r="Q97" s="291"/>
      <c r="R97" s="291"/>
      <c r="S97" s="430"/>
    </row>
    <row r="98" spans="1:19" s="663" customFormat="1" ht="48" customHeight="1">
      <c r="A98" s="1566"/>
      <c r="B98" s="1571"/>
      <c r="C98" s="1571"/>
      <c r="D98" s="1571"/>
      <c r="E98" s="1571"/>
      <c r="F98" s="1571"/>
      <c r="G98" s="1571"/>
      <c r="H98" s="1571"/>
      <c r="I98" s="1571"/>
      <c r="J98" s="1571"/>
      <c r="K98" s="1560"/>
      <c r="L98" s="657" t="s">
        <v>119</v>
      </c>
      <c r="M98" s="657">
        <v>3</v>
      </c>
      <c r="N98" s="1590"/>
      <c r="O98" s="1571"/>
      <c r="P98" s="1591"/>
      <c r="Q98" s="291"/>
      <c r="R98" s="291"/>
      <c r="S98" s="430"/>
    </row>
    <row r="99" spans="1:19" s="663" customFormat="1" ht="25.5" customHeight="1">
      <c r="A99" s="1011"/>
      <c r="B99" s="1561" t="s">
        <v>4613</v>
      </c>
      <c r="C99" s="1562"/>
      <c r="D99" s="1562"/>
      <c r="E99" s="1562"/>
      <c r="F99" s="1562"/>
      <c r="G99" s="1562"/>
      <c r="H99" s="1562"/>
      <c r="I99" s="1562"/>
      <c r="J99" s="1562"/>
      <c r="K99" s="1562"/>
      <c r="L99" s="1562"/>
      <c r="M99" s="1562"/>
      <c r="N99" s="1562"/>
      <c r="O99" s="1562"/>
      <c r="P99" s="1563"/>
      <c r="Q99" s="291"/>
      <c r="R99" s="291"/>
      <c r="S99" s="430"/>
    </row>
    <row r="100" spans="1:19" s="663" customFormat="1" ht="48.75" customHeight="1">
      <c r="A100" s="1565">
        <v>23</v>
      </c>
      <c r="B100" s="1567">
        <v>13</v>
      </c>
      <c r="C100" s="1567">
        <v>5</v>
      </c>
      <c r="D100" s="1567" t="s">
        <v>58</v>
      </c>
      <c r="E100" s="1556" t="s">
        <v>4164</v>
      </c>
      <c r="F100" s="1556" t="s">
        <v>4046</v>
      </c>
      <c r="G100" s="1556" t="s">
        <v>4165</v>
      </c>
      <c r="H100" s="1556" t="s">
        <v>4166</v>
      </c>
      <c r="I100" s="1556" t="s">
        <v>4167</v>
      </c>
      <c r="J100" s="1556" t="s">
        <v>4168</v>
      </c>
      <c r="K100" s="1554"/>
      <c r="L100" s="656" t="s">
        <v>120</v>
      </c>
      <c r="M100" s="656">
        <v>80</v>
      </c>
      <c r="N100" s="1568">
        <v>28063.8</v>
      </c>
      <c r="O100" s="1556" t="s">
        <v>4169</v>
      </c>
      <c r="P100" s="1556">
        <v>35</v>
      </c>
      <c r="Q100" s="429"/>
      <c r="R100" s="429"/>
      <c r="S100" s="662"/>
    </row>
    <row r="101" spans="1:19" s="663" customFormat="1" ht="48.75" customHeight="1">
      <c r="A101" s="1566"/>
      <c r="B101" s="1567"/>
      <c r="C101" s="1567"/>
      <c r="D101" s="1567"/>
      <c r="E101" s="1556"/>
      <c r="F101" s="1556"/>
      <c r="G101" s="1556"/>
      <c r="H101" s="1556"/>
      <c r="I101" s="1556"/>
      <c r="J101" s="1556"/>
      <c r="K101" s="1554"/>
      <c r="L101" s="656" t="s">
        <v>119</v>
      </c>
      <c r="M101" s="656">
        <v>14</v>
      </c>
      <c r="N101" s="1568"/>
      <c r="O101" s="1556"/>
      <c r="P101" s="1556"/>
      <c r="Q101" s="429"/>
      <c r="R101" s="429"/>
      <c r="S101" s="662"/>
    </row>
    <row r="102" spans="1:19" s="663" customFormat="1" ht="48.75" customHeight="1">
      <c r="A102" s="1566"/>
      <c r="B102" s="1567"/>
      <c r="C102" s="1567"/>
      <c r="D102" s="1567"/>
      <c r="E102" s="1556"/>
      <c r="F102" s="1556"/>
      <c r="G102" s="1556"/>
      <c r="H102" s="1556"/>
      <c r="I102" s="1556"/>
      <c r="J102" s="1556"/>
      <c r="K102" s="1554"/>
      <c r="L102" s="656" t="s">
        <v>4110</v>
      </c>
      <c r="M102" s="656">
        <v>1</v>
      </c>
      <c r="N102" s="1568"/>
      <c r="O102" s="1556"/>
      <c r="P102" s="1556"/>
      <c r="Q102" s="429"/>
      <c r="R102" s="429"/>
      <c r="S102" s="662"/>
    </row>
    <row r="103" spans="1:19" s="663" customFormat="1" ht="48.75" customHeight="1">
      <c r="A103" s="1566"/>
      <c r="B103" s="1567"/>
      <c r="C103" s="1567"/>
      <c r="D103" s="1567"/>
      <c r="E103" s="1556"/>
      <c r="F103" s="1556"/>
      <c r="G103" s="1556"/>
      <c r="H103" s="1556"/>
      <c r="I103" s="1556"/>
      <c r="J103" s="1556"/>
      <c r="K103" s="1554"/>
      <c r="L103" s="656" t="s">
        <v>4082</v>
      </c>
      <c r="M103" s="656">
        <v>7</v>
      </c>
      <c r="N103" s="1568"/>
      <c r="O103" s="1556"/>
      <c r="P103" s="1556"/>
      <c r="Q103" s="429"/>
      <c r="R103" s="429"/>
      <c r="S103" s="662"/>
    </row>
    <row r="104" spans="1:19" s="663" customFormat="1" ht="48.75" customHeight="1">
      <c r="A104" s="1566"/>
      <c r="B104" s="1567"/>
      <c r="C104" s="1567"/>
      <c r="D104" s="1567"/>
      <c r="E104" s="1556"/>
      <c r="F104" s="1556"/>
      <c r="G104" s="1556"/>
      <c r="H104" s="1556"/>
      <c r="I104" s="1556"/>
      <c r="J104" s="1556"/>
      <c r="K104" s="1554"/>
      <c r="L104" s="656" t="s">
        <v>26</v>
      </c>
      <c r="M104" s="656">
        <v>16</v>
      </c>
      <c r="N104" s="1568"/>
      <c r="O104" s="1556"/>
      <c r="P104" s="1556"/>
      <c r="Q104" s="429"/>
      <c r="R104" s="429"/>
      <c r="S104" s="662"/>
    </row>
    <row r="105" spans="1:19" s="663" customFormat="1" ht="48.75" customHeight="1">
      <c r="A105" s="1566"/>
      <c r="B105" s="1571">
        <v>13</v>
      </c>
      <c r="C105" s="1571">
        <v>5</v>
      </c>
      <c r="D105" s="1571" t="s">
        <v>58</v>
      </c>
      <c r="E105" s="1571" t="s">
        <v>4164</v>
      </c>
      <c r="F105" s="1571" t="s">
        <v>4046</v>
      </c>
      <c r="G105" s="1571" t="s">
        <v>4165</v>
      </c>
      <c r="H105" s="1571" t="s">
        <v>4166</v>
      </c>
      <c r="I105" s="1571" t="s">
        <v>4167</v>
      </c>
      <c r="J105" s="1571" t="s">
        <v>4168</v>
      </c>
      <c r="K105" s="1560"/>
      <c r="L105" s="657" t="s">
        <v>120</v>
      </c>
      <c r="M105" s="657">
        <v>80</v>
      </c>
      <c r="N105" s="1559">
        <v>27196</v>
      </c>
      <c r="O105" s="1571" t="s">
        <v>4169</v>
      </c>
      <c r="P105" s="1571">
        <v>35</v>
      </c>
      <c r="Q105" s="429"/>
      <c r="R105" s="429"/>
      <c r="S105" s="662"/>
    </row>
    <row r="106" spans="1:19" s="663" customFormat="1" ht="48.75" customHeight="1">
      <c r="A106" s="1566"/>
      <c r="B106" s="1571"/>
      <c r="C106" s="1571"/>
      <c r="D106" s="1571"/>
      <c r="E106" s="1571"/>
      <c r="F106" s="1571"/>
      <c r="G106" s="1571"/>
      <c r="H106" s="1571"/>
      <c r="I106" s="1571"/>
      <c r="J106" s="1571"/>
      <c r="K106" s="1560"/>
      <c r="L106" s="657" t="s">
        <v>119</v>
      </c>
      <c r="M106" s="657">
        <v>14</v>
      </c>
      <c r="N106" s="1559"/>
      <c r="O106" s="1571"/>
      <c r="P106" s="1571"/>
      <c r="Q106" s="429"/>
      <c r="R106" s="429"/>
      <c r="S106" s="662"/>
    </row>
    <row r="107" spans="1:19" s="663" customFormat="1" ht="48.75" customHeight="1">
      <c r="A107" s="1566"/>
      <c r="B107" s="1571"/>
      <c r="C107" s="1571"/>
      <c r="D107" s="1571"/>
      <c r="E107" s="1571"/>
      <c r="F107" s="1571"/>
      <c r="G107" s="1571"/>
      <c r="H107" s="1571"/>
      <c r="I107" s="1571"/>
      <c r="J107" s="1571"/>
      <c r="K107" s="1560"/>
      <c r="L107" s="657" t="s">
        <v>4110</v>
      </c>
      <c r="M107" s="657">
        <v>1</v>
      </c>
      <c r="N107" s="1559"/>
      <c r="O107" s="1571"/>
      <c r="P107" s="1571"/>
      <c r="Q107" s="429"/>
      <c r="R107" s="429"/>
      <c r="S107" s="662"/>
    </row>
    <row r="108" spans="1:19" s="663" customFormat="1" ht="48.75" customHeight="1">
      <c r="A108" s="1566"/>
      <c r="B108" s="1571"/>
      <c r="C108" s="1571"/>
      <c r="D108" s="1571"/>
      <c r="E108" s="1571"/>
      <c r="F108" s="1571"/>
      <c r="G108" s="1571"/>
      <c r="H108" s="1571"/>
      <c r="I108" s="1571"/>
      <c r="J108" s="1571"/>
      <c r="K108" s="1560"/>
      <c r="L108" s="657" t="s">
        <v>4082</v>
      </c>
      <c r="M108" s="657">
        <v>7</v>
      </c>
      <c r="N108" s="1559"/>
      <c r="O108" s="1571"/>
      <c r="P108" s="1571"/>
      <c r="Q108" s="429"/>
      <c r="R108" s="429"/>
      <c r="S108" s="662"/>
    </row>
    <row r="109" spans="1:19" s="663" customFormat="1" ht="48.75" customHeight="1">
      <c r="A109" s="1566"/>
      <c r="B109" s="1571"/>
      <c r="C109" s="1571"/>
      <c r="D109" s="1571"/>
      <c r="E109" s="1571"/>
      <c r="F109" s="1571"/>
      <c r="G109" s="1571"/>
      <c r="H109" s="1571"/>
      <c r="I109" s="1571"/>
      <c r="J109" s="1571"/>
      <c r="K109" s="1560"/>
      <c r="L109" s="657" t="s">
        <v>26</v>
      </c>
      <c r="M109" s="657">
        <v>16</v>
      </c>
      <c r="N109" s="1559"/>
      <c r="O109" s="1571"/>
      <c r="P109" s="1571"/>
      <c r="Q109" s="429"/>
      <c r="R109" s="429"/>
      <c r="S109" s="662"/>
    </row>
    <row r="110" spans="1:19" s="663" customFormat="1" ht="23.25" customHeight="1">
      <c r="A110" s="1011"/>
      <c r="B110" s="1561" t="s">
        <v>4613</v>
      </c>
      <c r="C110" s="1562"/>
      <c r="D110" s="1562"/>
      <c r="E110" s="1562"/>
      <c r="F110" s="1562"/>
      <c r="G110" s="1562"/>
      <c r="H110" s="1562"/>
      <c r="I110" s="1562"/>
      <c r="J110" s="1562"/>
      <c r="K110" s="1562"/>
      <c r="L110" s="1562"/>
      <c r="M110" s="1562"/>
      <c r="N110" s="1562"/>
      <c r="O110" s="1562"/>
      <c r="P110" s="1563"/>
      <c r="Q110" s="429"/>
      <c r="R110" s="429"/>
      <c r="S110" s="662"/>
    </row>
    <row r="111" spans="1:19" s="663" customFormat="1" ht="48" customHeight="1">
      <c r="A111" s="1565">
        <v>24</v>
      </c>
      <c r="B111" s="1567">
        <v>11</v>
      </c>
      <c r="C111" s="1567" t="s">
        <v>88</v>
      </c>
      <c r="D111" s="1567" t="s">
        <v>58</v>
      </c>
      <c r="E111" s="1556" t="s">
        <v>4101</v>
      </c>
      <c r="F111" s="1556" t="s">
        <v>4048</v>
      </c>
      <c r="G111" s="1556" t="s">
        <v>4170</v>
      </c>
      <c r="H111" s="1556" t="s">
        <v>238</v>
      </c>
      <c r="I111" s="1556" t="s">
        <v>4089</v>
      </c>
      <c r="J111" s="1556" t="s">
        <v>4171</v>
      </c>
      <c r="K111" s="1554" t="s">
        <v>208</v>
      </c>
      <c r="L111" s="654" t="s">
        <v>4082</v>
      </c>
      <c r="M111" s="654">
        <v>1</v>
      </c>
      <c r="N111" s="1568">
        <v>5435.98</v>
      </c>
      <c r="O111" s="1556" t="s">
        <v>4063</v>
      </c>
      <c r="P111" s="1556">
        <v>34.5</v>
      </c>
      <c r="Q111" s="429"/>
      <c r="R111" s="429"/>
      <c r="S111" s="662"/>
    </row>
    <row r="112" spans="1:19" s="663" customFormat="1" ht="48" customHeight="1">
      <c r="A112" s="1566"/>
      <c r="B112" s="1567"/>
      <c r="C112" s="1567"/>
      <c r="D112" s="1567"/>
      <c r="E112" s="1556"/>
      <c r="F112" s="1556"/>
      <c r="G112" s="1556"/>
      <c r="H112" s="1556"/>
      <c r="I112" s="1556"/>
      <c r="J112" s="1556"/>
      <c r="K112" s="1554"/>
      <c r="L112" s="654" t="s">
        <v>155</v>
      </c>
      <c r="M112" s="654">
        <v>1</v>
      </c>
      <c r="N112" s="1568"/>
      <c r="O112" s="1556"/>
      <c r="P112" s="1556"/>
      <c r="Q112" s="429"/>
      <c r="R112" s="429"/>
      <c r="S112" s="662"/>
    </row>
    <row r="113" spans="1:19" s="663" customFormat="1" ht="48" customHeight="1">
      <c r="A113" s="1566"/>
      <c r="B113" s="1571">
        <v>11</v>
      </c>
      <c r="C113" s="1571" t="s">
        <v>88</v>
      </c>
      <c r="D113" s="1571" t="s">
        <v>58</v>
      </c>
      <c r="E113" s="1571" t="s">
        <v>4101</v>
      </c>
      <c r="F113" s="1571" t="s">
        <v>4048</v>
      </c>
      <c r="G113" s="1571" t="s">
        <v>4170</v>
      </c>
      <c r="H113" s="1571" t="s">
        <v>238</v>
      </c>
      <c r="I113" s="1571" t="s">
        <v>4089</v>
      </c>
      <c r="J113" s="1571" t="s">
        <v>4171</v>
      </c>
      <c r="K113" s="1560" t="s">
        <v>208</v>
      </c>
      <c r="L113" s="657" t="s">
        <v>4082</v>
      </c>
      <c r="M113" s="657">
        <v>1</v>
      </c>
      <c r="N113" s="1559">
        <v>4500</v>
      </c>
      <c r="O113" s="1571" t="s">
        <v>4063</v>
      </c>
      <c r="P113" s="1571">
        <v>34.5</v>
      </c>
      <c r="Q113" s="429"/>
      <c r="R113" s="429"/>
      <c r="S113" s="662"/>
    </row>
    <row r="114" spans="1:19" s="663" customFormat="1" ht="48" customHeight="1">
      <c r="A114" s="1566"/>
      <c r="B114" s="1571"/>
      <c r="C114" s="1571"/>
      <c r="D114" s="1571"/>
      <c r="E114" s="1571"/>
      <c r="F114" s="1571"/>
      <c r="G114" s="1571"/>
      <c r="H114" s="1571"/>
      <c r="I114" s="1571"/>
      <c r="J114" s="1571"/>
      <c r="K114" s="1560"/>
      <c r="L114" s="657" t="s">
        <v>155</v>
      </c>
      <c r="M114" s="657">
        <v>1</v>
      </c>
      <c r="N114" s="1559"/>
      <c r="O114" s="1571"/>
      <c r="P114" s="1571"/>
      <c r="Q114" s="429"/>
      <c r="R114" s="429"/>
      <c r="S114" s="662"/>
    </row>
    <row r="115" spans="1:19" s="663" customFormat="1" ht="21" customHeight="1">
      <c r="A115" s="1011"/>
      <c r="B115" s="1561" t="s">
        <v>4613</v>
      </c>
      <c r="C115" s="1562"/>
      <c r="D115" s="1562"/>
      <c r="E115" s="1562"/>
      <c r="F115" s="1562"/>
      <c r="G115" s="1562"/>
      <c r="H115" s="1562"/>
      <c r="I115" s="1562"/>
      <c r="J115" s="1562"/>
      <c r="K115" s="1562"/>
      <c r="L115" s="1562"/>
      <c r="M115" s="1562"/>
      <c r="N115" s="1562"/>
      <c r="O115" s="1562"/>
      <c r="P115" s="1563"/>
      <c r="Q115" s="429"/>
      <c r="R115" s="429"/>
      <c r="S115" s="662"/>
    </row>
    <row r="116" spans="1:19" s="663" customFormat="1" ht="48.75" customHeight="1">
      <c r="A116" s="1554">
        <v>25</v>
      </c>
      <c r="B116" s="1567">
        <v>11</v>
      </c>
      <c r="C116" s="1567" t="s">
        <v>88</v>
      </c>
      <c r="D116" s="1567" t="s">
        <v>58</v>
      </c>
      <c r="E116" s="1556" t="s">
        <v>4172</v>
      </c>
      <c r="F116" s="1556" t="s">
        <v>4173</v>
      </c>
      <c r="G116" s="1556" t="s">
        <v>4174</v>
      </c>
      <c r="H116" s="1556" t="s">
        <v>4175</v>
      </c>
      <c r="I116" s="1556" t="s">
        <v>4176</v>
      </c>
      <c r="J116" s="1556" t="s">
        <v>4177</v>
      </c>
      <c r="K116" s="1554" t="s">
        <v>208</v>
      </c>
      <c r="L116" s="654" t="s">
        <v>120</v>
      </c>
      <c r="M116" s="654">
        <v>45</v>
      </c>
      <c r="N116" s="1572">
        <v>1586.7</v>
      </c>
      <c r="O116" s="1556" t="s">
        <v>4178</v>
      </c>
      <c r="P116" s="1556">
        <v>34</v>
      </c>
      <c r="Q116" s="429"/>
      <c r="R116" s="429"/>
      <c r="S116" s="662"/>
    </row>
    <row r="117" spans="1:19" s="663" customFormat="1" ht="48.75" customHeight="1">
      <c r="A117" s="1554"/>
      <c r="B117" s="1567"/>
      <c r="C117" s="1567"/>
      <c r="D117" s="1567"/>
      <c r="E117" s="1556"/>
      <c r="F117" s="1556"/>
      <c r="G117" s="1556"/>
      <c r="H117" s="1556"/>
      <c r="I117" s="1556"/>
      <c r="J117" s="1556"/>
      <c r="K117" s="1554"/>
      <c r="L117" s="654" t="s">
        <v>119</v>
      </c>
      <c r="M117" s="654">
        <v>3</v>
      </c>
      <c r="N117" s="1572"/>
      <c r="O117" s="1556"/>
      <c r="P117" s="1556"/>
      <c r="Q117" s="429"/>
      <c r="R117" s="429"/>
      <c r="S117" s="662"/>
    </row>
    <row r="118" spans="1:19" s="663" customFormat="1" ht="48" customHeight="1">
      <c r="A118" s="1565">
        <v>26</v>
      </c>
      <c r="B118" s="1567">
        <v>11</v>
      </c>
      <c r="C118" s="1567">
        <v>5</v>
      </c>
      <c r="D118" s="1567" t="s">
        <v>58</v>
      </c>
      <c r="E118" s="1556" t="s">
        <v>4179</v>
      </c>
      <c r="F118" s="1556" t="s">
        <v>4180</v>
      </c>
      <c r="G118" s="1556" t="s">
        <v>4181</v>
      </c>
      <c r="H118" s="1556" t="s">
        <v>4182</v>
      </c>
      <c r="I118" s="1556" t="s">
        <v>4183</v>
      </c>
      <c r="J118" s="1556" t="s">
        <v>4184</v>
      </c>
      <c r="K118" s="1554" t="s">
        <v>208</v>
      </c>
      <c r="L118" s="654" t="s">
        <v>119</v>
      </c>
      <c r="M118" s="654">
        <v>11</v>
      </c>
      <c r="N118" s="1568">
        <v>21259.61</v>
      </c>
      <c r="O118" s="1556" t="s">
        <v>4185</v>
      </c>
      <c r="P118" s="1556">
        <v>33.67</v>
      </c>
      <c r="Q118" s="429"/>
      <c r="R118" s="429"/>
      <c r="S118" s="662"/>
    </row>
    <row r="119" spans="1:19" s="663" customFormat="1" ht="48.75" customHeight="1">
      <c r="A119" s="1566"/>
      <c r="B119" s="1567"/>
      <c r="C119" s="1567"/>
      <c r="D119" s="1567"/>
      <c r="E119" s="1556"/>
      <c r="F119" s="1556"/>
      <c r="G119" s="1556"/>
      <c r="H119" s="1556"/>
      <c r="I119" s="1556"/>
      <c r="J119" s="1556"/>
      <c r="K119" s="1554"/>
      <c r="L119" s="654" t="s">
        <v>120</v>
      </c>
      <c r="M119" s="654">
        <v>22</v>
      </c>
      <c r="N119" s="1568"/>
      <c r="O119" s="1556"/>
      <c r="P119" s="1556"/>
      <c r="Q119" s="429"/>
      <c r="R119" s="429"/>
      <c r="S119" s="662"/>
    </row>
    <row r="120" spans="1:19" s="663" customFormat="1" ht="48.75" customHeight="1">
      <c r="A120" s="1566"/>
      <c r="B120" s="1567"/>
      <c r="C120" s="1567"/>
      <c r="D120" s="1567"/>
      <c r="E120" s="1556"/>
      <c r="F120" s="1556"/>
      <c r="G120" s="1556"/>
      <c r="H120" s="1556"/>
      <c r="I120" s="1556"/>
      <c r="J120" s="1556"/>
      <c r="K120" s="1554"/>
      <c r="L120" s="669" t="s">
        <v>609</v>
      </c>
      <c r="M120" s="669">
        <v>300</v>
      </c>
      <c r="N120" s="1568"/>
      <c r="O120" s="1556"/>
      <c r="P120" s="1556"/>
      <c r="Q120" s="429"/>
      <c r="R120" s="429"/>
      <c r="S120" s="662"/>
    </row>
    <row r="121" spans="1:19" s="663" customFormat="1" ht="48" customHeight="1">
      <c r="A121" s="1566"/>
      <c r="B121" s="1571">
        <v>11</v>
      </c>
      <c r="C121" s="1571">
        <v>5</v>
      </c>
      <c r="D121" s="1571" t="s">
        <v>58</v>
      </c>
      <c r="E121" s="1571" t="s">
        <v>4179</v>
      </c>
      <c r="F121" s="1571" t="s">
        <v>4180</v>
      </c>
      <c r="G121" s="1571" t="s">
        <v>4181</v>
      </c>
      <c r="H121" s="1571" t="s">
        <v>4182</v>
      </c>
      <c r="I121" s="1571" t="s">
        <v>4183</v>
      </c>
      <c r="J121" s="1571" t="s">
        <v>4184</v>
      </c>
      <c r="K121" s="1560" t="s">
        <v>208</v>
      </c>
      <c r="L121" s="657" t="s">
        <v>119</v>
      </c>
      <c r="M121" s="657">
        <v>11</v>
      </c>
      <c r="N121" s="1592">
        <v>20760</v>
      </c>
      <c r="O121" s="1571" t="s">
        <v>4185</v>
      </c>
      <c r="P121" s="1571">
        <v>33.67</v>
      </c>
      <c r="Q121" s="429"/>
      <c r="R121" s="429"/>
      <c r="S121" s="662"/>
    </row>
    <row r="122" spans="1:19" s="663" customFormat="1" ht="48.75" customHeight="1">
      <c r="A122" s="1566"/>
      <c r="B122" s="1571"/>
      <c r="C122" s="1571"/>
      <c r="D122" s="1571"/>
      <c r="E122" s="1571"/>
      <c r="F122" s="1571"/>
      <c r="G122" s="1571"/>
      <c r="H122" s="1571"/>
      <c r="I122" s="1571"/>
      <c r="J122" s="1571"/>
      <c r="K122" s="1560"/>
      <c r="L122" s="657" t="s">
        <v>120</v>
      </c>
      <c r="M122" s="657">
        <v>22</v>
      </c>
      <c r="N122" s="1592"/>
      <c r="O122" s="1571"/>
      <c r="P122" s="1571"/>
      <c r="Q122" s="429"/>
      <c r="R122" s="429"/>
      <c r="S122" s="662"/>
    </row>
    <row r="123" spans="1:19" s="663" customFormat="1" ht="48.75" customHeight="1">
      <c r="A123" s="1566"/>
      <c r="B123" s="1571"/>
      <c r="C123" s="1571"/>
      <c r="D123" s="1571"/>
      <c r="E123" s="1571"/>
      <c r="F123" s="1571"/>
      <c r="G123" s="1571"/>
      <c r="H123" s="1571"/>
      <c r="I123" s="1571"/>
      <c r="J123" s="1571"/>
      <c r="K123" s="1560"/>
      <c r="L123" s="657" t="s">
        <v>609</v>
      </c>
      <c r="M123" s="657">
        <v>300</v>
      </c>
      <c r="N123" s="1592"/>
      <c r="O123" s="1571"/>
      <c r="P123" s="1571"/>
      <c r="Q123" s="429"/>
      <c r="R123" s="429"/>
      <c r="S123" s="662"/>
    </row>
    <row r="124" spans="1:19" s="663" customFormat="1" ht="21.75" customHeight="1">
      <c r="A124" s="1011"/>
      <c r="B124" s="1561" t="s">
        <v>4613</v>
      </c>
      <c r="C124" s="1562"/>
      <c r="D124" s="1562"/>
      <c r="E124" s="1562"/>
      <c r="F124" s="1562"/>
      <c r="G124" s="1562"/>
      <c r="H124" s="1562"/>
      <c r="I124" s="1562"/>
      <c r="J124" s="1562"/>
      <c r="K124" s="1562"/>
      <c r="L124" s="1562"/>
      <c r="M124" s="1562"/>
      <c r="N124" s="1562"/>
      <c r="O124" s="1562"/>
      <c r="P124" s="1563"/>
      <c r="Q124" s="429"/>
      <c r="R124" s="429"/>
      <c r="S124" s="662"/>
    </row>
    <row r="125" spans="1:19" ht="63.75" customHeight="1">
      <c r="A125" s="1575" t="s">
        <v>4388</v>
      </c>
      <c r="B125" s="1577">
        <v>13</v>
      </c>
      <c r="C125" s="1577">
        <v>5</v>
      </c>
      <c r="D125" s="1577" t="s">
        <v>58</v>
      </c>
      <c r="E125" s="1577" t="s">
        <v>4186</v>
      </c>
      <c r="F125" s="1578" t="s">
        <v>4051</v>
      </c>
      <c r="G125" s="1577" t="s">
        <v>4187</v>
      </c>
      <c r="H125" s="1578" t="s">
        <v>4142</v>
      </c>
      <c r="I125" s="1577" t="s">
        <v>4089</v>
      </c>
      <c r="J125" s="1578" t="s">
        <v>4188</v>
      </c>
      <c r="K125" s="1578" t="s">
        <v>208</v>
      </c>
      <c r="L125" s="681" t="s">
        <v>4082</v>
      </c>
      <c r="M125" s="681">
        <v>6</v>
      </c>
      <c r="N125" s="1580">
        <v>19901.400000000001</v>
      </c>
      <c r="O125" s="1578" t="s">
        <v>4109</v>
      </c>
      <c r="P125" s="1578">
        <v>33.67</v>
      </c>
      <c r="Q125" s="670"/>
      <c r="R125" s="670"/>
      <c r="S125" s="670"/>
    </row>
    <row r="126" spans="1:19" ht="25.5">
      <c r="A126" s="1576"/>
      <c r="B126" s="1577"/>
      <c r="C126" s="1577"/>
      <c r="D126" s="1577"/>
      <c r="E126" s="1577"/>
      <c r="F126" s="1578"/>
      <c r="G126" s="1577"/>
      <c r="H126" s="1578"/>
      <c r="I126" s="1577"/>
      <c r="J126" s="1578"/>
      <c r="K126" s="1578"/>
      <c r="L126" s="681" t="s">
        <v>66</v>
      </c>
      <c r="M126" s="681">
        <v>100</v>
      </c>
      <c r="N126" s="1578"/>
      <c r="O126" s="1578"/>
      <c r="P126" s="1578"/>
      <c r="Q126" s="670"/>
      <c r="R126" s="670"/>
      <c r="S126" s="670"/>
    </row>
    <row r="127" spans="1:19" ht="21.75" customHeight="1">
      <c r="A127" s="1012"/>
      <c r="B127" s="1561" t="s">
        <v>4615</v>
      </c>
      <c r="C127" s="1562"/>
      <c r="D127" s="1562"/>
      <c r="E127" s="1562"/>
      <c r="F127" s="1562"/>
      <c r="G127" s="1562"/>
      <c r="H127" s="1562"/>
      <c r="I127" s="1562"/>
      <c r="J127" s="1562"/>
      <c r="K127" s="1562"/>
      <c r="L127" s="1562"/>
      <c r="M127" s="1562"/>
      <c r="N127" s="1562"/>
      <c r="O127" s="1562"/>
      <c r="P127" s="1563"/>
      <c r="Q127" s="670"/>
      <c r="R127" s="670"/>
      <c r="S127" s="670"/>
    </row>
    <row r="128" spans="1:19" ht="40.5" customHeight="1">
      <c r="A128" s="1575" t="s">
        <v>4389</v>
      </c>
      <c r="B128" s="1577">
        <v>12</v>
      </c>
      <c r="C128" s="1577">
        <v>5</v>
      </c>
      <c r="D128" s="1577" t="s">
        <v>58</v>
      </c>
      <c r="E128" s="1577" t="s">
        <v>4189</v>
      </c>
      <c r="F128" s="1581" t="s">
        <v>4054</v>
      </c>
      <c r="G128" s="1581" t="s">
        <v>4190</v>
      </c>
      <c r="H128" s="1578" t="s">
        <v>4191</v>
      </c>
      <c r="I128" s="1577" t="s">
        <v>4192</v>
      </c>
      <c r="J128" s="1578" t="s">
        <v>4193</v>
      </c>
      <c r="K128" s="1578" t="s">
        <v>208</v>
      </c>
      <c r="L128" s="681" t="s">
        <v>26</v>
      </c>
      <c r="M128" s="681">
        <v>4</v>
      </c>
      <c r="N128" s="1580">
        <v>24018.2</v>
      </c>
      <c r="O128" s="1578" t="s">
        <v>4063</v>
      </c>
      <c r="P128" s="1578">
        <v>33.33</v>
      </c>
      <c r="Q128" s="670"/>
      <c r="R128" s="670"/>
      <c r="S128" s="670"/>
    </row>
    <row r="129" spans="1:19" ht="75" customHeight="1">
      <c r="A129" s="1576"/>
      <c r="B129" s="1575"/>
      <c r="C129" s="1575"/>
      <c r="D129" s="1575"/>
      <c r="E129" s="1575"/>
      <c r="F129" s="1582"/>
      <c r="G129" s="1582"/>
      <c r="H129" s="1579"/>
      <c r="I129" s="1575"/>
      <c r="J129" s="1579"/>
      <c r="K129" s="1579"/>
      <c r="L129" s="690" t="s">
        <v>75</v>
      </c>
      <c r="M129" s="690">
        <v>100</v>
      </c>
      <c r="N129" s="1579"/>
      <c r="O129" s="1579"/>
      <c r="P129" s="1579"/>
      <c r="Q129" s="670"/>
      <c r="R129" s="670"/>
      <c r="S129" s="670"/>
    </row>
    <row r="130" spans="1:19" ht="24" customHeight="1">
      <c r="A130" s="984"/>
      <c r="B130" s="1541" t="s">
        <v>4615</v>
      </c>
      <c r="C130" s="1541"/>
      <c r="D130" s="1541"/>
      <c r="E130" s="1541"/>
      <c r="F130" s="1541"/>
      <c r="G130" s="1541"/>
      <c r="H130" s="1541"/>
      <c r="I130" s="1541"/>
      <c r="J130" s="1541"/>
      <c r="K130" s="1541"/>
      <c r="L130" s="1541"/>
      <c r="M130" s="1541"/>
      <c r="N130" s="1541"/>
      <c r="O130" s="1541"/>
      <c r="P130" s="1541"/>
      <c r="Q130" s="670"/>
      <c r="R130" s="670"/>
      <c r="S130" s="670"/>
    </row>
    <row r="131" spans="1:19" s="3" customFormat="1" ht="12.75">
      <c r="A131" s="92"/>
      <c r="B131" s="430"/>
      <c r="C131" s="430"/>
      <c r="D131" s="430"/>
      <c r="E131" s="343"/>
      <c r="F131" s="204"/>
      <c r="G131" s="429"/>
      <c r="H131" s="204"/>
      <c r="I131" s="204"/>
      <c r="J131" s="832"/>
      <c r="K131" s="204"/>
      <c r="L131" s="343"/>
      <c r="M131" s="833"/>
      <c r="N131" s="834"/>
      <c r="O131" s="291"/>
      <c r="P131" s="835"/>
    </row>
    <row r="132" spans="1:19">
      <c r="F132" s="871"/>
      <c r="G132" s="872" t="s">
        <v>3903</v>
      </c>
      <c r="H132" s="873" t="s">
        <v>3904</v>
      </c>
      <c r="I132" s="871"/>
      <c r="J132" s="871"/>
      <c r="K132" s="874" t="s">
        <v>3903</v>
      </c>
      <c r="L132" s="847" t="s">
        <v>3904</v>
      </c>
      <c r="P132"/>
      <c r="Q132"/>
      <c r="R132"/>
      <c r="S132"/>
    </row>
    <row r="133" spans="1:19">
      <c r="F133" s="848" t="s">
        <v>169</v>
      </c>
      <c r="G133" s="875">
        <f>N5+N8+N11+N14+N17+N20+N22+N27+N28</f>
        <v>224904.7</v>
      </c>
      <c r="H133" s="837">
        <f>N6+N9+N12+N15+N18+N20+N24+N27+N30</f>
        <v>199560.2</v>
      </c>
      <c r="I133" s="871"/>
      <c r="J133" s="876" t="s">
        <v>171</v>
      </c>
      <c r="K133" s="877">
        <v>9</v>
      </c>
      <c r="L133" s="849">
        <v>9</v>
      </c>
      <c r="P133"/>
      <c r="Q133"/>
      <c r="R133"/>
      <c r="S133"/>
    </row>
    <row r="134" spans="1:19" ht="30">
      <c r="F134" s="848" t="s">
        <v>170</v>
      </c>
      <c r="G134" s="875">
        <f>N33+N38+N43+N58+N59+N64+N71+N73+N78+N83+N85+N90+N95+N100+N111+N116+N118</f>
        <v>330274.56999999995</v>
      </c>
      <c r="H134" s="837">
        <f>N35+N40+N50+N58+N61+N67+N71+N75+N80+N83+N87+N92+N97+N105+N113+N116+N121+N125+N128</f>
        <v>360135.31000000006</v>
      </c>
      <c r="I134" s="871"/>
      <c r="J134" s="876" t="s">
        <v>173</v>
      </c>
      <c r="K134" s="877">
        <v>17</v>
      </c>
      <c r="L134" s="849">
        <v>19</v>
      </c>
      <c r="P134"/>
      <c r="Q134"/>
      <c r="R134"/>
      <c r="S134"/>
    </row>
    <row r="135" spans="1:19">
      <c r="F135" s="848" t="s">
        <v>172</v>
      </c>
      <c r="G135" s="836">
        <f>G133+G134</f>
        <v>555179.27</v>
      </c>
      <c r="H135" s="837">
        <f>H133+H134</f>
        <v>559695.51</v>
      </c>
      <c r="I135" s="871"/>
      <c r="J135" s="877" t="s">
        <v>174</v>
      </c>
      <c r="K135" s="877">
        <f>K133+K134</f>
        <v>26</v>
      </c>
      <c r="L135" s="849">
        <f>L133+L134</f>
        <v>28</v>
      </c>
      <c r="P135"/>
      <c r="Q135"/>
      <c r="R135"/>
      <c r="S135"/>
    </row>
    <row r="136" spans="1:19">
      <c r="F136" s="873"/>
      <c r="G136" s="878"/>
      <c r="H136" s="873"/>
      <c r="I136" s="879"/>
      <c r="J136" s="873"/>
      <c r="K136" s="873"/>
      <c r="L136" s="873"/>
      <c r="M136" s="93"/>
      <c r="N136" s="93"/>
      <c r="O136" s="93"/>
      <c r="P136" s="95"/>
      <c r="Q136" s="95"/>
      <c r="R136" s="95"/>
      <c r="S136" s="670"/>
    </row>
    <row r="137" spans="1:19">
      <c r="P137" s="152"/>
    </row>
    <row r="138" spans="1:19">
      <c r="P138" s="152"/>
    </row>
    <row r="139" spans="1:19" ht="15.75">
      <c r="A139" s="1158" t="s">
        <v>175</v>
      </c>
      <c r="B139" s="1159"/>
      <c r="C139" s="1159"/>
      <c r="D139" s="1159"/>
      <c r="E139" s="1159"/>
      <c r="F139" s="1159"/>
      <c r="G139" s="1159"/>
      <c r="H139" s="1159"/>
      <c r="I139" s="1159"/>
      <c r="J139" s="1159"/>
      <c r="K139" s="1159"/>
      <c r="L139" s="1159"/>
      <c r="M139" s="1159"/>
      <c r="P139" s="152"/>
    </row>
    <row r="140" spans="1:19" ht="15.75">
      <c r="A140" s="546"/>
      <c r="B140" s="547"/>
      <c r="C140" s="547"/>
      <c r="D140" s="547"/>
      <c r="E140" s="547"/>
      <c r="F140" s="547"/>
      <c r="G140" s="547"/>
      <c r="H140" s="547"/>
      <c r="I140" s="547"/>
      <c r="J140" s="547"/>
      <c r="K140" s="547"/>
      <c r="L140" s="547"/>
      <c r="M140" s="547"/>
      <c r="P140" s="152"/>
    </row>
    <row r="141" spans="1:19" s="3" customFormat="1" ht="30" customHeight="1">
      <c r="A141" s="1085" t="s">
        <v>1</v>
      </c>
      <c r="B141" s="1073" t="s">
        <v>2</v>
      </c>
      <c r="C141" s="1073" t="s">
        <v>3</v>
      </c>
      <c r="D141" s="1085" t="s">
        <v>4</v>
      </c>
      <c r="E141" s="1085" t="s">
        <v>5</v>
      </c>
      <c r="F141" s="1085" t="s">
        <v>6</v>
      </c>
      <c r="G141" s="1085" t="s">
        <v>7</v>
      </c>
      <c r="H141" s="1085" t="s">
        <v>8</v>
      </c>
      <c r="I141" s="1085" t="s">
        <v>9</v>
      </c>
      <c r="J141" s="1087" t="s">
        <v>10</v>
      </c>
      <c r="K141" s="1088"/>
      <c r="L141" s="1087" t="s">
        <v>11</v>
      </c>
      <c r="M141" s="1230"/>
      <c r="N141" s="1073" t="s">
        <v>12</v>
      </c>
      <c r="O141" s="1585" t="s">
        <v>13</v>
      </c>
      <c r="P141" s="1089" t="s">
        <v>14</v>
      </c>
      <c r="Q141" s="467"/>
      <c r="R141" s="467"/>
      <c r="S141" s="467"/>
    </row>
    <row r="142" spans="1:19" s="3" customFormat="1" ht="35.25" customHeight="1">
      <c r="A142" s="1086"/>
      <c r="B142" s="1074"/>
      <c r="C142" s="1074"/>
      <c r="D142" s="1086"/>
      <c r="E142" s="1086"/>
      <c r="F142" s="1086"/>
      <c r="G142" s="1086"/>
      <c r="H142" s="1086"/>
      <c r="I142" s="1086"/>
      <c r="J142" s="545">
        <v>2016</v>
      </c>
      <c r="K142" s="545">
        <v>2017</v>
      </c>
      <c r="L142" s="544" t="s">
        <v>15</v>
      </c>
      <c r="M142" s="544" t="s">
        <v>16</v>
      </c>
      <c r="N142" s="1074"/>
      <c r="O142" s="1586"/>
      <c r="P142" s="1089"/>
      <c r="Q142" s="467"/>
      <c r="R142" s="467"/>
      <c r="S142" s="467"/>
    </row>
    <row r="143" spans="1:19" s="672" customFormat="1" ht="48" customHeight="1">
      <c r="A143" s="548">
        <v>3</v>
      </c>
      <c r="B143" s="549">
        <v>13</v>
      </c>
      <c r="C143" s="549" t="s">
        <v>88</v>
      </c>
      <c r="D143" s="549" t="s">
        <v>3478</v>
      </c>
      <c r="E143" s="548" t="s">
        <v>4145</v>
      </c>
      <c r="F143" s="548" t="s">
        <v>4194</v>
      </c>
      <c r="G143" s="548" t="s">
        <v>4195</v>
      </c>
      <c r="H143" s="548" t="s">
        <v>4196</v>
      </c>
      <c r="I143" s="548" t="s">
        <v>4089</v>
      </c>
      <c r="J143" s="548" t="s">
        <v>2653</v>
      </c>
      <c r="K143" s="540" t="s">
        <v>208</v>
      </c>
      <c r="L143" s="557" t="s">
        <v>609</v>
      </c>
      <c r="M143" s="557">
        <v>2000</v>
      </c>
      <c r="N143" s="552">
        <v>9987.6</v>
      </c>
      <c r="O143" s="671" t="s">
        <v>4063</v>
      </c>
      <c r="P143" s="551">
        <v>33.33</v>
      </c>
      <c r="Q143" s="429"/>
      <c r="R143" s="662"/>
      <c r="S143" s="662"/>
    </row>
    <row r="144" spans="1:19" s="663" customFormat="1" ht="57.75" customHeight="1">
      <c r="A144" s="548">
        <v>4</v>
      </c>
      <c r="B144" s="549">
        <v>13</v>
      </c>
      <c r="C144" s="549" t="s">
        <v>88</v>
      </c>
      <c r="D144" s="549" t="s">
        <v>50</v>
      </c>
      <c r="E144" s="548" t="s">
        <v>4145</v>
      </c>
      <c r="F144" s="548" t="s">
        <v>4197</v>
      </c>
      <c r="G144" s="548" t="s">
        <v>4198</v>
      </c>
      <c r="H144" s="548" t="s">
        <v>3716</v>
      </c>
      <c r="I144" s="548" t="s">
        <v>4199</v>
      </c>
      <c r="J144" s="548" t="s">
        <v>4200</v>
      </c>
      <c r="K144" s="540" t="s">
        <v>208</v>
      </c>
      <c r="L144" s="557" t="s">
        <v>609</v>
      </c>
      <c r="M144" s="557">
        <v>1000</v>
      </c>
      <c r="N144" s="552">
        <v>7459.95</v>
      </c>
      <c r="O144" s="671" t="s">
        <v>4063</v>
      </c>
      <c r="P144" s="551">
        <v>33.33</v>
      </c>
      <c r="Q144" s="429"/>
      <c r="R144" s="429"/>
      <c r="S144" s="662"/>
    </row>
    <row r="145" spans="1:19" s="663" customFormat="1" ht="48" customHeight="1">
      <c r="A145" s="1139">
        <v>5</v>
      </c>
      <c r="B145" s="1077">
        <v>11</v>
      </c>
      <c r="C145" s="1077" t="s">
        <v>107</v>
      </c>
      <c r="D145" s="1077" t="s">
        <v>3478</v>
      </c>
      <c r="E145" s="1139" t="s">
        <v>4201</v>
      </c>
      <c r="F145" s="1139" t="s">
        <v>4202</v>
      </c>
      <c r="G145" s="1139" t="s">
        <v>4203</v>
      </c>
      <c r="H145" s="1139" t="s">
        <v>4204</v>
      </c>
      <c r="I145" s="1139" t="s">
        <v>4205</v>
      </c>
      <c r="J145" s="1139" t="s">
        <v>4206</v>
      </c>
      <c r="K145" s="1139" t="s">
        <v>208</v>
      </c>
      <c r="L145" s="557" t="s">
        <v>3754</v>
      </c>
      <c r="M145" s="557">
        <v>3</v>
      </c>
      <c r="N145" s="1373">
        <v>26744.3</v>
      </c>
      <c r="O145" s="1583" t="s">
        <v>4207</v>
      </c>
      <c r="P145" s="1416">
        <v>32.67</v>
      </c>
      <c r="Q145" s="429"/>
      <c r="R145" s="429"/>
      <c r="S145" s="662"/>
    </row>
    <row r="146" spans="1:19" s="663" customFormat="1" ht="48" customHeight="1">
      <c r="A146" s="1141"/>
      <c r="B146" s="1078"/>
      <c r="C146" s="1078"/>
      <c r="D146" s="1078"/>
      <c r="E146" s="1141"/>
      <c r="F146" s="1141"/>
      <c r="G146" s="1141"/>
      <c r="H146" s="1141"/>
      <c r="I146" s="1141"/>
      <c r="J146" s="1141"/>
      <c r="K146" s="1141"/>
      <c r="L146" s="557" t="s">
        <v>4208</v>
      </c>
      <c r="M146" s="557">
        <v>300</v>
      </c>
      <c r="N146" s="1375"/>
      <c r="O146" s="1584"/>
      <c r="P146" s="1416"/>
      <c r="Q146" s="429"/>
      <c r="R146" s="429"/>
      <c r="S146" s="662"/>
    </row>
    <row r="147" spans="1:19" s="663" customFormat="1" ht="48" customHeight="1">
      <c r="A147" s="551">
        <v>6</v>
      </c>
      <c r="B147" s="554">
        <v>10</v>
      </c>
      <c r="C147" s="554" t="s">
        <v>68</v>
      </c>
      <c r="D147" s="554" t="s">
        <v>1220</v>
      </c>
      <c r="E147" s="551" t="s">
        <v>4209</v>
      </c>
      <c r="F147" s="551" t="s">
        <v>4210</v>
      </c>
      <c r="G147" s="551" t="s">
        <v>4211</v>
      </c>
      <c r="H147" s="551" t="s">
        <v>4142</v>
      </c>
      <c r="I147" s="551" t="s">
        <v>4212</v>
      </c>
      <c r="J147" s="551" t="s">
        <v>4213</v>
      </c>
      <c r="K147" s="543" t="s">
        <v>208</v>
      </c>
      <c r="L147" s="557" t="s">
        <v>4208</v>
      </c>
      <c r="M147" s="557">
        <v>600</v>
      </c>
      <c r="N147" s="181">
        <v>7906</v>
      </c>
      <c r="O147" s="194" t="s">
        <v>4214</v>
      </c>
      <c r="P147" s="551">
        <v>32.67</v>
      </c>
      <c r="Q147" s="429"/>
      <c r="R147" s="429"/>
      <c r="S147" s="662"/>
    </row>
    <row r="148" spans="1:19" s="183" customFormat="1" ht="49.5" customHeight="1">
      <c r="A148" s="551">
        <v>7</v>
      </c>
      <c r="B148" s="554">
        <v>13</v>
      </c>
      <c r="C148" s="554" t="s">
        <v>2780</v>
      </c>
      <c r="D148" s="554" t="s">
        <v>58</v>
      </c>
      <c r="E148" s="551" t="s">
        <v>4134</v>
      </c>
      <c r="F148" s="551" t="s">
        <v>4215</v>
      </c>
      <c r="G148" s="551" t="s">
        <v>4216</v>
      </c>
      <c r="H148" s="551" t="s">
        <v>4161</v>
      </c>
      <c r="I148" s="551" t="s">
        <v>4217</v>
      </c>
      <c r="J148" s="89" t="s">
        <v>4218</v>
      </c>
      <c r="K148" s="543" t="s">
        <v>208</v>
      </c>
      <c r="L148" s="557" t="s">
        <v>120</v>
      </c>
      <c r="M148" s="557">
        <v>10</v>
      </c>
      <c r="N148" s="181">
        <v>9015.7999999999993</v>
      </c>
      <c r="O148" s="194" t="s">
        <v>4139</v>
      </c>
      <c r="P148" s="551">
        <v>32.5</v>
      </c>
      <c r="Q148" s="429"/>
      <c r="R148" s="429"/>
      <c r="S148" s="662"/>
    </row>
    <row r="149" spans="1:19" s="429" customFormat="1" ht="48" customHeight="1">
      <c r="A149" s="551">
        <v>8</v>
      </c>
      <c r="B149" s="554">
        <v>12</v>
      </c>
      <c r="C149" s="554">
        <v>4</v>
      </c>
      <c r="D149" s="554" t="s">
        <v>272</v>
      </c>
      <c r="E149" s="551" t="s">
        <v>4134</v>
      </c>
      <c r="F149" s="551" t="s">
        <v>4219</v>
      </c>
      <c r="G149" s="551" t="s">
        <v>4220</v>
      </c>
      <c r="H149" s="551" t="s">
        <v>4142</v>
      </c>
      <c r="I149" s="551" t="s">
        <v>4221</v>
      </c>
      <c r="J149" s="89" t="s">
        <v>4222</v>
      </c>
      <c r="K149" s="543" t="s">
        <v>208</v>
      </c>
      <c r="L149" s="543" t="s">
        <v>4082</v>
      </c>
      <c r="M149" s="557">
        <v>7</v>
      </c>
      <c r="N149" s="181">
        <v>23099.8</v>
      </c>
      <c r="O149" s="194" t="s">
        <v>4139</v>
      </c>
      <c r="P149" s="551">
        <v>32</v>
      </c>
      <c r="S149" s="662"/>
    </row>
    <row r="150" spans="1:19" s="183" customFormat="1" ht="48.75" customHeight="1">
      <c r="A150" s="551">
        <v>9</v>
      </c>
      <c r="B150" s="554">
        <v>6</v>
      </c>
      <c r="C150" s="554">
        <v>4</v>
      </c>
      <c r="D150" s="554" t="s">
        <v>4223</v>
      </c>
      <c r="E150" s="551" t="s">
        <v>4134</v>
      </c>
      <c r="F150" s="551" t="s">
        <v>4224</v>
      </c>
      <c r="G150" s="551" t="s">
        <v>4225</v>
      </c>
      <c r="H150" s="551" t="s">
        <v>4161</v>
      </c>
      <c r="I150" s="551" t="s">
        <v>2286</v>
      </c>
      <c r="J150" s="89" t="s">
        <v>4226</v>
      </c>
      <c r="K150" s="543" t="s">
        <v>208</v>
      </c>
      <c r="L150" s="557" t="s">
        <v>120</v>
      </c>
      <c r="M150" s="557">
        <v>120</v>
      </c>
      <c r="N150" s="181">
        <v>30639.35</v>
      </c>
      <c r="O150" s="194" t="s">
        <v>4139</v>
      </c>
      <c r="P150" s="551">
        <v>32</v>
      </c>
      <c r="Q150" s="429"/>
      <c r="R150" s="429"/>
      <c r="S150" s="662"/>
    </row>
    <row r="151" spans="1:19" s="663" customFormat="1" ht="153">
      <c r="A151" s="551">
        <v>10</v>
      </c>
      <c r="B151" s="554">
        <v>10</v>
      </c>
      <c r="C151" s="554" t="s">
        <v>518</v>
      </c>
      <c r="D151" s="554" t="s">
        <v>2420</v>
      </c>
      <c r="E151" s="551" t="s">
        <v>4134</v>
      </c>
      <c r="F151" s="551" t="s">
        <v>4227</v>
      </c>
      <c r="G151" s="551" t="s">
        <v>4228</v>
      </c>
      <c r="H151" s="551" t="s">
        <v>4229</v>
      </c>
      <c r="I151" s="551" t="s">
        <v>4230</v>
      </c>
      <c r="J151" s="551" t="s">
        <v>4231</v>
      </c>
      <c r="K151" s="543" t="s">
        <v>208</v>
      </c>
      <c r="L151" s="557" t="s">
        <v>2778</v>
      </c>
      <c r="M151" s="557">
        <v>250</v>
      </c>
      <c r="N151" s="181">
        <v>116034.74</v>
      </c>
      <c r="O151" s="194" t="s">
        <v>4139</v>
      </c>
      <c r="P151" s="551">
        <v>31.67</v>
      </c>
      <c r="Q151" s="429"/>
      <c r="R151" s="429"/>
      <c r="S151" s="662"/>
    </row>
    <row r="152" spans="1:19" s="183" customFormat="1" ht="48" customHeight="1">
      <c r="A152" s="1139">
        <v>11</v>
      </c>
      <c r="B152" s="1077">
        <v>13</v>
      </c>
      <c r="C152" s="1077" t="s">
        <v>68</v>
      </c>
      <c r="D152" s="1077" t="s">
        <v>846</v>
      </c>
      <c r="E152" s="1139" t="s">
        <v>4159</v>
      </c>
      <c r="F152" s="1139" t="s">
        <v>4232</v>
      </c>
      <c r="G152" s="1139" t="s">
        <v>4233</v>
      </c>
      <c r="H152" s="1139" t="s">
        <v>4161</v>
      </c>
      <c r="I152" s="1139" t="s">
        <v>4234</v>
      </c>
      <c r="J152" s="1083" t="s">
        <v>4163</v>
      </c>
      <c r="K152" s="1081" t="s">
        <v>208</v>
      </c>
      <c r="L152" s="557" t="s">
        <v>120</v>
      </c>
      <c r="M152" s="557">
        <v>40</v>
      </c>
      <c r="N152" s="1373">
        <v>34959.54</v>
      </c>
      <c r="O152" s="1583" t="s">
        <v>4063</v>
      </c>
      <c r="P152" s="1416">
        <v>31.67</v>
      </c>
      <c r="Q152" s="429"/>
      <c r="R152" s="429"/>
      <c r="S152" s="662"/>
    </row>
    <row r="153" spans="1:19" s="183" customFormat="1" ht="47.25" customHeight="1">
      <c r="A153" s="1140"/>
      <c r="B153" s="1099"/>
      <c r="C153" s="1099"/>
      <c r="D153" s="1099"/>
      <c r="E153" s="1140"/>
      <c r="F153" s="1140"/>
      <c r="G153" s="1140"/>
      <c r="H153" s="1140"/>
      <c r="I153" s="1140"/>
      <c r="J153" s="1142"/>
      <c r="K153" s="1092"/>
      <c r="L153" s="557" t="s">
        <v>609</v>
      </c>
      <c r="M153" s="557">
        <v>400</v>
      </c>
      <c r="N153" s="1374"/>
      <c r="O153" s="1587"/>
      <c r="P153" s="1416"/>
      <c r="Q153" s="429"/>
      <c r="R153" s="429"/>
      <c r="S153" s="662"/>
    </row>
    <row r="154" spans="1:19" s="663" customFormat="1" ht="51">
      <c r="A154" s="1139">
        <v>12</v>
      </c>
      <c r="B154" s="1077">
        <v>11</v>
      </c>
      <c r="C154" s="1077">
        <v>5</v>
      </c>
      <c r="D154" s="1077" t="s">
        <v>99</v>
      </c>
      <c r="E154" s="1139" t="s">
        <v>4235</v>
      </c>
      <c r="F154" s="1139" t="s">
        <v>4236</v>
      </c>
      <c r="G154" s="1139" t="s">
        <v>4237</v>
      </c>
      <c r="H154" s="1139" t="s">
        <v>4238</v>
      </c>
      <c r="I154" s="1139" t="s">
        <v>4239</v>
      </c>
      <c r="J154" s="1139" t="s">
        <v>4226</v>
      </c>
      <c r="K154" s="1081" t="s">
        <v>208</v>
      </c>
      <c r="L154" s="24" t="s">
        <v>624</v>
      </c>
      <c r="M154" s="557">
        <v>10</v>
      </c>
      <c r="N154" s="1373">
        <v>49900</v>
      </c>
      <c r="O154" s="1583" t="s">
        <v>4063</v>
      </c>
      <c r="P154" s="1416">
        <v>31</v>
      </c>
      <c r="Q154" s="429"/>
      <c r="R154" s="429"/>
      <c r="S154" s="662"/>
    </row>
    <row r="155" spans="1:19" s="663" customFormat="1" ht="48" customHeight="1">
      <c r="A155" s="1140"/>
      <c r="B155" s="1099"/>
      <c r="C155" s="1099"/>
      <c r="D155" s="1099"/>
      <c r="E155" s="1140"/>
      <c r="F155" s="1140"/>
      <c r="G155" s="1140"/>
      <c r="H155" s="1140"/>
      <c r="I155" s="1140"/>
      <c r="J155" s="1140"/>
      <c r="K155" s="1092"/>
      <c r="L155" s="557" t="s">
        <v>119</v>
      </c>
      <c r="M155" s="557">
        <v>2</v>
      </c>
      <c r="N155" s="1374"/>
      <c r="O155" s="1587"/>
      <c r="P155" s="1416"/>
      <c r="Q155" s="429"/>
      <c r="R155" s="429"/>
      <c r="S155" s="662"/>
    </row>
    <row r="156" spans="1:19" s="663" customFormat="1" ht="48.75" customHeight="1">
      <c r="A156" s="1140"/>
      <c r="B156" s="1099"/>
      <c r="C156" s="1099"/>
      <c r="D156" s="1099"/>
      <c r="E156" s="1140"/>
      <c r="F156" s="1140"/>
      <c r="G156" s="1140"/>
      <c r="H156" s="1140"/>
      <c r="I156" s="1140"/>
      <c r="J156" s="1140"/>
      <c r="K156" s="1092"/>
      <c r="L156" s="557" t="s">
        <v>4240</v>
      </c>
      <c r="M156" s="557">
        <v>250</v>
      </c>
      <c r="N156" s="1374"/>
      <c r="O156" s="1587"/>
      <c r="P156" s="1416"/>
      <c r="Q156" s="429"/>
      <c r="R156" s="429"/>
      <c r="S156" s="662"/>
    </row>
    <row r="157" spans="1:19" s="663" customFormat="1" ht="48" customHeight="1">
      <c r="A157" s="1141"/>
      <c r="B157" s="1078"/>
      <c r="C157" s="1078"/>
      <c r="D157" s="1078"/>
      <c r="E157" s="1140"/>
      <c r="F157" s="1140"/>
      <c r="G157" s="1141"/>
      <c r="H157" s="1141"/>
      <c r="I157" s="1141"/>
      <c r="J157" s="1140"/>
      <c r="K157" s="1092"/>
      <c r="L157" s="557" t="s">
        <v>120</v>
      </c>
      <c r="M157" s="557">
        <v>120</v>
      </c>
      <c r="N157" s="1374"/>
      <c r="O157" s="1587"/>
      <c r="P157" s="1416"/>
      <c r="Q157" s="429"/>
      <c r="R157" s="429"/>
      <c r="S157" s="662"/>
    </row>
    <row r="158" spans="1:19" s="663" customFormat="1" ht="48" customHeight="1">
      <c r="A158" s="1139">
        <v>13</v>
      </c>
      <c r="B158" s="1077">
        <v>9</v>
      </c>
      <c r="C158" s="1077" t="s">
        <v>518</v>
      </c>
      <c r="D158" s="1077" t="s">
        <v>2420</v>
      </c>
      <c r="E158" s="1139" t="s">
        <v>4241</v>
      </c>
      <c r="F158" s="1139" t="s">
        <v>4242</v>
      </c>
      <c r="G158" s="1139" t="s">
        <v>4243</v>
      </c>
      <c r="H158" s="1139" t="s">
        <v>4244</v>
      </c>
      <c r="I158" s="1139" t="s">
        <v>4245</v>
      </c>
      <c r="J158" s="1139" t="s">
        <v>4246</v>
      </c>
      <c r="K158" s="1081" t="s">
        <v>208</v>
      </c>
      <c r="L158" s="543" t="s">
        <v>119</v>
      </c>
      <c r="M158" s="543">
        <v>3</v>
      </c>
      <c r="N158" s="1373">
        <v>38875.08</v>
      </c>
      <c r="O158" s="1583" t="s">
        <v>4063</v>
      </c>
      <c r="P158" s="1416">
        <v>29.5</v>
      </c>
      <c r="Q158" s="429"/>
      <c r="R158" s="429"/>
      <c r="S158" s="662"/>
    </row>
    <row r="159" spans="1:19" s="663" customFormat="1" ht="48.75" customHeight="1">
      <c r="A159" s="1141"/>
      <c r="B159" s="1078"/>
      <c r="C159" s="1078"/>
      <c r="D159" s="1078"/>
      <c r="E159" s="1141"/>
      <c r="F159" s="1141"/>
      <c r="G159" s="1141"/>
      <c r="H159" s="1141"/>
      <c r="I159" s="1141"/>
      <c r="J159" s="1141"/>
      <c r="K159" s="1082"/>
      <c r="L159" s="557" t="s">
        <v>120</v>
      </c>
      <c r="M159" s="543">
        <v>46</v>
      </c>
      <c r="N159" s="1375"/>
      <c r="O159" s="1584"/>
      <c r="P159" s="1416"/>
      <c r="Q159" s="429"/>
      <c r="R159" s="429"/>
      <c r="S159" s="662"/>
    </row>
    <row r="160" spans="1:19" s="663" customFormat="1" ht="96.75" customHeight="1">
      <c r="A160" s="551">
        <v>14</v>
      </c>
      <c r="B160" s="554">
        <v>12</v>
      </c>
      <c r="C160" s="554" t="s">
        <v>107</v>
      </c>
      <c r="D160" s="554" t="s">
        <v>447</v>
      </c>
      <c r="E160" s="551" t="s">
        <v>4247</v>
      </c>
      <c r="F160" s="551" t="s">
        <v>4248</v>
      </c>
      <c r="G160" s="551" t="s">
        <v>4249</v>
      </c>
      <c r="H160" s="551" t="s">
        <v>2734</v>
      </c>
      <c r="I160" s="551" t="s">
        <v>4250</v>
      </c>
      <c r="J160" s="551" t="s">
        <v>4171</v>
      </c>
      <c r="K160" s="543" t="s">
        <v>208</v>
      </c>
      <c r="L160" s="557" t="s">
        <v>479</v>
      </c>
      <c r="M160" s="557">
        <v>40</v>
      </c>
      <c r="N160" s="181">
        <v>41662.559999999998</v>
      </c>
      <c r="O160" s="194" t="s">
        <v>4063</v>
      </c>
      <c r="P160" s="551">
        <v>28.67</v>
      </c>
      <c r="Q160" s="429"/>
      <c r="R160" s="429"/>
      <c r="S160" s="662"/>
    </row>
    <row r="161" spans="1:19" s="663" customFormat="1" ht="98.25" customHeight="1">
      <c r="A161" s="551">
        <v>15</v>
      </c>
      <c r="B161" s="554">
        <v>12</v>
      </c>
      <c r="C161" s="554">
        <v>1</v>
      </c>
      <c r="D161" s="554" t="s">
        <v>58</v>
      </c>
      <c r="E161" s="551" t="s">
        <v>4251</v>
      </c>
      <c r="F161" s="551" t="s">
        <v>4252</v>
      </c>
      <c r="G161" s="551" t="s">
        <v>4253</v>
      </c>
      <c r="H161" s="551" t="s">
        <v>4254</v>
      </c>
      <c r="I161" s="551" t="s">
        <v>4255</v>
      </c>
      <c r="J161" s="551" t="s">
        <v>4256</v>
      </c>
      <c r="K161" s="543" t="s">
        <v>208</v>
      </c>
      <c r="L161" s="543" t="s">
        <v>610</v>
      </c>
      <c r="M161" s="543">
        <v>1</v>
      </c>
      <c r="N161" s="181">
        <v>42000</v>
      </c>
      <c r="O161" s="194" t="s">
        <v>4063</v>
      </c>
      <c r="P161" s="673">
        <v>28.5</v>
      </c>
      <c r="Q161" s="674"/>
      <c r="R161" s="674"/>
      <c r="S161" s="675"/>
    </row>
    <row r="162" spans="1:19" s="183" customFormat="1" ht="71.25" customHeight="1">
      <c r="A162" s="1139">
        <v>16</v>
      </c>
      <c r="B162" s="1077">
        <v>13</v>
      </c>
      <c r="C162" s="1077">
        <v>5</v>
      </c>
      <c r="D162" s="1077" t="s">
        <v>58</v>
      </c>
      <c r="E162" s="1139" t="s">
        <v>4134</v>
      </c>
      <c r="F162" s="1139" t="s">
        <v>4257</v>
      </c>
      <c r="G162" s="1139" t="s">
        <v>4258</v>
      </c>
      <c r="H162" s="1139" t="s">
        <v>2478</v>
      </c>
      <c r="I162" s="1139" t="s">
        <v>4259</v>
      </c>
      <c r="J162" s="1083" t="s">
        <v>4260</v>
      </c>
      <c r="K162" s="1081" t="s">
        <v>208</v>
      </c>
      <c r="L162" s="543" t="s">
        <v>66</v>
      </c>
      <c r="M162" s="558">
        <v>70</v>
      </c>
      <c r="N162" s="1373">
        <v>59958.7</v>
      </c>
      <c r="O162" s="1583" t="s">
        <v>4139</v>
      </c>
      <c r="P162" s="1416">
        <v>28</v>
      </c>
      <c r="Q162" s="429"/>
      <c r="R162" s="429"/>
      <c r="S162" s="662"/>
    </row>
    <row r="163" spans="1:19" s="183" customFormat="1" ht="96" customHeight="1">
      <c r="A163" s="1141"/>
      <c r="B163" s="1078"/>
      <c r="C163" s="1078"/>
      <c r="D163" s="1078"/>
      <c r="E163" s="1141"/>
      <c r="F163" s="1141"/>
      <c r="G163" s="1141"/>
      <c r="H163" s="1141"/>
      <c r="I163" s="1141"/>
      <c r="J163" s="1084"/>
      <c r="K163" s="1082"/>
      <c r="L163" s="543" t="s">
        <v>4082</v>
      </c>
      <c r="M163" s="558">
        <v>3</v>
      </c>
      <c r="N163" s="1375"/>
      <c r="O163" s="1584"/>
      <c r="P163" s="1416"/>
      <c r="Q163" s="429"/>
      <c r="R163" s="429"/>
      <c r="S163" s="662"/>
    </row>
    <row r="164" spans="1:19" s="663" customFormat="1" ht="81" customHeight="1">
      <c r="A164" s="551">
        <v>17</v>
      </c>
      <c r="B164" s="554">
        <v>13</v>
      </c>
      <c r="C164" s="554">
        <v>5</v>
      </c>
      <c r="D164" s="554" t="s">
        <v>58</v>
      </c>
      <c r="E164" s="551" t="s">
        <v>4261</v>
      </c>
      <c r="F164" s="551" t="s">
        <v>4262</v>
      </c>
      <c r="G164" s="551" t="s">
        <v>4263</v>
      </c>
      <c r="H164" s="551" t="s">
        <v>324</v>
      </c>
      <c r="I164" s="551" t="s">
        <v>4264</v>
      </c>
      <c r="J164" s="89" t="s">
        <v>4265</v>
      </c>
      <c r="K164" s="543" t="s">
        <v>208</v>
      </c>
      <c r="L164" s="557" t="s">
        <v>120</v>
      </c>
      <c r="M164" s="543">
        <v>300</v>
      </c>
      <c r="N164" s="181">
        <v>51268.5</v>
      </c>
      <c r="O164" s="194" t="s">
        <v>4266</v>
      </c>
      <c r="P164" s="551">
        <v>27.67</v>
      </c>
      <c r="Q164" s="429"/>
      <c r="R164" s="429"/>
      <c r="S164" s="662"/>
    </row>
    <row r="165" spans="1:19" s="663" customFormat="1" ht="76.5" customHeight="1">
      <c r="A165" s="551">
        <v>18</v>
      </c>
      <c r="B165" s="554">
        <v>6</v>
      </c>
      <c r="C165" s="554">
        <v>1</v>
      </c>
      <c r="D165" s="554" t="s">
        <v>50</v>
      </c>
      <c r="E165" s="551" t="s">
        <v>4267</v>
      </c>
      <c r="F165" s="551" t="s">
        <v>4268</v>
      </c>
      <c r="G165" s="551" t="s">
        <v>4269</v>
      </c>
      <c r="H165" s="551" t="s">
        <v>4270</v>
      </c>
      <c r="I165" s="551" t="s">
        <v>4271</v>
      </c>
      <c r="J165" s="551" t="s">
        <v>4272</v>
      </c>
      <c r="K165" s="543" t="s">
        <v>208</v>
      </c>
      <c r="L165" s="543" t="s">
        <v>75</v>
      </c>
      <c r="M165" s="543">
        <v>55</v>
      </c>
      <c r="N165" s="181">
        <v>8087.25</v>
      </c>
      <c r="O165" s="194" t="s">
        <v>4063</v>
      </c>
      <c r="P165" s="551">
        <v>27.33</v>
      </c>
      <c r="Q165" s="429"/>
      <c r="R165" s="429"/>
      <c r="S165" s="662"/>
    </row>
    <row r="166" spans="1:19" s="663" customFormat="1" ht="66" customHeight="1">
      <c r="A166" s="551">
        <v>19</v>
      </c>
      <c r="B166" s="554">
        <v>12</v>
      </c>
      <c r="C166" s="554" t="s">
        <v>187</v>
      </c>
      <c r="D166" s="554" t="s">
        <v>2420</v>
      </c>
      <c r="E166" s="551" t="s">
        <v>4134</v>
      </c>
      <c r="F166" s="551" t="s">
        <v>4273</v>
      </c>
      <c r="G166" s="551" t="s">
        <v>4274</v>
      </c>
      <c r="H166" s="551" t="s">
        <v>4275</v>
      </c>
      <c r="I166" s="551" t="s">
        <v>4276</v>
      </c>
      <c r="J166" s="551" t="s">
        <v>4277</v>
      </c>
      <c r="K166" s="543" t="s">
        <v>208</v>
      </c>
      <c r="L166" s="543" t="s">
        <v>75</v>
      </c>
      <c r="M166" s="543">
        <v>14</v>
      </c>
      <c r="N166" s="181">
        <v>21452.6</v>
      </c>
      <c r="O166" s="194" t="s">
        <v>4139</v>
      </c>
      <c r="P166" s="551">
        <v>27.33</v>
      </c>
      <c r="Q166" s="429"/>
      <c r="R166" s="429"/>
      <c r="S166" s="662"/>
    </row>
    <row r="167" spans="1:19" s="3" customFormat="1" ht="48" customHeight="1">
      <c r="A167" s="551">
        <v>20</v>
      </c>
      <c r="B167" s="554">
        <v>11</v>
      </c>
      <c r="C167" s="554">
        <v>5</v>
      </c>
      <c r="D167" s="554" t="s">
        <v>58</v>
      </c>
      <c r="E167" s="551" t="s">
        <v>4134</v>
      </c>
      <c r="F167" s="551" t="s">
        <v>4278</v>
      </c>
      <c r="G167" s="551" t="s">
        <v>4279</v>
      </c>
      <c r="H167" s="551" t="s">
        <v>4280</v>
      </c>
      <c r="I167" s="551" t="s">
        <v>4281</v>
      </c>
      <c r="J167" s="89" t="s">
        <v>4282</v>
      </c>
      <c r="K167" s="543" t="s">
        <v>208</v>
      </c>
      <c r="L167" s="543" t="s">
        <v>120</v>
      </c>
      <c r="M167" s="543">
        <v>12</v>
      </c>
      <c r="N167" s="555">
        <v>16725.310000000001</v>
      </c>
      <c r="O167" s="194" t="s">
        <v>4139</v>
      </c>
      <c r="P167" s="542">
        <v>27.33</v>
      </c>
      <c r="Q167" s="291"/>
      <c r="R167" s="291"/>
      <c r="S167" s="430"/>
    </row>
    <row r="168" spans="1:19" s="663" customFormat="1" ht="160.5" customHeight="1">
      <c r="A168" s="551">
        <v>21</v>
      </c>
      <c r="B168" s="554">
        <v>12</v>
      </c>
      <c r="C168" s="554">
        <v>5</v>
      </c>
      <c r="D168" s="554" t="s">
        <v>99</v>
      </c>
      <c r="E168" s="551" t="s">
        <v>4134</v>
      </c>
      <c r="F168" s="551" t="s">
        <v>4283</v>
      </c>
      <c r="G168" s="551" t="s">
        <v>4284</v>
      </c>
      <c r="H168" s="551" t="s">
        <v>2734</v>
      </c>
      <c r="I168" s="551" t="s">
        <v>4285</v>
      </c>
      <c r="J168" s="551" t="s">
        <v>4286</v>
      </c>
      <c r="K168" s="543"/>
      <c r="L168" s="557" t="s">
        <v>479</v>
      </c>
      <c r="M168" s="543">
        <v>12</v>
      </c>
      <c r="N168" s="181">
        <v>11490.99</v>
      </c>
      <c r="O168" s="194" t="s">
        <v>4139</v>
      </c>
      <c r="P168" s="551">
        <v>27</v>
      </c>
      <c r="Q168" s="429"/>
      <c r="R168" s="429"/>
      <c r="S168" s="662"/>
    </row>
    <row r="169" spans="1:19" s="663" customFormat="1" ht="48.75" customHeight="1">
      <c r="A169" s="551">
        <v>22</v>
      </c>
      <c r="B169" s="554">
        <v>12</v>
      </c>
      <c r="C169" s="554">
        <v>4</v>
      </c>
      <c r="D169" s="554" t="s">
        <v>272</v>
      </c>
      <c r="E169" s="551" t="s">
        <v>4287</v>
      </c>
      <c r="F169" s="551" t="s">
        <v>4288</v>
      </c>
      <c r="G169" s="551" t="s">
        <v>4289</v>
      </c>
      <c r="H169" s="551" t="s">
        <v>4290</v>
      </c>
      <c r="I169" s="551" t="s">
        <v>4291</v>
      </c>
      <c r="J169" s="551" t="s">
        <v>4292</v>
      </c>
      <c r="K169" s="543" t="s">
        <v>208</v>
      </c>
      <c r="L169" s="543" t="s">
        <v>75</v>
      </c>
      <c r="M169" s="543">
        <v>120</v>
      </c>
      <c r="N169" s="181">
        <v>10913.8</v>
      </c>
      <c r="O169" s="194" t="s">
        <v>4293</v>
      </c>
      <c r="P169" s="551">
        <v>26.67</v>
      </c>
      <c r="Q169" s="429"/>
      <c r="R169" s="429"/>
      <c r="S169" s="662"/>
    </row>
    <row r="170" spans="1:19" s="663" customFormat="1" ht="48" customHeight="1">
      <c r="A170" s="551">
        <v>23</v>
      </c>
      <c r="B170" s="554">
        <v>11</v>
      </c>
      <c r="C170" s="554">
        <v>5</v>
      </c>
      <c r="D170" s="554" t="s">
        <v>58</v>
      </c>
      <c r="E170" s="551" t="s">
        <v>4294</v>
      </c>
      <c r="F170" s="551" t="s">
        <v>4295</v>
      </c>
      <c r="G170" s="551" t="s">
        <v>4296</v>
      </c>
      <c r="H170" s="551" t="s">
        <v>4297</v>
      </c>
      <c r="I170" s="551" t="s">
        <v>4298</v>
      </c>
      <c r="J170" s="551" t="s">
        <v>4299</v>
      </c>
      <c r="K170" s="543" t="s">
        <v>208</v>
      </c>
      <c r="L170" s="543" t="s">
        <v>75</v>
      </c>
      <c r="M170" s="543">
        <v>70</v>
      </c>
      <c r="N170" s="181">
        <v>9695.7000000000007</v>
      </c>
      <c r="O170" s="194" t="s">
        <v>4300</v>
      </c>
      <c r="P170" s="551">
        <v>26.67</v>
      </c>
      <c r="Q170" s="429"/>
      <c r="R170" s="429"/>
      <c r="S170" s="662"/>
    </row>
    <row r="171" spans="1:19" s="663" customFormat="1" ht="48.75" customHeight="1">
      <c r="A171" s="551">
        <v>24</v>
      </c>
      <c r="B171" s="554">
        <v>10</v>
      </c>
      <c r="C171" s="554">
        <v>4</v>
      </c>
      <c r="D171" s="554" t="s">
        <v>99</v>
      </c>
      <c r="E171" s="551" t="s">
        <v>4301</v>
      </c>
      <c r="F171" s="551" t="s">
        <v>4302</v>
      </c>
      <c r="G171" s="551" t="s">
        <v>4303</v>
      </c>
      <c r="H171" s="551" t="s">
        <v>4142</v>
      </c>
      <c r="I171" s="551" t="s">
        <v>4089</v>
      </c>
      <c r="J171" s="551" t="s">
        <v>4304</v>
      </c>
      <c r="K171" s="543" t="s">
        <v>208</v>
      </c>
      <c r="L171" s="543" t="s">
        <v>4208</v>
      </c>
      <c r="M171" s="543" t="s">
        <v>4305</v>
      </c>
      <c r="N171" s="181">
        <v>10458</v>
      </c>
      <c r="O171" s="194" t="s">
        <v>4306</v>
      </c>
      <c r="P171" s="551">
        <v>25</v>
      </c>
      <c r="Q171" s="429"/>
      <c r="R171" s="429"/>
      <c r="S171" s="662"/>
    </row>
    <row r="172" spans="1:19" s="3" customFormat="1" ht="48.75" customHeight="1">
      <c r="A172" s="1139">
        <v>25</v>
      </c>
      <c r="B172" s="1077">
        <v>12</v>
      </c>
      <c r="C172" s="1077">
        <v>4</v>
      </c>
      <c r="D172" s="1077" t="s">
        <v>58</v>
      </c>
      <c r="E172" s="1139" t="s">
        <v>4307</v>
      </c>
      <c r="F172" s="1139" t="s">
        <v>4308</v>
      </c>
      <c r="G172" s="1139" t="s">
        <v>4309</v>
      </c>
      <c r="H172" s="1139" t="s">
        <v>4310</v>
      </c>
      <c r="I172" s="1139" t="s">
        <v>4311</v>
      </c>
      <c r="J172" s="1083" t="s">
        <v>4312</v>
      </c>
      <c r="K172" s="1081" t="s">
        <v>208</v>
      </c>
      <c r="L172" s="543" t="s">
        <v>120</v>
      </c>
      <c r="M172" s="543">
        <v>15</v>
      </c>
      <c r="N172" s="1287">
        <v>31002.03</v>
      </c>
      <c r="O172" s="1583" t="s">
        <v>4313</v>
      </c>
      <c r="P172" s="1185">
        <v>25</v>
      </c>
      <c r="Q172" s="291"/>
      <c r="R172" s="291"/>
      <c r="S172" s="430"/>
    </row>
    <row r="173" spans="1:19" s="3" customFormat="1" ht="48" customHeight="1">
      <c r="A173" s="1141"/>
      <c r="B173" s="1078"/>
      <c r="C173" s="1078"/>
      <c r="D173" s="1078"/>
      <c r="E173" s="1141"/>
      <c r="F173" s="1141"/>
      <c r="G173" s="1141"/>
      <c r="H173" s="1141"/>
      <c r="I173" s="1141"/>
      <c r="J173" s="1084"/>
      <c r="K173" s="1082"/>
      <c r="L173" s="543" t="s">
        <v>4082</v>
      </c>
      <c r="M173" s="543">
        <v>3</v>
      </c>
      <c r="N173" s="1288"/>
      <c r="O173" s="1584"/>
      <c r="P173" s="1185"/>
      <c r="Q173" s="291"/>
      <c r="R173" s="291"/>
      <c r="S173" s="430"/>
    </row>
    <row r="174" spans="1:19" s="183" customFormat="1" ht="48.75" customHeight="1">
      <c r="A174" s="551">
        <v>26</v>
      </c>
      <c r="B174" s="554">
        <v>12</v>
      </c>
      <c r="C174" s="554">
        <v>5</v>
      </c>
      <c r="D174" s="554" t="s">
        <v>58</v>
      </c>
      <c r="E174" s="551" t="s">
        <v>4134</v>
      </c>
      <c r="F174" s="551" t="s">
        <v>4314</v>
      </c>
      <c r="G174" s="551" t="s">
        <v>4315</v>
      </c>
      <c r="H174" s="551" t="s">
        <v>2478</v>
      </c>
      <c r="I174" s="551" t="s">
        <v>4316</v>
      </c>
      <c r="J174" s="89" t="s">
        <v>4317</v>
      </c>
      <c r="K174" s="543" t="s">
        <v>208</v>
      </c>
      <c r="L174" s="543" t="s">
        <v>66</v>
      </c>
      <c r="M174" s="543">
        <v>50</v>
      </c>
      <c r="N174" s="181">
        <v>52734.6</v>
      </c>
      <c r="O174" s="194" t="s">
        <v>4139</v>
      </c>
      <c r="P174" s="551">
        <v>25</v>
      </c>
      <c r="Q174" s="429"/>
      <c r="R174" s="429"/>
      <c r="S174" s="662"/>
    </row>
    <row r="175" spans="1:19" s="663" customFormat="1" ht="171.75" customHeight="1">
      <c r="A175" s="551">
        <v>27</v>
      </c>
      <c r="B175" s="554">
        <v>13</v>
      </c>
      <c r="C175" s="554">
        <v>5</v>
      </c>
      <c r="D175" s="554" t="s">
        <v>58</v>
      </c>
      <c r="E175" s="551" t="s">
        <v>4164</v>
      </c>
      <c r="F175" s="551" t="s">
        <v>4318</v>
      </c>
      <c r="G175" s="551" t="s">
        <v>4319</v>
      </c>
      <c r="H175" s="551" t="s">
        <v>2734</v>
      </c>
      <c r="I175" s="551" t="s">
        <v>4167</v>
      </c>
      <c r="J175" s="551" t="s">
        <v>4320</v>
      </c>
      <c r="K175" s="543" t="s">
        <v>208</v>
      </c>
      <c r="L175" s="557" t="s">
        <v>479</v>
      </c>
      <c r="M175" s="543">
        <v>50</v>
      </c>
      <c r="N175" s="181">
        <v>27194</v>
      </c>
      <c r="O175" s="194" t="s">
        <v>4169</v>
      </c>
      <c r="P175" s="551">
        <v>25</v>
      </c>
      <c r="Q175" s="429"/>
      <c r="R175" s="429"/>
      <c r="S175" s="662"/>
    </row>
    <row r="176" spans="1:19" s="663" customFormat="1" ht="196.5" customHeight="1">
      <c r="A176" s="551">
        <v>28</v>
      </c>
      <c r="B176" s="554">
        <v>13</v>
      </c>
      <c r="C176" s="554">
        <v>5</v>
      </c>
      <c r="D176" s="554" t="s">
        <v>58</v>
      </c>
      <c r="E176" s="551" t="s">
        <v>4321</v>
      </c>
      <c r="F176" s="551" t="s">
        <v>4322</v>
      </c>
      <c r="G176" s="676" t="s">
        <v>4323</v>
      </c>
      <c r="H176" s="551" t="s">
        <v>4088</v>
      </c>
      <c r="I176" s="551" t="s">
        <v>4324</v>
      </c>
      <c r="J176" s="551" t="s">
        <v>4120</v>
      </c>
      <c r="K176" s="543" t="s">
        <v>208</v>
      </c>
      <c r="L176" s="543" t="s">
        <v>2778</v>
      </c>
      <c r="M176" s="543">
        <v>20</v>
      </c>
      <c r="N176" s="181">
        <v>6520</v>
      </c>
      <c r="O176" s="194" t="s">
        <v>4325</v>
      </c>
      <c r="P176" s="551">
        <v>24.33</v>
      </c>
      <c r="Q176" s="429"/>
      <c r="R176" s="429"/>
      <c r="S176" s="662"/>
    </row>
    <row r="177" spans="1:19" s="663" customFormat="1" ht="48.75" customHeight="1">
      <c r="A177" s="551">
        <v>29</v>
      </c>
      <c r="B177" s="554">
        <v>11</v>
      </c>
      <c r="C177" s="554">
        <v>5</v>
      </c>
      <c r="D177" s="554" t="s">
        <v>58</v>
      </c>
      <c r="E177" s="551" t="s">
        <v>4326</v>
      </c>
      <c r="F177" s="551" t="s">
        <v>4327</v>
      </c>
      <c r="G177" s="551" t="s">
        <v>4328</v>
      </c>
      <c r="H177" s="551" t="s">
        <v>4329</v>
      </c>
      <c r="I177" s="551" t="s">
        <v>4330</v>
      </c>
      <c r="J177" s="551" t="s">
        <v>4331</v>
      </c>
      <c r="K177" s="543" t="s">
        <v>208</v>
      </c>
      <c r="L177" s="543" t="s">
        <v>120</v>
      </c>
      <c r="M177" s="543">
        <v>20</v>
      </c>
      <c r="N177" s="181">
        <v>22446</v>
      </c>
      <c r="O177" s="194" t="s">
        <v>4332</v>
      </c>
      <c r="P177" s="551">
        <v>24</v>
      </c>
      <c r="Q177" s="429"/>
      <c r="R177" s="429"/>
      <c r="S177" s="662"/>
    </row>
    <row r="178" spans="1:19" s="663" customFormat="1" ht="48" customHeight="1">
      <c r="A178" s="551">
        <v>30</v>
      </c>
      <c r="B178" s="554">
        <v>12</v>
      </c>
      <c r="C178" s="554" t="s">
        <v>796</v>
      </c>
      <c r="D178" s="554" t="s">
        <v>134</v>
      </c>
      <c r="E178" s="551" t="s">
        <v>4333</v>
      </c>
      <c r="F178" s="551" t="s">
        <v>4334</v>
      </c>
      <c r="G178" s="551" t="s">
        <v>4335</v>
      </c>
      <c r="H178" s="551" t="s">
        <v>2734</v>
      </c>
      <c r="I178" s="551" t="s">
        <v>4336</v>
      </c>
      <c r="J178" s="551" t="s">
        <v>4337</v>
      </c>
      <c r="K178" s="543" t="s">
        <v>208</v>
      </c>
      <c r="L178" s="557" t="s">
        <v>479</v>
      </c>
      <c r="M178" s="543">
        <v>50</v>
      </c>
      <c r="N178" s="181">
        <v>13915</v>
      </c>
      <c r="O178" s="194" t="s">
        <v>4338</v>
      </c>
      <c r="P178" s="551">
        <v>24</v>
      </c>
      <c r="Q178" s="429"/>
      <c r="R178" s="429"/>
      <c r="S178" s="662"/>
    </row>
    <row r="179" spans="1:19" s="663" customFormat="1" ht="127.5">
      <c r="A179" s="551">
        <v>31</v>
      </c>
      <c r="B179" s="554">
        <v>12</v>
      </c>
      <c r="C179" s="554" t="s">
        <v>518</v>
      </c>
      <c r="D179" s="554" t="s">
        <v>1220</v>
      </c>
      <c r="E179" s="551" t="s">
        <v>4134</v>
      </c>
      <c r="F179" s="551" t="s">
        <v>4339</v>
      </c>
      <c r="G179" s="551" t="s">
        <v>4340</v>
      </c>
      <c r="H179" s="551" t="s">
        <v>4341</v>
      </c>
      <c r="I179" s="551" t="s">
        <v>4342</v>
      </c>
      <c r="J179" s="89" t="s">
        <v>4343</v>
      </c>
      <c r="K179" s="543" t="s">
        <v>208</v>
      </c>
      <c r="L179" s="543" t="s">
        <v>843</v>
      </c>
      <c r="M179" s="543">
        <v>2</v>
      </c>
      <c r="N179" s="181">
        <v>13490</v>
      </c>
      <c r="O179" s="194" t="s">
        <v>4139</v>
      </c>
      <c r="P179" s="551">
        <v>23.67</v>
      </c>
      <c r="Q179" s="429"/>
      <c r="R179" s="429"/>
      <c r="S179" s="662"/>
    </row>
    <row r="180" spans="1:19" s="679" customFormat="1" ht="96" customHeight="1">
      <c r="A180" s="551">
        <v>32</v>
      </c>
      <c r="B180" s="554">
        <v>12</v>
      </c>
      <c r="C180" s="554">
        <v>4</v>
      </c>
      <c r="D180" s="554" t="s">
        <v>50</v>
      </c>
      <c r="E180" s="89" t="s">
        <v>4344</v>
      </c>
      <c r="F180" s="89" t="s">
        <v>4345</v>
      </c>
      <c r="G180" s="89" t="s">
        <v>4346</v>
      </c>
      <c r="H180" s="89" t="s">
        <v>4142</v>
      </c>
      <c r="I180" s="89" t="s">
        <v>4089</v>
      </c>
      <c r="J180" s="89" t="s">
        <v>4347</v>
      </c>
      <c r="K180" s="543" t="s">
        <v>208</v>
      </c>
      <c r="L180" s="543" t="s">
        <v>4208</v>
      </c>
      <c r="M180" s="543">
        <v>200</v>
      </c>
      <c r="N180" s="677">
        <v>44893.05</v>
      </c>
      <c r="O180" s="678" t="s">
        <v>4348</v>
      </c>
      <c r="P180" s="89">
        <v>23.5</v>
      </c>
      <c r="Q180" s="661"/>
      <c r="R180" s="661"/>
      <c r="S180" s="662"/>
    </row>
    <row r="181" spans="1:19" s="663" customFormat="1" ht="48.75" customHeight="1">
      <c r="A181" s="1139">
        <v>33</v>
      </c>
      <c r="B181" s="1077">
        <v>13</v>
      </c>
      <c r="C181" s="1077">
        <v>4</v>
      </c>
      <c r="D181" s="1077" t="s">
        <v>99</v>
      </c>
      <c r="E181" s="1139" t="s">
        <v>4349</v>
      </c>
      <c r="F181" s="1139" t="s">
        <v>4350</v>
      </c>
      <c r="G181" s="1139" t="s">
        <v>4351</v>
      </c>
      <c r="H181" s="1139" t="s">
        <v>313</v>
      </c>
      <c r="I181" s="1139" t="s">
        <v>4352</v>
      </c>
      <c r="J181" s="1083" t="s">
        <v>4226</v>
      </c>
      <c r="K181" s="1081" t="s">
        <v>208</v>
      </c>
      <c r="L181" s="543" t="s">
        <v>119</v>
      </c>
      <c r="M181" s="543">
        <v>7</v>
      </c>
      <c r="N181" s="1373">
        <v>24091.06</v>
      </c>
      <c r="O181" s="1583" t="s">
        <v>4116</v>
      </c>
      <c r="P181" s="1416">
        <v>23.5</v>
      </c>
      <c r="Q181" s="429"/>
      <c r="R181" s="429"/>
      <c r="S181" s="662"/>
    </row>
    <row r="182" spans="1:19" s="663" customFormat="1" ht="48" customHeight="1">
      <c r="A182" s="1141"/>
      <c r="B182" s="1078"/>
      <c r="C182" s="1078"/>
      <c r="D182" s="1078"/>
      <c r="E182" s="1141"/>
      <c r="F182" s="1141"/>
      <c r="G182" s="1141"/>
      <c r="H182" s="1141"/>
      <c r="I182" s="1141"/>
      <c r="J182" s="1084"/>
      <c r="K182" s="1082"/>
      <c r="L182" s="543" t="s">
        <v>120</v>
      </c>
      <c r="M182" s="543">
        <v>210</v>
      </c>
      <c r="N182" s="1375"/>
      <c r="O182" s="1584"/>
      <c r="P182" s="1416"/>
      <c r="Q182" s="429"/>
      <c r="R182" s="429"/>
      <c r="S182" s="662"/>
    </row>
    <row r="183" spans="1:19" s="663" customFormat="1" ht="124.5" customHeight="1">
      <c r="A183" s="551">
        <v>34</v>
      </c>
      <c r="B183" s="554">
        <v>11</v>
      </c>
      <c r="C183" s="554" t="s">
        <v>88</v>
      </c>
      <c r="D183" s="554" t="s">
        <v>58</v>
      </c>
      <c r="E183" s="551" t="s">
        <v>4353</v>
      </c>
      <c r="F183" s="551" t="s">
        <v>4354</v>
      </c>
      <c r="G183" s="551" t="s">
        <v>4355</v>
      </c>
      <c r="H183" s="89" t="s">
        <v>2469</v>
      </c>
      <c r="I183" s="551" t="s">
        <v>4356</v>
      </c>
      <c r="J183" s="89" t="s">
        <v>4272</v>
      </c>
      <c r="K183" s="543" t="s">
        <v>208</v>
      </c>
      <c r="L183" s="543" t="s">
        <v>75</v>
      </c>
      <c r="M183" s="543">
        <v>50</v>
      </c>
      <c r="N183" s="181">
        <v>5251.5</v>
      </c>
      <c r="O183" s="194" t="s">
        <v>4357</v>
      </c>
      <c r="P183" s="551">
        <v>23.33</v>
      </c>
      <c r="Q183" s="429"/>
      <c r="R183" s="429"/>
      <c r="S183" s="662"/>
    </row>
    <row r="184" spans="1:19" s="663" customFormat="1" ht="85.5" customHeight="1">
      <c r="A184" s="551">
        <v>35</v>
      </c>
      <c r="B184" s="554">
        <v>12</v>
      </c>
      <c r="C184" s="554" t="s">
        <v>482</v>
      </c>
      <c r="D184" s="554" t="s">
        <v>447</v>
      </c>
      <c r="E184" s="551" t="s">
        <v>4247</v>
      </c>
      <c r="F184" s="551" t="s">
        <v>4358</v>
      </c>
      <c r="G184" s="551" t="s">
        <v>4359</v>
      </c>
      <c r="H184" s="551" t="s">
        <v>275</v>
      </c>
      <c r="I184" s="551" t="s">
        <v>4360</v>
      </c>
      <c r="J184" s="551" t="s">
        <v>4361</v>
      </c>
      <c r="K184" s="543" t="s">
        <v>208</v>
      </c>
      <c r="L184" s="543" t="s">
        <v>75</v>
      </c>
      <c r="M184" s="543">
        <v>60</v>
      </c>
      <c r="N184" s="181">
        <v>31538.1</v>
      </c>
      <c r="O184" s="194" t="s">
        <v>4063</v>
      </c>
      <c r="P184" s="551">
        <v>22.67</v>
      </c>
      <c r="Q184" s="429"/>
      <c r="R184" s="429"/>
      <c r="S184" s="662"/>
    </row>
    <row r="185" spans="1:19" s="183" customFormat="1" ht="48.75" customHeight="1">
      <c r="A185" s="551">
        <v>36</v>
      </c>
      <c r="B185" s="554">
        <v>13</v>
      </c>
      <c r="C185" s="554" t="s">
        <v>2780</v>
      </c>
      <c r="D185" s="554" t="s">
        <v>58</v>
      </c>
      <c r="E185" s="548" t="s">
        <v>4134</v>
      </c>
      <c r="F185" s="551" t="s">
        <v>4362</v>
      </c>
      <c r="G185" s="551" t="s">
        <v>4363</v>
      </c>
      <c r="H185" s="551" t="s">
        <v>4161</v>
      </c>
      <c r="I185" s="548" t="s">
        <v>4364</v>
      </c>
      <c r="J185" s="550" t="s">
        <v>4365</v>
      </c>
      <c r="K185" s="543" t="s">
        <v>208</v>
      </c>
      <c r="L185" s="543" t="s">
        <v>120</v>
      </c>
      <c r="M185" s="540">
        <v>10</v>
      </c>
      <c r="N185" s="552">
        <v>19214.2</v>
      </c>
      <c r="O185" s="671" t="s">
        <v>4139</v>
      </c>
      <c r="P185" s="551">
        <v>22.5</v>
      </c>
      <c r="Q185" s="429"/>
      <c r="R185" s="429"/>
      <c r="S185" s="662"/>
    </row>
    <row r="186" spans="1:19" s="183" customFormat="1" ht="48" customHeight="1">
      <c r="A186" s="1139">
        <v>37</v>
      </c>
      <c r="B186" s="1077">
        <v>10</v>
      </c>
      <c r="C186" s="1077" t="s">
        <v>518</v>
      </c>
      <c r="D186" s="1077" t="s">
        <v>1273</v>
      </c>
      <c r="E186" s="1139" t="s">
        <v>4366</v>
      </c>
      <c r="F186" s="1139" t="s">
        <v>4367</v>
      </c>
      <c r="G186" s="1139" t="s">
        <v>4368</v>
      </c>
      <c r="H186" s="1139" t="s">
        <v>4369</v>
      </c>
      <c r="I186" s="1139" t="s">
        <v>4370</v>
      </c>
      <c r="J186" s="1083" t="s">
        <v>4371</v>
      </c>
      <c r="K186" s="1081" t="s">
        <v>208</v>
      </c>
      <c r="L186" s="543" t="s">
        <v>2576</v>
      </c>
      <c r="M186" s="543">
        <v>10</v>
      </c>
      <c r="N186" s="1373">
        <v>20910</v>
      </c>
      <c r="O186" s="1583" t="s">
        <v>4100</v>
      </c>
      <c r="P186" s="1416">
        <v>22.5</v>
      </c>
      <c r="Q186" s="429"/>
      <c r="R186" s="429"/>
      <c r="S186" s="662"/>
    </row>
    <row r="187" spans="1:19" s="183" customFormat="1" ht="48.75" customHeight="1">
      <c r="A187" s="1140"/>
      <c r="B187" s="1099"/>
      <c r="C187" s="1099"/>
      <c r="D187" s="1099"/>
      <c r="E187" s="1140"/>
      <c r="F187" s="1140"/>
      <c r="G187" s="1140"/>
      <c r="H187" s="1140"/>
      <c r="I187" s="1140"/>
      <c r="J187" s="1142"/>
      <c r="K187" s="1092"/>
      <c r="L187" s="543" t="s">
        <v>4372</v>
      </c>
      <c r="M187" s="541">
        <v>4</v>
      </c>
      <c r="N187" s="1374"/>
      <c r="O187" s="1587"/>
      <c r="P187" s="1416"/>
      <c r="Q187" s="429"/>
      <c r="R187" s="429"/>
      <c r="S187" s="662"/>
    </row>
    <row r="188" spans="1:19" s="183" customFormat="1" ht="51">
      <c r="A188" s="1141"/>
      <c r="B188" s="1078"/>
      <c r="C188" s="1078"/>
      <c r="D188" s="1078"/>
      <c r="E188" s="1141"/>
      <c r="F188" s="1141"/>
      <c r="G188" s="1141"/>
      <c r="H188" s="1141"/>
      <c r="I188" s="1141"/>
      <c r="J188" s="1084"/>
      <c r="K188" s="1082"/>
      <c r="L188" s="543" t="s">
        <v>2778</v>
      </c>
      <c r="M188" s="541">
        <v>1500</v>
      </c>
      <c r="N188" s="1375"/>
      <c r="O188" s="1584"/>
      <c r="P188" s="1416"/>
      <c r="Q188" s="429"/>
      <c r="R188" s="429"/>
      <c r="S188" s="662"/>
    </row>
    <row r="189" spans="1:19" s="663" customFormat="1" ht="51">
      <c r="A189" s="1139">
        <v>38</v>
      </c>
      <c r="B189" s="1077">
        <v>10</v>
      </c>
      <c r="C189" s="1077" t="s">
        <v>126</v>
      </c>
      <c r="D189" s="1077" t="s">
        <v>4373</v>
      </c>
      <c r="E189" s="1139" t="s">
        <v>4374</v>
      </c>
      <c r="F189" s="1139" t="s">
        <v>4375</v>
      </c>
      <c r="G189" s="1139" t="s">
        <v>4376</v>
      </c>
      <c r="H189" s="1139" t="s">
        <v>4377</v>
      </c>
      <c r="I189" s="1139" t="s">
        <v>4378</v>
      </c>
      <c r="J189" s="1139" t="s">
        <v>4379</v>
      </c>
      <c r="K189" s="1081" t="s">
        <v>208</v>
      </c>
      <c r="L189" s="543" t="s">
        <v>2778</v>
      </c>
      <c r="M189" s="541">
        <v>5000</v>
      </c>
      <c r="N189" s="1373" t="s">
        <v>4380</v>
      </c>
      <c r="O189" s="1583" t="s">
        <v>4381</v>
      </c>
      <c r="P189" s="1588">
        <v>22</v>
      </c>
      <c r="Q189" s="674"/>
      <c r="R189" s="674"/>
      <c r="S189" s="675"/>
    </row>
    <row r="190" spans="1:19" s="663" customFormat="1" ht="48" customHeight="1">
      <c r="A190" s="1141"/>
      <c r="B190" s="1078"/>
      <c r="C190" s="1078"/>
      <c r="D190" s="1078"/>
      <c r="E190" s="1141"/>
      <c r="F190" s="1141"/>
      <c r="G190" s="1141"/>
      <c r="H190" s="1141"/>
      <c r="I190" s="1141"/>
      <c r="J190" s="1141"/>
      <c r="K190" s="1082"/>
      <c r="L190" s="543" t="s">
        <v>38</v>
      </c>
      <c r="M190" s="541">
        <v>70</v>
      </c>
      <c r="N190" s="1375"/>
      <c r="O190" s="1584"/>
      <c r="P190" s="1588"/>
      <c r="Q190" s="674"/>
      <c r="R190" s="674"/>
      <c r="S190" s="675"/>
    </row>
    <row r="191" spans="1:19" s="663" customFormat="1" ht="63" customHeight="1">
      <c r="A191" s="551">
        <v>39</v>
      </c>
      <c r="B191" s="554">
        <v>10</v>
      </c>
      <c r="C191" s="554">
        <v>5</v>
      </c>
      <c r="D191" s="554" t="s">
        <v>31</v>
      </c>
      <c r="E191" s="551" t="s">
        <v>4349</v>
      </c>
      <c r="F191" s="551" t="s">
        <v>4382</v>
      </c>
      <c r="G191" s="551" t="s">
        <v>4383</v>
      </c>
      <c r="H191" s="551" t="s">
        <v>4377</v>
      </c>
      <c r="I191" s="551" t="s">
        <v>4384</v>
      </c>
      <c r="J191" s="89" t="s">
        <v>4256</v>
      </c>
      <c r="K191" s="543" t="s">
        <v>208</v>
      </c>
      <c r="L191" s="543" t="s">
        <v>38</v>
      </c>
      <c r="M191" s="543">
        <v>30</v>
      </c>
      <c r="N191" s="181">
        <v>45716.4</v>
      </c>
      <c r="O191" s="194" t="s">
        <v>4116</v>
      </c>
      <c r="P191" s="551">
        <v>22</v>
      </c>
      <c r="Q191" s="429"/>
      <c r="R191" s="429"/>
      <c r="S191" s="662"/>
    </row>
    <row r="192" spans="1:19" s="663" customFormat="1" ht="122.25" customHeight="1">
      <c r="A192" s="551">
        <v>40</v>
      </c>
      <c r="B192" s="554">
        <v>12</v>
      </c>
      <c r="C192" s="554" t="s">
        <v>107</v>
      </c>
      <c r="D192" s="554" t="s">
        <v>447</v>
      </c>
      <c r="E192" s="551" t="s">
        <v>4247</v>
      </c>
      <c r="F192" s="551" t="s">
        <v>4385</v>
      </c>
      <c r="G192" s="551" t="s">
        <v>4249</v>
      </c>
      <c r="H192" s="551" t="s">
        <v>2734</v>
      </c>
      <c r="I192" s="551" t="s">
        <v>4386</v>
      </c>
      <c r="J192" s="551" t="s">
        <v>4387</v>
      </c>
      <c r="K192" s="543" t="s">
        <v>208</v>
      </c>
      <c r="L192" s="543" t="s">
        <v>479</v>
      </c>
      <c r="M192" s="543">
        <v>40</v>
      </c>
      <c r="N192" s="181">
        <v>52599.18</v>
      </c>
      <c r="O192" s="671" t="s">
        <v>4063</v>
      </c>
      <c r="P192" s="548">
        <v>22</v>
      </c>
      <c r="Q192" s="429"/>
      <c r="R192" s="429"/>
      <c r="S192" s="662"/>
    </row>
    <row r="193" spans="15:16">
      <c r="O193" s="152"/>
      <c r="P193" s="152"/>
    </row>
    <row r="194" spans="15:16">
      <c r="O194" s="152"/>
      <c r="P194" s="152"/>
    </row>
    <row r="195" spans="15:16">
      <c r="O195" s="152"/>
      <c r="P195" s="152"/>
    </row>
    <row r="196" spans="15:16">
      <c r="O196" s="152"/>
      <c r="P196" s="152"/>
    </row>
    <row r="197" spans="15:16">
      <c r="O197" s="152"/>
      <c r="P197" s="152"/>
    </row>
    <row r="198" spans="15:16">
      <c r="O198" s="152"/>
      <c r="P198" s="152"/>
    </row>
    <row r="199" spans="15:16">
      <c r="O199" s="152"/>
      <c r="P199" s="152"/>
    </row>
    <row r="200" spans="15:16">
      <c r="O200" s="152"/>
      <c r="P200" s="152"/>
    </row>
    <row r="201" spans="15:16">
      <c r="O201" s="152"/>
      <c r="P201" s="152"/>
    </row>
    <row r="202" spans="15:16">
      <c r="O202" s="152"/>
      <c r="P202" s="152"/>
    </row>
    <row r="203" spans="15:16">
      <c r="O203" s="152"/>
      <c r="P203" s="152"/>
    </row>
    <row r="204" spans="15:16">
      <c r="O204" s="152"/>
      <c r="P204" s="152"/>
    </row>
    <row r="205" spans="15:16">
      <c r="O205" s="152"/>
      <c r="P205" s="152"/>
    </row>
    <row r="206" spans="15:16">
      <c r="O206" s="152"/>
      <c r="P206" s="152"/>
    </row>
    <row r="207" spans="15:16">
      <c r="O207" s="152"/>
      <c r="P207" s="152"/>
    </row>
    <row r="208" spans="15:16">
      <c r="O208" s="152"/>
      <c r="P208" s="152"/>
    </row>
    <row r="209" spans="15:16">
      <c r="O209" s="152"/>
      <c r="P209" s="152"/>
    </row>
    <row r="210" spans="15:16">
      <c r="O210" s="152"/>
      <c r="P210" s="152"/>
    </row>
    <row r="211" spans="15:16">
      <c r="O211" s="152"/>
      <c r="P211" s="152"/>
    </row>
    <row r="212" spans="15:16">
      <c r="O212" s="152"/>
      <c r="P212" s="152"/>
    </row>
    <row r="213" spans="15:16">
      <c r="O213" s="152"/>
      <c r="P213" s="152"/>
    </row>
    <row r="214" spans="15:16">
      <c r="O214" s="152"/>
      <c r="P214" s="152"/>
    </row>
    <row r="215" spans="15:16">
      <c r="O215" s="152"/>
      <c r="P215" s="152"/>
    </row>
    <row r="216" spans="15:16">
      <c r="O216" s="152"/>
      <c r="P216" s="152"/>
    </row>
    <row r="217" spans="15:16">
      <c r="O217" s="152"/>
      <c r="P217" s="152"/>
    </row>
    <row r="218" spans="15:16">
      <c r="O218" s="152"/>
      <c r="P218" s="152"/>
    </row>
    <row r="219" spans="15:16">
      <c r="O219" s="152"/>
      <c r="P219" s="152"/>
    </row>
    <row r="220" spans="15:16">
      <c r="O220" s="152"/>
      <c r="P220" s="152"/>
    </row>
    <row r="221" spans="15:16">
      <c r="O221" s="152"/>
      <c r="P221" s="152"/>
    </row>
    <row r="222" spans="15:16">
      <c r="O222" s="152"/>
      <c r="P222" s="152"/>
    </row>
    <row r="223" spans="15:16">
      <c r="O223" s="152"/>
      <c r="P223" s="152"/>
    </row>
    <row r="224" spans="15:16">
      <c r="O224" s="152"/>
      <c r="P224" s="152"/>
    </row>
    <row r="225" spans="15:16">
      <c r="O225" s="152"/>
      <c r="P225" s="152"/>
    </row>
    <row r="226" spans="15:16">
      <c r="O226" s="152"/>
      <c r="P226" s="152"/>
    </row>
    <row r="227" spans="15:16">
      <c r="O227" s="152"/>
      <c r="P227" s="152"/>
    </row>
    <row r="228" spans="15:16">
      <c r="O228" s="152"/>
      <c r="P228" s="152"/>
    </row>
    <row r="229" spans="15:16">
      <c r="O229" s="152"/>
      <c r="P229" s="152"/>
    </row>
    <row r="230" spans="15:16">
      <c r="O230" s="152"/>
      <c r="P230" s="152"/>
    </row>
    <row r="231" spans="15:16">
      <c r="O231" s="152"/>
      <c r="P231" s="152"/>
    </row>
    <row r="232" spans="15:16">
      <c r="O232" s="152"/>
      <c r="P232" s="152"/>
    </row>
    <row r="233" spans="15:16">
      <c r="O233" s="152"/>
      <c r="P233" s="152"/>
    </row>
    <row r="234" spans="15:16">
      <c r="O234" s="152"/>
      <c r="P234" s="152"/>
    </row>
    <row r="235" spans="15:16">
      <c r="O235" s="152"/>
      <c r="P235" s="152"/>
    </row>
    <row r="236" spans="15:16">
      <c r="O236" s="152"/>
      <c r="P236" s="152"/>
    </row>
    <row r="237" spans="15:16">
      <c r="O237" s="152"/>
      <c r="P237" s="152"/>
    </row>
    <row r="238" spans="15:16">
      <c r="O238" s="152"/>
      <c r="P238" s="152"/>
    </row>
    <row r="239" spans="15:16">
      <c r="O239" s="152"/>
      <c r="P239" s="152"/>
    </row>
    <row r="240" spans="15:16">
      <c r="O240" s="152"/>
      <c r="P240" s="152"/>
    </row>
    <row r="241" spans="15:16">
      <c r="O241" s="152"/>
      <c r="P241" s="152"/>
    </row>
    <row r="242" spans="15:16">
      <c r="O242" s="152"/>
      <c r="P242" s="152"/>
    </row>
    <row r="243" spans="15:16">
      <c r="O243" s="152"/>
      <c r="P243" s="152"/>
    </row>
    <row r="244" spans="15:16">
      <c r="O244" s="152"/>
      <c r="P244" s="152"/>
    </row>
    <row r="245" spans="15:16">
      <c r="O245" s="152"/>
      <c r="P245" s="152"/>
    </row>
    <row r="246" spans="15:16">
      <c r="O246" s="152"/>
      <c r="P246" s="152"/>
    </row>
    <row r="247" spans="15:16">
      <c r="O247" s="152"/>
      <c r="P247" s="152"/>
    </row>
    <row r="248" spans="15:16">
      <c r="O248" s="152"/>
      <c r="P248" s="152"/>
    </row>
    <row r="249" spans="15:16">
      <c r="O249" s="152"/>
      <c r="P249" s="152"/>
    </row>
    <row r="250" spans="15:16">
      <c r="O250" s="152"/>
      <c r="P250" s="152"/>
    </row>
    <row r="251" spans="15:16">
      <c r="O251" s="152"/>
      <c r="P251" s="152"/>
    </row>
    <row r="252" spans="15:16">
      <c r="O252" s="152"/>
      <c r="P252" s="152"/>
    </row>
    <row r="253" spans="15:16">
      <c r="O253" s="152"/>
      <c r="P253" s="152"/>
    </row>
    <row r="254" spans="15:16">
      <c r="O254" s="152"/>
      <c r="P254" s="152"/>
    </row>
    <row r="255" spans="15:16">
      <c r="O255" s="152"/>
      <c r="P255" s="152"/>
    </row>
    <row r="256" spans="15:16">
      <c r="O256" s="152"/>
      <c r="P256" s="152"/>
    </row>
    <row r="257" spans="15:16">
      <c r="O257" s="152"/>
      <c r="P257" s="152"/>
    </row>
    <row r="258" spans="15:16">
      <c r="O258" s="152"/>
      <c r="P258" s="152"/>
    </row>
    <row r="259" spans="15:16">
      <c r="O259" s="152"/>
      <c r="P259" s="152"/>
    </row>
    <row r="260" spans="15:16">
      <c r="O260" s="152"/>
      <c r="P260" s="152"/>
    </row>
    <row r="261" spans="15:16">
      <c r="O261" s="152"/>
      <c r="P261" s="152"/>
    </row>
    <row r="262" spans="15:16">
      <c r="O262" s="152"/>
      <c r="P262" s="152"/>
    </row>
    <row r="263" spans="15:16">
      <c r="O263" s="152"/>
      <c r="P263" s="152"/>
    </row>
    <row r="264" spans="15:16">
      <c r="O264" s="152"/>
      <c r="P264" s="152"/>
    </row>
    <row r="265" spans="15:16">
      <c r="O265" s="152"/>
      <c r="P265" s="152"/>
    </row>
    <row r="266" spans="15:16">
      <c r="O266" s="152"/>
      <c r="P266" s="152"/>
    </row>
    <row r="267" spans="15:16">
      <c r="O267" s="152"/>
      <c r="P267" s="152"/>
    </row>
    <row r="268" spans="15:16">
      <c r="O268" s="152"/>
      <c r="P268" s="152"/>
    </row>
    <row r="269" spans="15:16">
      <c r="O269" s="152"/>
      <c r="P269" s="152"/>
    </row>
    <row r="270" spans="15:16">
      <c r="O270" s="152"/>
      <c r="P270" s="152"/>
    </row>
    <row r="271" spans="15:16">
      <c r="O271" s="152"/>
      <c r="P271" s="152"/>
    </row>
    <row r="272" spans="15:16">
      <c r="O272" s="152"/>
      <c r="P272" s="152"/>
    </row>
    <row r="273" spans="15:16">
      <c r="O273" s="152"/>
      <c r="P273" s="152"/>
    </row>
    <row r="274" spans="15:16">
      <c r="O274" s="152"/>
      <c r="P274" s="152"/>
    </row>
    <row r="275" spans="15:16">
      <c r="O275" s="152"/>
      <c r="P275" s="152"/>
    </row>
    <row r="276" spans="15:16">
      <c r="O276" s="152"/>
      <c r="P276" s="152"/>
    </row>
    <row r="277" spans="15:16">
      <c r="O277" s="152"/>
      <c r="P277" s="152"/>
    </row>
    <row r="278" spans="15:16">
      <c r="O278" s="152"/>
      <c r="P278" s="152"/>
    </row>
    <row r="279" spans="15:16">
      <c r="O279" s="152"/>
      <c r="P279" s="152"/>
    </row>
    <row r="280" spans="15:16">
      <c r="O280" s="152"/>
      <c r="P280" s="152"/>
    </row>
    <row r="281" spans="15:16">
      <c r="O281" s="152"/>
      <c r="P281" s="152"/>
    </row>
    <row r="282" spans="15:16">
      <c r="O282" s="152"/>
      <c r="P282" s="152"/>
    </row>
    <row r="283" spans="15:16">
      <c r="O283" s="152"/>
      <c r="P283" s="152"/>
    </row>
    <row r="284" spans="15:16">
      <c r="O284" s="152"/>
      <c r="P284" s="152"/>
    </row>
    <row r="285" spans="15:16">
      <c r="O285" s="152"/>
      <c r="P285" s="152"/>
    </row>
    <row r="286" spans="15:16">
      <c r="O286" s="152"/>
      <c r="P286" s="152"/>
    </row>
    <row r="287" spans="15:16">
      <c r="O287" s="152"/>
      <c r="P287" s="152"/>
    </row>
    <row r="288" spans="15:16">
      <c r="O288" s="152"/>
      <c r="P288" s="152"/>
    </row>
    <row r="289" spans="15:16">
      <c r="O289" s="152"/>
      <c r="P289" s="152"/>
    </row>
    <row r="290" spans="15:16">
      <c r="O290" s="152"/>
      <c r="P290" s="152"/>
    </row>
    <row r="291" spans="15:16">
      <c r="O291" s="152"/>
      <c r="P291" s="152"/>
    </row>
    <row r="292" spans="15:16">
      <c r="O292" s="152"/>
      <c r="P292" s="152"/>
    </row>
    <row r="293" spans="15:16">
      <c r="O293" s="152"/>
      <c r="P293" s="152"/>
    </row>
    <row r="294" spans="15:16">
      <c r="O294" s="152"/>
      <c r="P294" s="152"/>
    </row>
    <row r="295" spans="15:16">
      <c r="O295" s="152"/>
      <c r="P295" s="152"/>
    </row>
    <row r="296" spans="15:16">
      <c r="O296" s="152"/>
      <c r="P296" s="152"/>
    </row>
    <row r="297" spans="15:16">
      <c r="O297" s="152"/>
      <c r="P297" s="152"/>
    </row>
    <row r="298" spans="15:16">
      <c r="O298" s="152"/>
      <c r="P298" s="152"/>
    </row>
    <row r="299" spans="15:16">
      <c r="O299" s="152"/>
      <c r="P299" s="152"/>
    </row>
    <row r="300" spans="15:16">
      <c r="O300" s="152"/>
      <c r="P300" s="152"/>
    </row>
    <row r="301" spans="15:16">
      <c r="O301" s="152"/>
      <c r="P301" s="152"/>
    </row>
    <row r="302" spans="15:16">
      <c r="O302" s="152"/>
      <c r="P302" s="152"/>
    </row>
    <row r="303" spans="15:16">
      <c r="O303" s="152"/>
      <c r="P303" s="152"/>
    </row>
    <row r="304" spans="15:16">
      <c r="O304" s="152"/>
      <c r="P304" s="152"/>
    </row>
    <row r="305" spans="15:16">
      <c r="O305" s="152"/>
      <c r="P305" s="152"/>
    </row>
    <row r="306" spans="15:16">
      <c r="O306" s="152"/>
      <c r="P306" s="152"/>
    </row>
    <row r="307" spans="15:16">
      <c r="O307" s="152"/>
      <c r="P307" s="152"/>
    </row>
    <row r="308" spans="15:16">
      <c r="O308" s="152"/>
      <c r="P308" s="152"/>
    </row>
    <row r="309" spans="15:16">
      <c r="O309" s="152"/>
      <c r="P309" s="152"/>
    </row>
    <row r="310" spans="15:16">
      <c r="O310" s="152"/>
      <c r="P310" s="152"/>
    </row>
    <row r="311" spans="15:16">
      <c r="O311" s="152"/>
      <c r="P311" s="152"/>
    </row>
    <row r="312" spans="15:16">
      <c r="O312" s="152"/>
      <c r="P312" s="152"/>
    </row>
    <row r="313" spans="15:16">
      <c r="O313" s="152"/>
      <c r="P313" s="152"/>
    </row>
    <row r="314" spans="15:16">
      <c r="O314" s="152"/>
      <c r="P314" s="152"/>
    </row>
    <row r="315" spans="15:16">
      <c r="O315" s="152"/>
      <c r="P315" s="152"/>
    </row>
    <row r="316" spans="15:16">
      <c r="O316" s="152"/>
      <c r="P316" s="152"/>
    </row>
    <row r="317" spans="15:16">
      <c r="O317" s="152"/>
      <c r="P317" s="152"/>
    </row>
    <row r="318" spans="15:16">
      <c r="O318" s="152"/>
      <c r="P318" s="152"/>
    </row>
    <row r="319" spans="15:16">
      <c r="O319" s="152"/>
      <c r="P319" s="152"/>
    </row>
    <row r="320" spans="15:16">
      <c r="O320" s="152"/>
      <c r="P320" s="152"/>
    </row>
    <row r="321" spans="15:16">
      <c r="O321" s="152"/>
      <c r="P321" s="152"/>
    </row>
    <row r="322" spans="15:16">
      <c r="O322" s="152"/>
      <c r="P322" s="152"/>
    </row>
    <row r="323" spans="15:16">
      <c r="O323" s="152"/>
      <c r="P323" s="152"/>
    </row>
    <row r="324" spans="15:16">
      <c r="O324" s="152"/>
      <c r="P324" s="152"/>
    </row>
    <row r="325" spans="15:16">
      <c r="O325" s="152"/>
      <c r="P325" s="152"/>
    </row>
    <row r="326" spans="15:16">
      <c r="O326" s="152"/>
      <c r="P326" s="152"/>
    </row>
    <row r="327" spans="15:16">
      <c r="O327" s="152"/>
      <c r="P327" s="152"/>
    </row>
    <row r="328" spans="15:16">
      <c r="O328" s="152"/>
      <c r="P328" s="152"/>
    </row>
    <row r="329" spans="15:16">
      <c r="O329" s="152"/>
      <c r="P329" s="152"/>
    </row>
    <row r="330" spans="15:16">
      <c r="O330" s="152"/>
      <c r="P330" s="152"/>
    </row>
    <row r="331" spans="15:16">
      <c r="O331" s="152"/>
      <c r="P331" s="152"/>
    </row>
    <row r="332" spans="15:16">
      <c r="O332" s="152"/>
      <c r="P332" s="152"/>
    </row>
    <row r="333" spans="15:16">
      <c r="O333" s="152"/>
      <c r="P333" s="152"/>
    </row>
    <row r="334" spans="15:16">
      <c r="O334" s="152"/>
      <c r="P334" s="152"/>
    </row>
    <row r="335" spans="15:16">
      <c r="O335" s="152"/>
      <c r="P335" s="152"/>
    </row>
    <row r="336" spans="15:16">
      <c r="O336" s="152"/>
      <c r="P336" s="152"/>
    </row>
    <row r="337" spans="15:16">
      <c r="O337" s="152"/>
      <c r="P337" s="152"/>
    </row>
    <row r="338" spans="15:16">
      <c r="O338" s="152"/>
      <c r="P338" s="152"/>
    </row>
    <row r="339" spans="15:16">
      <c r="O339" s="152"/>
      <c r="P339" s="152"/>
    </row>
    <row r="340" spans="15:16">
      <c r="O340" s="152"/>
      <c r="P340" s="152"/>
    </row>
    <row r="341" spans="15:16">
      <c r="O341" s="152"/>
      <c r="P341" s="152"/>
    </row>
    <row r="342" spans="15:16">
      <c r="O342" s="152"/>
      <c r="P342" s="152"/>
    </row>
    <row r="343" spans="15:16">
      <c r="O343" s="152"/>
      <c r="P343" s="152"/>
    </row>
    <row r="344" spans="15:16">
      <c r="O344" s="152"/>
      <c r="P344" s="152"/>
    </row>
    <row r="345" spans="15:16">
      <c r="O345" s="152"/>
      <c r="P345" s="152"/>
    </row>
    <row r="346" spans="15:16">
      <c r="O346" s="152"/>
      <c r="P346" s="152"/>
    </row>
    <row r="347" spans="15:16">
      <c r="O347" s="152"/>
      <c r="P347" s="152"/>
    </row>
    <row r="348" spans="15:16">
      <c r="O348" s="152"/>
      <c r="P348" s="152"/>
    </row>
    <row r="349" spans="15:16">
      <c r="O349" s="152"/>
      <c r="P349" s="152"/>
    </row>
    <row r="350" spans="15:16">
      <c r="O350" s="152"/>
      <c r="P350" s="152"/>
    </row>
    <row r="351" spans="15:16">
      <c r="O351" s="152"/>
      <c r="P351" s="152"/>
    </row>
    <row r="352" spans="15:16">
      <c r="O352" s="152"/>
      <c r="P352" s="152"/>
    </row>
    <row r="353" spans="15:16">
      <c r="O353" s="152"/>
      <c r="P353" s="152"/>
    </row>
    <row r="354" spans="15:16">
      <c r="O354" s="152"/>
      <c r="P354" s="152"/>
    </row>
    <row r="355" spans="15:16">
      <c r="O355" s="152"/>
      <c r="P355" s="152"/>
    </row>
    <row r="356" spans="15:16">
      <c r="O356" s="152"/>
      <c r="P356" s="152"/>
    </row>
    <row r="357" spans="15:16">
      <c r="O357" s="152"/>
      <c r="P357" s="152"/>
    </row>
    <row r="358" spans="15:16">
      <c r="O358" s="152"/>
      <c r="P358" s="152"/>
    </row>
    <row r="359" spans="15:16">
      <c r="O359" s="152"/>
      <c r="P359" s="152"/>
    </row>
    <row r="360" spans="15:16">
      <c r="O360" s="152"/>
      <c r="P360" s="152"/>
    </row>
    <row r="361" spans="15:16">
      <c r="O361" s="152"/>
      <c r="P361" s="152"/>
    </row>
    <row r="362" spans="15:16">
      <c r="O362" s="152"/>
      <c r="P362" s="152"/>
    </row>
    <row r="363" spans="15:16">
      <c r="O363" s="152"/>
      <c r="P363" s="152"/>
    </row>
    <row r="364" spans="15:16">
      <c r="O364" s="152"/>
      <c r="P364" s="152"/>
    </row>
    <row r="365" spans="15:16">
      <c r="O365" s="152"/>
      <c r="P365" s="152"/>
    </row>
    <row r="366" spans="15:16">
      <c r="O366" s="152"/>
      <c r="P366" s="152"/>
    </row>
    <row r="367" spans="15:16">
      <c r="O367" s="152"/>
      <c r="P367" s="152"/>
    </row>
    <row r="368" spans="15:16">
      <c r="O368" s="152"/>
      <c r="P368" s="152"/>
    </row>
    <row r="369" spans="15:16">
      <c r="O369" s="152"/>
      <c r="P369" s="152"/>
    </row>
    <row r="370" spans="15:16">
      <c r="O370" s="152"/>
      <c r="P370" s="152"/>
    </row>
    <row r="371" spans="15:16">
      <c r="O371" s="152"/>
      <c r="P371" s="152"/>
    </row>
    <row r="372" spans="15:16">
      <c r="O372" s="152"/>
      <c r="P372" s="152"/>
    </row>
    <row r="373" spans="15:16">
      <c r="O373" s="152"/>
      <c r="P373" s="152"/>
    </row>
    <row r="374" spans="15:16">
      <c r="O374" s="152"/>
      <c r="P374" s="152"/>
    </row>
    <row r="375" spans="15:16">
      <c r="O375" s="152"/>
      <c r="P375" s="152"/>
    </row>
    <row r="376" spans="15:16">
      <c r="O376" s="152"/>
      <c r="P376" s="152"/>
    </row>
    <row r="377" spans="15:16">
      <c r="O377" s="152"/>
      <c r="P377" s="152"/>
    </row>
    <row r="378" spans="15:16">
      <c r="O378" s="152"/>
      <c r="P378" s="152"/>
    </row>
    <row r="379" spans="15:16">
      <c r="O379" s="152"/>
      <c r="P379" s="152"/>
    </row>
    <row r="380" spans="15:16">
      <c r="O380" s="152"/>
      <c r="P380" s="152"/>
    </row>
    <row r="381" spans="15:16">
      <c r="O381" s="152"/>
      <c r="P381" s="152"/>
    </row>
    <row r="382" spans="15:16">
      <c r="O382" s="152"/>
      <c r="P382" s="152"/>
    </row>
    <row r="383" spans="15:16">
      <c r="O383" s="152"/>
      <c r="P383" s="152"/>
    </row>
    <row r="384" spans="15:16">
      <c r="O384" s="152"/>
      <c r="P384" s="152"/>
    </row>
    <row r="385" spans="15:16">
      <c r="O385" s="152"/>
      <c r="P385" s="152"/>
    </row>
    <row r="386" spans="15:16">
      <c r="O386" s="152"/>
      <c r="P386" s="152"/>
    </row>
    <row r="387" spans="15:16">
      <c r="O387" s="152"/>
      <c r="P387" s="152"/>
    </row>
    <row r="388" spans="15:16">
      <c r="O388" s="152"/>
      <c r="P388" s="152"/>
    </row>
    <row r="389" spans="15:16">
      <c r="O389" s="152"/>
      <c r="P389" s="152"/>
    </row>
    <row r="390" spans="15:16">
      <c r="O390" s="152"/>
      <c r="P390" s="152"/>
    </row>
    <row r="391" spans="15:16">
      <c r="O391" s="152"/>
      <c r="P391" s="152"/>
    </row>
    <row r="392" spans="15:16">
      <c r="O392" s="152"/>
      <c r="P392" s="152"/>
    </row>
    <row r="393" spans="15:16">
      <c r="O393" s="152"/>
      <c r="P393" s="152"/>
    </row>
    <row r="394" spans="15:16">
      <c r="O394" s="152"/>
      <c r="P394" s="152"/>
    </row>
    <row r="395" spans="15:16">
      <c r="O395" s="152"/>
      <c r="P395" s="152"/>
    </row>
    <row r="396" spans="15:16">
      <c r="O396" s="152"/>
      <c r="P396" s="152"/>
    </row>
    <row r="397" spans="15:16">
      <c r="O397" s="152"/>
      <c r="P397" s="152"/>
    </row>
    <row r="398" spans="15:16">
      <c r="O398" s="152"/>
      <c r="P398" s="152"/>
    </row>
    <row r="399" spans="15:16">
      <c r="O399" s="152"/>
      <c r="P399" s="152"/>
    </row>
    <row r="400" spans="15:16">
      <c r="O400" s="152"/>
      <c r="P400" s="152"/>
    </row>
    <row r="401" spans="15:16">
      <c r="O401" s="152"/>
      <c r="P401" s="152"/>
    </row>
    <row r="402" spans="15:16">
      <c r="O402" s="152"/>
      <c r="P402" s="152"/>
    </row>
    <row r="403" spans="15:16">
      <c r="O403" s="152"/>
      <c r="P403" s="152"/>
    </row>
    <row r="404" spans="15:16">
      <c r="O404" s="152"/>
      <c r="P404" s="152"/>
    </row>
    <row r="405" spans="15:16">
      <c r="O405" s="152"/>
      <c r="P405" s="152"/>
    </row>
    <row r="406" spans="15:16">
      <c r="O406" s="152"/>
      <c r="P406" s="152"/>
    </row>
    <row r="407" spans="15:16">
      <c r="O407" s="152"/>
      <c r="P407" s="152"/>
    </row>
    <row r="408" spans="15:16">
      <c r="O408" s="152"/>
      <c r="P408" s="152"/>
    </row>
    <row r="409" spans="15:16">
      <c r="O409" s="152"/>
      <c r="P409" s="152"/>
    </row>
    <row r="410" spans="15:16">
      <c r="O410" s="152"/>
      <c r="P410" s="152"/>
    </row>
    <row r="411" spans="15:16">
      <c r="O411" s="152"/>
      <c r="P411" s="152"/>
    </row>
    <row r="412" spans="15:16">
      <c r="O412" s="152"/>
      <c r="P412" s="152"/>
    </row>
    <row r="413" spans="15:16">
      <c r="O413" s="152"/>
      <c r="P413" s="152"/>
    </row>
    <row r="414" spans="15:16">
      <c r="O414" s="152"/>
      <c r="P414" s="152"/>
    </row>
    <row r="415" spans="15:16">
      <c r="O415" s="152"/>
      <c r="P415" s="152"/>
    </row>
    <row r="416" spans="15:16">
      <c r="O416" s="152"/>
      <c r="P416" s="152"/>
    </row>
    <row r="417" spans="15:16">
      <c r="O417" s="152"/>
      <c r="P417" s="152"/>
    </row>
    <row r="418" spans="15:16">
      <c r="O418" s="152"/>
      <c r="P418" s="152"/>
    </row>
    <row r="419" spans="15:16">
      <c r="O419" s="152"/>
      <c r="P419" s="152"/>
    </row>
    <row r="420" spans="15:16">
      <c r="O420" s="152"/>
      <c r="P420" s="152"/>
    </row>
    <row r="421" spans="15:16">
      <c r="O421" s="152"/>
      <c r="P421" s="152"/>
    </row>
    <row r="422" spans="15:16">
      <c r="O422" s="152"/>
      <c r="P422" s="152"/>
    </row>
    <row r="423" spans="15:16">
      <c r="O423" s="152"/>
      <c r="P423" s="152"/>
    </row>
    <row r="424" spans="15:16">
      <c r="O424" s="152"/>
      <c r="P424" s="152"/>
    </row>
    <row r="425" spans="15:16">
      <c r="O425" s="152"/>
      <c r="P425" s="152"/>
    </row>
    <row r="426" spans="15:16">
      <c r="O426" s="152"/>
      <c r="P426" s="152"/>
    </row>
    <row r="427" spans="15:16">
      <c r="O427" s="152"/>
      <c r="P427" s="152"/>
    </row>
    <row r="428" spans="15:16">
      <c r="O428" s="152"/>
      <c r="P428" s="152"/>
    </row>
    <row r="429" spans="15:16">
      <c r="O429" s="152"/>
      <c r="P429" s="152"/>
    </row>
    <row r="430" spans="15:16">
      <c r="O430" s="152"/>
      <c r="P430" s="152"/>
    </row>
    <row r="431" spans="15:16">
      <c r="O431" s="152"/>
      <c r="P431" s="152"/>
    </row>
    <row r="432" spans="15:16">
      <c r="O432" s="152"/>
      <c r="P432" s="152"/>
    </row>
    <row r="433" spans="15:16">
      <c r="O433" s="152"/>
      <c r="P433" s="152"/>
    </row>
    <row r="434" spans="15:16">
      <c r="O434" s="152"/>
      <c r="P434" s="152"/>
    </row>
    <row r="435" spans="15:16">
      <c r="O435" s="152"/>
      <c r="P435" s="152"/>
    </row>
    <row r="436" spans="15:16">
      <c r="O436" s="152"/>
      <c r="P436" s="152"/>
    </row>
    <row r="437" spans="15:16">
      <c r="O437" s="152"/>
      <c r="P437" s="152"/>
    </row>
    <row r="438" spans="15:16">
      <c r="O438" s="152"/>
      <c r="P438" s="152"/>
    </row>
    <row r="439" spans="15:16">
      <c r="O439" s="152"/>
      <c r="P439" s="152"/>
    </row>
    <row r="440" spans="15:16">
      <c r="O440" s="152"/>
      <c r="P440" s="152"/>
    </row>
    <row r="441" spans="15:16">
      <c r="O441" s="152"/>
      <c r="P441" s="152"/>
    </row>
    <row r="442" spans="15:16">
      <c r="O442" s="152"/>
      <c r="P442" s="152"/>
    </row>
    <row r="443" spans="15:16">
      <c r="O443" s="152"/>
      <c r="P443" s="152"/>
    </row>
    <row r="444" spans="15:16">
      <c r="O444" s="152"/>
      <c r="P444" s="152"/>
    </row>
    <row r="445" spans="15:16">
      <c r="O445" s="152"/>
      <c r="P445" s="152"/>
    </row>
    <row r="446" spans="15:16">
      <c r="O446" s="152"/>
      <c r="P446" s="152"/>
    </row>
    <row r="447" spans="15:16">
      <c r="O447" s="152"/>
      <c r="P447" s="152"/>
    </row>
    <row r="448" spans="15:16">
      <c r="O448" s="152"/>
      <c r="P448" s="152"/>
    </row>
    <row r="449" spans="15:16">
      <c r="O449" s="152"/>
      <c r="P449" s="152"/>
    </row>
    <row r="450" spans="15:16">
      <c r="O450" s="152"/>
      <c r="P450" s="152"/>
    </row>
    <row r="451" spans="15:16">
      <c r="O451" s="152"/>
      <c r="P451" s="152"/>
    </row>
    <row r="452" spans="15:16">
      <c r="O452" s="152"/>
      <c r="P452" s="152"/>
    </row>
    <row r="453" spans="15:16">
      <c r="O453" s="152"/>
      <c r="P453" s="152"/>
    </row>
    <row r="454" spans="15:16">
      <c r="O454" s="152"/>
      <c r="P454" s="152"/>
    </row>
    <row r="455" spans="15:16">
      <c r="O455" s="152"/>
      <c r="P455" s="152"/>
    </row>
    <row r="456" spans="15:16">
      <c r="O456" s="152"/>
      <c r="P456" s="152"/>
    </row>
    <row r="457" spans="15:16">
      <c r="O457" s="152"/>
      <c r="P457" s="152"/>
    </row>
    <row r="458" spans="15:16">
      <c r="O458" s="152"/>
      <c r="P458" s="152"/>
    </row>
    <row r="459" spans="15:16">
      <c r="O459" s="152"/>
      <c r="P459" s="152"/>
    </row>
    <row r="460" spans="15:16">
      <c r="O460" s="152"/>
      <c r="P460" s="152"/>
    </row>
    <row r="461" spans="15:16">
      <c r="O461" s="152"/>
      <c r="P461" s="152"/>
    </row>
    <row r="462" spans="15:16">
      <c r="O462" s="152"/>
      <c r="P462" s="152"/>
    </row>
    <row r="463" spans="15:16">
      <c r="O463" s="152"/>
      <c r="P463" s="152"/>
    </row>
    <row r="464" spans="15:16">
      <c r="O464" s="152"/>
      <c r="P464" s="152"/>
    </row>
    <row r="465" spans="15:16">
      <c r="O465" s="152"/>
      <c r="P465" s="152"/>
    </row>
    <row r="466" spans="15:16">
      <c r="O466" s="152"/>
      <c r="P466" s="152"/>
    </row>
    <row r="467" spans="15:16">
      <c r="O467" s="152"/>
      <c r="P467" s="152"/>
    </row>
    <row r="468" spans="15:16">
      <c r="O468" s="152"/>
      <c r="P468" s="152"/>
    </row>
    <row r="469" spans="15:16">
      <c r="O469" s="152"/>
      <c r="P469" s="152"/>
    </row>
    <row r="470" spans="15:16">
      <c r="O470" s="152"/>
      <c r="P470" s="152"/>
    </row>
    <row r="471" spans="15:16">
      <c r="O471" s="152"/>
      <c r="P471" s="152"/>
    </row>
    <row r="472" spans="15:16">
      <c r="O472" s="152"/>
      <c r="P472" s="152"/>
    </row>
    <row r="473" spans="15:16">
      <c r="O473" s="152"/>
      <c r="P473" s="152"/>
    </row>
    <row r="474" spans="15:16">
      <c r="O474" s="152"/>
      <c r="P474" s="152"/>
    </row>
    <row r="475" spans="15:16">
      <c r="O475" s="152"/>
      <c r="P475" s="152"/>
    </row>
    <row r="476" spans="15:16">
      <c r="O476" s="152"/>
      <c r="P476" s="152"/>
    </row>
    <row r="477" spans="15:16">
      <c r="O477" s="152"/>
      <c r="P477" s="152"/>
    </row>
    <row r="478" spans="15:16">
      <c r="O478" s="152"/>
      <c r="P478" s="152"/>
    </row>
    <row r="479" spans="15:16">
      <c r="O479" s="152"/>
      <c r="P479" s="152"/>
    </row>
    <row r="480" spans="15:16">
      <c r="O480" s="152"/>
      <c r="P480" s="152"/>
    </row>
    <row r="481" spans="15:16">
      <c r="O481" s="152"/>
      <c r="P481" s="152"/>
    </row>
    <row r="482" spans="15:16">
      <c r="O482" s="152"/>
      <c r="P482" s="152"/>
    </row>
    <row r="483" spans="15:16">
      <c r="O483" s="152"/>
      <c r="P483" s="152"/>
    </row>
    <row r="484" spans="15:16">
      <c r="O484" s="152"/>
      <c r="P484" s="152"/>
    </row>
    <row r="485" spans="15:16">
      <c r="O485" s="152"/>
      <c r="P485" s="152"/>
    </row>
    <row r="486" spans="15:16">
      <c r="O486" s="152"/>
      <c r="P486" s="152"/>
    </row>
    <row r="487" spans="15:16">
      <c r="O487" s="152"/>
      <c r="P487" s="152"/>
    </row>
    <row r="488" spans="15:16">
      <c r="O488" s="152"/>
      <c r="P488" s="152"/>
    </row>
    <row r="489" spans="15:16">
      <c r="O489" s="152"/>
      <c r="P489" s="152"/>
    </row>
    <row r="490" spans="15:16">
      <c r="O490" s="152"/>
      <c r="P490" s="152"/>
    </row>
    <row r="491" spans="15:16">
      <c r="O491" s="152"/>
      <c r="P491" s="152"/>
    </row>
    <row r="492" spans="15:16">
      <c r="O492" s="152"/>
      <c r="P492" s="152"/>
    </row>
    <row r="493" spans="15:16">
      <c r="O493" s="152"/>
      <c r="P493" s="152"/>
    </row>
    <row r="494" spans="15:16">
      <c r="O494" s="152"/>
      <c r="P494" s="152"/>
    </row>
    <row r="495" spans="15:16">
      <c r="O495" s="152"/>
      <c r="P495" s="152"/>
    </row>
    <row r="496" spans="15:16">
      <c r="O496" s="152"/>
      <c r="P496" s="152"/>
    </row>
    <row r="497" spans="15:16">
      <c r="O497" s="152"/>
      <c r="P497" s="152"/>
    </row>
    <row r="498" spans="15:16">
      <c r="O498" s="152"/>
      <c r="P498" s="152"/>
    </row>
    <row r="499" spans="15:16">
      <c r="O499" s="152"/>
      <c r="P499" s="152"/>
    </row>
    <row r="500" spans="15:16">
      <c r="O500" s="152"/>
      <c r="P500" s="152"/>
    </row>
    <row r="501" spans="15:16">
      <c r="O501" s="152"/>
      <c r="P501" s="152"/>
    </row>
    <row r="502" spans="15:16">
      <c r="O502" s="152"/>
      <c r="P502" s="152"/>
    </row>
    <row r="503" spans="15:16">
      <c r="O503" s="152"/>
      <c r="P503" s="152"/>
    </row>
    <row r="504" spans="15:16">
      <c r="O504" s="152"/>
      <c r="P504" s="152"/>
    </row>
    <row r="505" spans="15:16">
      <c r="O505" s="152"/>
      <c r="P505" s="152"/>
    </row>
    <row r="506" spans="15:16">
      <c r="O506" s="152"/>
      <c r="P506" s="152"/>
    </row>
    <row r="507" spans="15:16">
      <c r="O507" s="152"/>
      <c r="P507" s="152"/>
    </row>
    <row r="508" spans="15:16">
      <c r="O508" s="152"/>
      <c r="P508" s="152"/>
    </row>
    <row r="509" spans="15:16">
      <c r="O509" s="152"/>
      <c r="P509" s="152"/>
    </row>
    <row r="510" spans="15:16">
      <c r="O510" s="152"/>
      <c r="P510" s="152"/>
    </row>
    <row r="511" spans="15:16">
      <c r="O511" s="152"/>
      <c r="P511" s="152"/>
    </row>
    <row r="512" spans="15:16">
      <c r="O512" s="152"/>
      <c r="P512" s="152"/>
    </row>
    <row r="513" spans="15:16">
      <c r="O513" s="152"/>
      <c r="P513" s="152"/>
    </row>
    <row r="514" spans="15:16">
      <c r="O514" s="152"/>
      <c r="P514" s="152"/>
    </row>
    <row r="515" spans="15:16">
      <c r="O515" s="152"/>
      <c r="P515" s="152"/>
    </row>
    <row r="516" spans="15:16">
      <c r="O516" s="152"/>
      <c r="P516" s="152"/>
    </row>
    <row r="517" spans="15:16">
      <c r="O517" s="152"/>
      <c r="P517" s="152"/>
    </row>
    <row r="518" spans="15:16">
      <c r="O518" s="152"/>
      <c r="P518" s="152"/>
    </row>
    <row r="519" spans="15:16">
      <c r="O519" s="152"/>
      <c r="P519" s="152"/>
    </row>
    <row r="520" spans="15:16">
      <c r="O520" s="152"/>
      <c r="P520" s="152"/>
    </row>
    <row r="521" spans="15:16">
      <c r="O521" s="152"/>
      <c r="P521" s="152"/>
    </row>
    <row r="522" spans="15:16">
      <c r="O522" s="152"/>
      <c r="P522" s="152"/>
    </row>
    <row r="523" spans="15:16">
      <c r="O523" s="152"/>
      <c r="P523" s="152"/>
    </row>
    <row r="524" spans="15:16">
      <c r="O524" s="152"/>
      <c r="P524" s="152"/>
    </row>
    <row r="525" spans="15:16">
      <c r="O525" s="152"/>
      <c r="P525" s="152"/>
    </row>
    <row r="526" spans="15:16">
      <c r="O526" s="152"/>
      <c r="P526" s="152"/>
    </row>
    <row r="527" spans="15:16">
      <c r="O527" s="152"/>
      <c r="P527" s="152"/>
    </row>
    <row r="528" spans="15:16">
      <c r="O528" s="152"/>
      <c r="P528" s="152"/>
    </row>
    <row r="529" spans="15:16">
      <c r="O529" s="152"/>
      <c r="P529" s="152"/>
    </row>
    <row r="530" spans="15:16">
      <c r="O530" s="152"/>
      <c r="P530" s="152"/>
    </row>
    <row r="531" spans="15:16">
      <c r="O531" s="152"/>
      <c r="P531" s="152"/>
    </row>
    <row r="532" spans="15:16">
      <c r="O532" s="152"/>
      <c r="P532" s="152"/>
    </row>
    <row r="533" spans="15:16">
      <c r="O533" s="152"/>
      <c r="P533" s="152"/>
    </row>
    <row r="534" spans="15:16">
      <c r="O534" s="152"/>
      <c r="P534" s="152"/>
    </row>
    <row r="535" spans="15:16">
      <c r="O535" s="152"/>
      <c r="P535" s="152"/>
    </row>
    <row r="536" spans="15:16">
      <c r="O536" s="152"/>
      <c r="P536" s="152"/>
    </row>
    <row r="537" spans="15:16">
      <c r="O537" s="152"/>
      <c r="P537" s="152"/>
    </row>
    <row r="538" spans="15:16">
      <c r="O538" s="152"/>
      <c r="P538" s="152"/>
    </row>
    <row r="539" spans="15:16">
      <c r="O539" s="152"/>
      <c r="P539" s="152"/>
    </row>
    <row r="540" spans="15:16">
      <c r="O540" s="152"/>
      <c r="P540" s="152"/>
    </row>
    <row r="541" spans="15:16">
      <c r="O541" s="152"/>
      <c r="P541" s="152"/>
    </row>
    <row r="542" spans="15:16">
      <c r="O542" s="152"/>
      <c r="P542" s="152"/>
    </row>
    <row r="543" spans="15:16">
      <c r="O543" s="152"/>
      <c r="P543" s="152"/>
    </row>
    <row r="544" spans="15:16">
      <c r="O544" s="152"/>
      <c r="P544" s="152"/>
    </row>
    <row r="545" spans="15:16">
      <c r="O545" s="152"/>
      <c r="P545" s="152"/>
    </row>
    <row r="546" spans="15:16">
      <c r="O546" s="152"/>
      <c r="P546" s="152"/>
    </row>
    <row r="547" spans="15:16">
      <c r="O547" s="152"/>
      <c r="P547" s="152"/>
    </row>
    <row r="548" spans="15:16">
      <c r="O548" s="152"/>
      <c r="P548" s="152"/>
    </row>
    <row r="549" spans="15:16">
      <c r="O549" s="152"/>
      <c r="P549" s="152"/>
    </row>
    <row r="550" spans="15:16">
      <c r="O550" s="152"/>
      <c r="P550" s="152"/>
    </row>
    <row r="551" spans="15:16">
      <c r="O551" s="152"/>
      <c r="P551" s="152"/>
    </row>
    <row r="552" spans="15:16">
      <c r="O552" s="152"/>
      <c r="P552" s="152"/>
    </row>
    <row r="553" spans="15:16">
      <c r="O553" s="152"/>
      <c r="P553" s="152"/>
    </row>
    <row r="554" spans="15:16">
      <c r="O554" s="152"/>
      <c r="P554" s="152"/>
    </row>
    <row r="555" spans="15:16">
      <c r="O555" s="152"/>
      <c r="P555" s="152"/>
    </row>
    <row r="556" spans="15:16">
      <c r="O556" s="152"/>
      <c r="P556" s="152"/>
    </row>
    <row r="557" spans="15:16">
      <c r="O557" s="152"/>
      <c r="P557" s="152"/>
    </row>
    <row r="558" spans="15:16">
      <c r="O558" s="152"/>
      <c r="P558" s="152"/>
    </row>
    <row r="559" spans="15:16">
      <c r="O559" s="152"/>
      <c r="P559" s="152"/>
    </row>
    <row r="560" spans="15:16">
      <c r="O560" s="152"/>
      <c r="P560" s="152"/>
    </row>
    <row r="561" spans="15:16">
      <c r="O561" s="152"/>
      <c r="P561" s="152"/>
    </row>
    <row r="562" spans="15:16">
      <c r="O562" s="152"/>
      <c r="P562" s="152"/>
    </row>
    <row r="563" spans="15:16">
      <c r="O563" s="152"/>
      <c r="P563" s="152"/>
    </row>
    <row r="564" spans="15:16">
      <c r="O564" s="152"/>
      <c r="P564" s="152"/>
    </row>
    <row r="565" spans="15:16">
      <c r="O565" s="152"/>
      <c r="P565" s="152"/>
    </row>
    <row r="566" spans="15:16">
      <c r="O566" s="152"/>
      <c r="P566" s="152"/>
    </row>
    <row r="567" spans="15:16">
      <c r="O567" s="152"/>
      <c r="P567" s="152"/>
    </row>
    <row r="568" spans="15:16">
      <c r="O568" s="152"/>
      <c r="P568" s="152"/>
    </row>
    <row r="569" spans="15:16">
      <c r="O569" s="152"/>
      <c r="P569" s="152"/>
    </row>
    <row r="570" spans="15:16">
      <c r="O570" s="152"/>
      <c r="P570" s="152"/>
    </row>
    <row r="571" spans="15:16">
      <c r="O571" s="152"/>
      <c r="P571" s="152"/>
    </row>
    <row r="572" spans="15:16">
      <c r="O572" s="152"/>
      <c r="P572" s="152"/>
    </row>
    <row r="573" spans="15:16">
      <c r="O573" s="152"/>
      <c r="P573" s="152"/>
    </row>
    <row r="574" spans="15:16">
      <c r="O574" s="152"/>
      <c r="P574" s="152"/>
    </row>
    <row r="575" spans="15:16">
      <c r="O575" s="152"/>
      <c r="P575" s="152"/>
    </row>
    <row r="576" spans="15:16">
      <c r="O576" s="152"/>
      <c r="P576" s="152"/>
    </row>
    <row r="577" spans="15:16">
      <c r="O577" s="152"/>
      <c r="P577" s="152"/>
    </row>
    <row r="578" spans="15:16">
      <c r="O578" s="152"/>
      <c r="P578" s="152"/>
    </row>
    <row r="579" spans="15:16">
      <c r="O579" s="152"/>
      <c r="P579" s="152"/>
    </row>
    <row r="580" spans="15:16">
      <c r="O580" s="152"/>
      <c r="P580" s="152"/>
    </row>
    <row r="581" spans="15:16">
      <c r="O581" s="152"/>
      <c r="P581" s="152"/>
    </row>
    <row r="582" spans="15:16">
      <c r="O582" s="152"/>
      <c r="P582" s="152"/>
    </row>
    <row r="583" spans="15:16">
      <c r="O583" s="152"/>
      <c r="P583" s="152"/>
    </row>
    <row r="584" spans="15:16">
      <c r="O584" s="152"/>
      <c r="P584" s="152"/>
    </row>
    <row r="585" spans="15:16">
      <c r="O585" s="152"/>
      <c r="P585" s="152"/>
    </row>
    <row r="586" spans="15:16">
      <c r="O586" s="152"/>
      <c r="P586" s="152"/>
    </row>
    <row r="587" spans="15:16">
      <c r="O587" s="152"/>
      <c r="P587" s="152"/>
    </row>
    <row r="588" spans="15:16">
      <c r="O588" s="152"/>
      <c r="P588" s="152"/>
    </row>
    <row r="589" spans="15:16">
      <c r="O589" s="152"/>
      <c r="P589" s="152"/>
    </row>
    <row r="590" spans="15:16">
      <c r="O590" s="152"/>
      <c r="P590" s="152"/>
    </row>
    <row r="591" spans="15:16">
      <c r="O591" s="152"/>
      <c r="P591" s="152"/>
    </row>
    <row r="592" spans="15:16">
      <c r="O592" s="152"/>
      <c r="P592" s="152"/>
    </row>
    <row r="593" spans="15:16">
      <c r="O593" s="152"/>
      <c r="P593" s="152"/>
    </row>
    <row r="594" spans="15:16">
      <c r="O594" s="152"/>
      <c r="P594" s="152"/>
    </row>
    <row r="595" spans="15:16">
      <c r="O595" s="152"/>
      <c r="P595" s="152"/>
    </row>
    <row r="596" spans="15:16">
      <c r="O596" s="152"/>
      <c r="P596" s="152"/>
    </row>
    <row r="597" spans="15:16">
      <c r="O597" s="152"/>
      <c r="P597" s="152"/>
    </row>
    <row r="598" spans="15:16">
      <c r="O598" s="152"/>
      <c r="P598" s="152"/>
    </row>
    <row r="599" spans="15:16">
      <c r="O599" s="152"/>
      <c r="P599" s="152"/>
    </row>
    <row r="600" spans="15:16">
      <c r="O600" s="152"/>
      <c r="P600" s="152"/>
    </row>
    <row r="601" spans="15:16">
      <c r="O601" s="152"/>
      <c r="P601" s="152"/>
    </row>
    <row r="602" spans="15:16">
      <c r="O602" s="152"/>
      <c r="P602" s="152"/>
    </row>
    <row r="603" spans="15:16">
      <c r="O603" s="152"/>
      <c r="P603" s="152"/>
    </row>
    <row r="604" spans="15:16">
      <c r="O604" s="152"/>
      <c r="P604" s="152"/>
    </row>
    <row r="605" spans="15:16">
      <c r="O605" s="152"/>
      <c r="P605" s="152"/>
    </row>
    <row r="606" spans="15:16">
      <c r="O606" s="152"/>
      <c r="P606" s="152"/>
    </row>
    <row r="607" spans="15:16">
      <c r="O607" s="152"/>
      <c r="P607" s="152"/>
    </row>
    <row r="608" spans="15:16">
      <c r="O608" s="152"/>
      <c r="P608" s="152"/>
    </row>
    <row r="609" spans="15:16">
      <c r="O609" s="152"/>
      <c r="P609" s="152"/>
    </row>
    <row r="610" spans="15:16">
      <c r="O610" s="152"/>
      <c r="P610" s="152"/>
    </row>
    <row r="611" spans="15:16">
      <c r="O611" s="152"/>
      <c r="P611" s="152"/>
    </row>
    <row r="612" spans="15:16">
      <c r="O612" s="152"/>
      <c r="P612" s="152"/>
    </row>
    <row r="613" spans="15:16">
      <c r="O613" s="152"/>
      <c r="P613" s="152"/>
    </row>
    <row r="614" spans="15:16">
      <c r="O614" s="152"/>
      <c r="P614" s="152"/>
    </row>
    <row r="615" spans="15:16">
      <c r="O615" s="152"/>
      <c r="P615" s="152"/>
    </row>
    <row r="616" spans="15:16">
      <c r="O616" s="152"/>
      <c r="P616" s="152"/>
    </row>
    <row r="617" spans="15:16">
      <c r="O617" s="152"/>
      <c r="P617" s="152"/>
    </row>
    <row r="618" spans="15:16">
      <c r="O618" s="152"/>
      <c r="P618" s="152"/>
    </row>
    <row r="619" spans="15:16">
      <c r="O619" s="152"/>
      <c r="P619" s="152"/>
    </row>
    <row r="620" spans="15:16">
      <c r="O620" s="152"/>
      <c r="P620" s="152"/>
    </row>
    <row r="621" spans="15:16">
      <c r="O621" s="152"/>
      <c r="P621" s="152"/>
    </row>
    <row r="622" spans="15:16">
      <c r="O622" s="152"/>
      <c r="P622" s="152"/>
    </row>
    <row r="623" spans="15:16">
      <c r="O623" s="152"/>
      <c r="P623" s="152"/>
    </row>
    <row r="624" spans="15:16">
      <c r="O624" s="152"/>
      <c r="P624" s="152"/>
    </row>
    <row r="625" spans="15:16">
      <c r="O625" s="152"/>
      <c r="P625" s="152"/>
    </row>
    <row r="626" spans="15:16">
      <c r="O626" s="152"/>
      <c r="P626" s="152"/>
    </row>
    <row r="627" spans="15:16">
      <c r="O627" s="152"/>
      <c r="P627" s="152"/>
    </row>
    <row r="628" spans="15:16">
      <c r="O628" s="152"/>
      <c r="P628" s="152"/>
    </row>
    <row r="629" spans="15:16">
      <c r="O629" s="152"/>
      <c r="P629" s="152"/>
    </row>
    <row r="630" spans="15:16">
      <c r="O630" s="152"/>
      <c r="P630" s="152"/>
    </row>
    <row r="631" spans="15:16">
      <c r="O631" s="152"/>
      <c r="P631" s="152"/>
    </row>
    <row r="632" spans="15:16">
      <c r="O632" s="152"/>
      <c r="P632" s="152"/>
    </row>
    <row r="633" spans="15:16">
      <c r="O633" s="152"/>
      <c r="P633" s="152"/>
    </row>
    <row r="634" spans="15:16">
      <c r="O634" s="152"/>
      <c r="P634" s="152"/>
    </row>
    <row r="635" spans="15:16">
      <c r="O635" s="152"/>
      <c r="P635" s="152"/>
    </row>
    <row r="636" spans="15:16">
      <c r="O636" s="152"/>
      <c r="P636" s="152"/>
    </row>
    <row r="637" spans="15:16">
      <c r="O637" s="152"/>
      <c r="P637" s="152"/>
    </row>
    <row r="638" spans="15:16">
      <c r="O638" s="152"/>
      <c r="P638" s="152"/>
    </row>
    <row r="639" spans="15:16">
      <c r="O639" s="152"/>
      <c r="P639" s="152"/>
    </row>
    <row r="640" spans="15:16">
      <c r="O640" s="152"/>
      <c r="P640" s="152"/>
    </row>
    <row r="641" spans="15:16">
      <c r="O641" s="152"/>
      <c r="P641" s="152"/>
    </row>
    <row r="642" spans="15:16">
      <c r="O642" s="152"/>
      <c r="P642" s="152"/>
    </row>
    <row r="643" spans="15:16">
      <c r="O643" s="152"/>
      <c r="P643" s="152"/>
    </row>
    <row r="644" spans="15:16">
      <c r="O644" s="152"/>
      <c r="P644" s="152"/>
    </row>
    <row r="645" spans="15:16">
      <c r="O645" s="152"/>
      <c r="P645" s="152"/>
    </row>
    <row r="646" spans="15:16">
      <c r="O646" s="152"/>
      <c r="P646" s="152"/>
    </row>
    <row r="647" spans="15:16">
      <c r="O647" s="152"/>
      <c r="P647" s="152"/>
    </row>
    <row r="648" spans="15:16">
      <c r="O648" s="152"/>
      <c r="P648" s="152"/>
    </row>
    <row r="649" spans="15:16">
      <c r="O649" s="152"/>
      <c r="P649" s="152"/>
    </row>
    <row r="650" spans="15:16">
      <c r="O650" s="152"/>
      <c r="P650" s="152"/>
    </row>
    <row r="651" spans="15:16">
      <c r="O651" s="152"/>
      <c r="P651" s="152"/>
    </row>
    <row r="652" spans="15:16">
      <c r="O652" s="152"/>
      <c r="P652" s="152"/>
    </row>
    <row r="653" spans="15:16">
      <c r="O653" s="152"/>
      <c r="P653" s="152"/>
    </row>
    <row r="654" spans="15:16">
      <c r="O654" s="152"/>
      <c r="P654" s="152"/>
    </row>
    <row r="655" spans="15:16">
      <c r="O655" s="152"/>
      <c r="P655" s="152"/>
    </row>
    <row r="656" spans="15:16">
      <c r="O656" s="152"/>
      <c r="P656" s="152"/>
    </row>
    <row r="657" spans="15:16">
      <c r="O657" s="152"/>
      <c r="P657" s="152"/>
    </row>
    <row r="658" spans="15:16">
      <c r="O658" s="152"/>
      <c r="P658" s="152"/>
    </row>
    <row r="659" spans="15:16">
      <c r="O659" s="152"/>
      <c r="P659" s="152"/>
    </row>
    <row r="660" spans="15:16">
      <c r="O660" s="152"/>
      <c r="P660" s="152"/>
    </row>
    <row r="661" spans="15:16">
      <c r="O661" s="152"/>
      <c r="P661" s="152"/>
    </row>
    <row r="662" spans="15:16">
      <c r="O662" s="152"/>
      <c r="P662" s="152"/>
    </row>
    <row r="663" spans="15:16">
      <c r="O663" s="152"/>
      <c r="P663" s="152"/>
    </row>
    <row r="664" spans="15:16">
      <c r="O664" s="152"/>
      <c r="P664" s="152"/>
    </row>
    <row r="665" spans="15:16">
      <c r="O665" s="152"/>
      <c r="P665" s="152"/>
    </row>
    <row r="666" spans="15:16">
      <c r="O666" s="152"/>
      <c r="P666" s="152"/>
    </row>
    <row r="667" spans="15:16">
      <c r="O667" s="152"/>
      <c r="P667" s="152"/>
    </row>
    <row r="668" spans="15:16">
      <c r="O668" s="152"/>
      <c r="P668" s="152"/>
    </row>
    <row r="669" spans="15:16">
      <c r="O669" s="152"/>
      <c r="P669" s="152"/>
    </row>
    <row r="670" spans="15:16">
      <c r="O670" s="152"/>
      <c r="P670" s="152"/>
    </row>
    <row r="671" spans="15:16">
      <c r="O671" s="152"/>
      <c r="P671" s="152"/>
    </row>
    <row r="672" spans="15:16">
      <c r="O672" s="152"/>
      <c r="P672" s="152"/>
    </row>
    <row r="673" spans="15:16">
      <c r="O673" s="152"/>
      <c r="P673" s="152"/>
    </row>
    <row r="674" spans="15:16">
      <c r="O674" s="152"/>
      <c r="P674" s="152"/>
    </row>
    <row r="675" spans="15:16">
      <c r="O675" s="152"/>
      <c r="P675" s="152"/>
    </row>
    <row r="676" spans="15:16">
      <c r="O676" s="152"/>
      <c r="P676" s="152"/>
    </row>
    <row r="677" spans="15:16">
      <c r="O677" s="152"/>
      <c r="P677" s="152"/>
    </row>
    <row r="678" spans="15:16">
      <c r="O678" s="152"/>
      <c r="P678" s="152"/>
    </row>
    <row r="679" spans="15:16">
      <c r="O679" s="152"/>
      <c r="P679" s="152"/>
    </row>
    <row r="680" spans="15:16">
      <c r="O680" s="152"/>
      <c r="P680" s="152"/>
    </row>
    <row r="681" spans="15:16">
      <c r="O681" s="152"/>
      <c r="P681" s="152"/>
    </row>
    <row r="682" spans="15:16">
      <c r="O682" s="152"/>
      <c r="P682" s="152"/>
    </row>
    <row r="683" spans="15:16">
      <c r="O683" s="152"/>
      <c r="P683" s="152"/>
    </row>
    <row r="684" spans="15:16">
      <c r="O684" s="152"/>
      <c r="P684" s="152"/>
    </row>
    <row r="685" spans="15:16">
      <c r="O685" s="152"/>
      <c r="P685" s="152"/>
    </row>
    <row r="686" spans="15:16">
      <c r="O686" s="152"/>
      <c r="P686" s="152"/>
    </row>
    <row r="687" spans="15:16">
      <c r="O687" s="152"/>
      <c r="P687" s="152"/>
    </row>
    <row r="688" spans="15:16">
      <c r="O688" s="152"/>
      <c r="P688" s="152"/>
    </row>
    <row r="689" spans="15:16">
      <c r="O689" s="152"/>
      <c r="P689" s="152"/>
    </row>
    <row r="690" spans="15:16">
      <c r="O690" s="152"/>
      <c r="P690" s="152"/>
    </row>
    <row r="691" spans="15:16">
      <c r="O691" s="152"/>
      <c r="P691" s="152"/>
    </row>
    <row r="692" spans="15:16">
      <c r="O692" s="152"/>
      <c r="P692" s="152"/>
    </row>
    <row r="693" spans="15:16">
      <c r="O693" s="152"/>
      <c r="P693" s="152"/>
    </row>
    <row r="694" spans="15:16">
      <c r="O694" s="152"/>
      <c r="P694" s="152"/>
    </row>
    <row r="695" spans="15:16">
      <c r="O695" s="152"/>
      <c r="P695" s="152"/>
    </row>
    <row r="696" spans="15:16">
      <c r="O696" s="152"/>
      <c r="P696" s="152"/>
    </row>
    <row r="697" spans="15:16">
      <c r="O697" s="152"/>
      <c r="P697" s="152"/>
    </row>
    <row r="698" spans="15:16">
      <c r="O698" s="152"/>
      <c r="P698" s="152"/>
    </row>
    <row r="699" spans="15:16">
      <c r="O699" s="152"/>
      <c r="P699" s="152"/>
    </row>
    <row r="700" spans="15:16">
      <c r="O700" s="152"/>
      <c r="P700" s="152"/>
    </row>
    <row r="701" spans="15:16">
      <c r="O701" s="152"/>
      <c r="P701" s="152"/>
    </row>
    <row r="702" spans="15:16">
      <c r="O702" s="152"/>
      <c r="P702" s="152"/>
    </row>
    <row r="703" spans="15:16">
      <c r="O703" s="152"/>
      <c r="P703" s="152"/>
    </row>
    <row r="704" spans="15:16">
      <c r="O704" s="152"/>
      <c r="P704" s="152"/>
    </row>
    <row r="705" spans="15:16">
      <c r="O705" s="152"/>
      <c r="P705" s="152"/>
    </row>
    <row r="706" spans="15:16">
      <c r="O706" s="152"/>
      <c r="P706" s="152"/>
    </row>
    <row r="707" spans="15:16">
      <c r="O707" s="152"/>
      <c r="P707" s="152"/>
    </row>
    <row r="708" spans="15:16">
      <c r="O708" s="152"/>
      <c r="P708" s="152"/>
    </row>
    <row r="709" spans="15:16">
      <c r="O709" s="152"/>
      <c r="P709" s="152"/>
    </row>
    <row r="710" spans="15:16">
      <c r="O710" s="152"/>
      <c r="P710" s="152"/>
    </row>
    <row r="711" spans="15:16">
      <c r="O711" s="152"/>
      <c r="P711" s="152"/>
    </row>
    <row r="712" spans="15:16">
      <c r="O712" s="152"/>
      <c r="P712" s="152"/>
    </row>
    <row r="713" spans="15:16">
      <c r="O713" s="152"/>
      <c r="P713" s="152"/>
    </row>
    <row r="714" spans="15:16">
      <c r="O714" s="152"/>
      <c r="P714" s="152"/>
    </row>
    <row r="715" spans="15:16">
      <c r="O715" s="152"/>
      <c r="P715" s="152"/>
    </row>
    <row r="716" spans="15:16">
      <c r="O716" s="152"/>
      <c r="P716" s="152"/>
    </row>
    <row r="717" spans="15:16">
      <c r="O717" s="152"/>
      <c r="P717" s="152"/>
    </row>
    <row r="718" spans="15:16">
      <c r="O718" s="152"/>
      <c r="P718" s="152"/>
    </row>
    <row r="719" spans="15:16">
      <c r="O719" s="152"/>
      <c r="P719" s="152"/>
    </row>
    <row r="720" spans="15:16">
      <c r="O720" s="152"/>
      <c r="P720" s="152"/>
    </row>
    <row r="721" spans="15:16">
      <c r="O721" s="152"/>
      <c r="P721" s="152"/>
    </row>
    <row r="722" spans="15:16">
      <c r="O722" s="152"/>
      <c r="P722" s="152"/>
    </row>
    <row r="723" spans="15:16">
      <c r="O723" s="152"/>
      <c r="P723" s="152"/>
    </row>
    <row r="724" spans="15:16">
      <c r="O724" s="152"/>
      <c r="P724" s="152"/>
    </row>
    <row r="725" spans="15:16">
      <c r="O725" s="152"/>
      <c r="P725" s="152"/>
    </row>
    <row r="726" spans="15:16">
      <c r="O726" s="152"/>
      <c r="P726" s="152"/>
    </row>
    <row r="727" spans="15:16">
      <c r="O727" s="152"/>
      <c r="P727" s="152"/>
    </row>
    <row r="728" spans="15:16">
      <c r="O728" s="152"/>
      <c r="P728" s="152"/>
    </row>
    <row r="729" spans="15:16">
      <c r="O729" s="152"/>
      <c r="P729" s="152"/>
    </row>
    <row r="730" spans="15:16">
      <c r="O730" s="152"/>
      <c r="P730" s="152"/>
    </row>
    <row r="731" spans="15:16">
      <c r="O731" s="152"/>
      <c r="P731" s="152"/>
    </row>
    <row r="732" spans="15:16">
      <c r="O732" s="152"/>
      <c r="P732" s="152"/>
    </row>
    <row r="733" spans="15:16">
      <c r="O733" s="152"/>
      <c r="P733" s="152"/>
    </row>
    <row r="734" spans="15:16">
      <c r="O734" s="152"/>
      <c r="P734" s="152"/>
    </row>
    <row r="735" spans="15:16">
      <c r="O735" s="152"/>
      <c r="P735" s="152"/>
    </row>
    <row r="736" spans="15:16">
      <c r="O736" s="152"/>
      <c r="P736" s="152"/>
    </row>
    <row r="737" spans="15:16">
      <c r="O737" s="152"/>
      <c r="P737" s="152"/>
    </row>
    <row r="738" spans="15:16">
      <c r="O738" s="152"/>
      <c r="P738" s="152"/>
    </row>
    <row r="739" spans="15:16">
      <c r="O739" s="152"/>
      <c r="P739" s="152"/>
    </row>
    <row r="740" spans="15:16">
      <c r="O740" s="152"/>
      <c r="P740" s="152"/>
    </row>
    <row r="741" spans="15:16">
      <c r="O741" s="152"/>
      <c r="P741" s="152"/>
    </row>
    <row r="742" spans="15:16">
      <c r="O742" s="152"/>
      <c r="P742" s="152"/>
    </row>
    <row r="743" spans="15:16">
      <c r="O743" s="152"/>
      <c r="P743" s="152"/>
    </row>
    <row r="744" spans="15:16">
      <c r="O744" s="152"/>
      <c r="P744" s="152"/>
    </row>
    <row r="745" spans="15:16">
      <c r="O745" s="152"/>
      <c r="P745" s="152"/>
    </row>
    <row r="746" spans="15:16">
      <c r="O746" s="152"/>
      <c r="P746" s="152"/>
    </row>
    <row r="747" spans="15:16">
      <c r="O747" s="152"/>
      <c r="P747" s="152"/>
    </row>
    <row r="748" spans="15:16">
      <c r="O748" s="152"/>
      <c r="P748" s="152"/>
    </row>
    <row r="749" spans="15:16">
      <c r="O749" s="152"/>
      <c r="P749" s="152"/>
    </row>
    <row r="750" spans="15:16">
      <c r="O750" s="152"/>
      <c r="P750" s="152"/>
    </row>
    <row r="751" spans="15:16">
      <c r="O751" s="152"/>
      <c r="P751" s="152"/>
    </row>
    <row r="752" spans="15:16">
      <c r="O752" s="152"/>
      <c r="P752" s="152"/>
    </row>
    <row r="753" spans="15:16">
      <c r="O753" s="152"/>
      <c r="P753" s="152"/>
    </row>
    <row r="754" spans="15:16">
      <c r="O754" s="152"/>
      <c r="P754" s="152"/>
    </row>
    <row r="755" spans="15:16">
      <c r="O755" s="152"/>
      <c r="P755" s="152"/>
    </row>
    <row r="756" spans="15:16">
      <c r="O756" s="152"/>
      <c r="P756" s="152"/>
    </row>
    <row r="757" spans="15:16">
      <c r="O757" s="152"/>
      <c r="P757" s="152"/>
    </row>
    <row r="758" spans="15:16">
      <c r="O758" s="152"/>
      <c r="P758" s="152"/>
    </row>
    <row r="759" spans="15:16">
      <c r="O759" s="152"/>
      <c r="P759" s="152"/>
    </row>
    <row r="760" spans="15:16">
      <c r="O760" s="152"/>
      <c r="P760" s="152"/>
    </row>
    <row r="761" spans="15:16">
      <c r="O761" s="152"/>
      <c r="P761" s="152"/>
    </row>
    <row r="762" spans="15:16">
      <c r="O762" s="152"/>
      <c r="P762" s="152"/>
    </row>
    <row r="763" spans="15:16">
      <c r="O763" s="152"/>
      <c r="P763" s="152"/>
    </row>
    <row r="764" spans="15:16">
      <c r="O764" s="152"/>
      <c r="P764" s="152"/>
    </row>
    <row r="765" spans="15:16">
      <c r="O765" s="152"/>
      <c r="P765" s="152"/>
    </row>
    <row r="766" spans="15:16">
      <c r="O766" s="152"/>
      <c r="P766" s="152"/>
    </row>
    <row r="767" spans="15:16">
      <c r="O767" s="152"/>
      <c r="P767" s="152"/>
    </row>
    <row r="768" spans="15:16">
      <c r="O768" s="152"/>
      <c r="P768" s="152"/>
    </row>
    <row r="769" spans="15:16">
      <c r="O769" s="152"/>
      <c r="P769" s="152"/>
    </row>
    <row r="770" spans="15:16">
      <c r="O770" s="152"/>
      <c r="P770" s="152"/>
    </row>
    <row r="771" spans="15:16">
      <c r="O771" s="152"/>
      <c r="P771" s="152"/>
    </row>
    <row r="772" spans="15:16">
      <c r="O772" s="152"/>
      <c r="P772" s="152"/>
    </row>
    <row r="773" spans="15:16">
      <c r="O773" s="152"/>
      <c r="P773" s="152"/>
    </row>
    <row r="774" spans="15:16">
      <c r="O774" s="152"/>
      <c r="P774" s="152"/>
    </row>
    <row r="775" spans="15:16">
      <c r="O775" s="152"/>
      <c r="P775" s="152"/>
    </row>
    <row r="776" spans="15:16">
      <c r="O776" s="152"/>
      <c r="P776" s="152"/>
    </row>
    <row r="777" spans="15:16">
      <c r="O777" s="152"/>
      <c r="P777" s="152"/>
    </row>
    <row r="778" spans="15:16">
      <c r="O778" s="152"/>
      <c r="P778" s="152"/>
    </row>
    <row r="779" spans="15:16">
      <c r="O779" s="152"/>
      <c r="P779" s="152"/>
    </row>
    <row r="780" spans="15:16">
      <c r="O780" s="152"/>
      <c r="P780" s="152"/>
    </row>
    <row r="781" spans="15:16">
      <c r="O781" s="152"/>
      <c r="P781" s="152"/>
    </row>
    <row r="782" spans="15:16">
      <c r="O782" s="152"/>
      <c r="P782" s="152"/>
    </row>
    <row r="783" spans="15:16">
      <c r="O783" s="152"/>
      <c r="P783" s="152"/>
    </row>
    <row r="784" spans="15:16">
      <c r="O784" s="152"/>
      <c r="P784" s="152"/>
    </row>
    <row r="785" spans="15:16">
      <c r="O785" s="152"/>
      <c r="P785" s="152"/>
    </row>
    <row r="786" spans="15:16">
      <c r="O786" s="152"/>
      <c r="P786" s="152"/>
    </row>
    <row r="787" spans="15:16">
      <c r="O787" s="152"/>
      <c r="P787" s="152"/>
    </row>
    <row r="788" spans="15:16">
      <c r="O788" s="152"/>
      <c r="P788" s="152"/>
    </row>
    <row r="789" spans="15:16">
      <c r="O789" s="152"/>
      <c r="P789" s="152"/>
    </row>
    <row r="790" spans="15:16">
      <c r="O790" s="152"/>
      <c r="P790" s="152"/>
    </row>
    <row r="791" spans="15:16">
      <c r="O791" s="152"/>
      <c r="P791" s="152"/>
    </row>
    <row r="792" spans="15:16">
      <c r="O792" s="152"/>
      <c r="P792" s="152"/>
    </row>
    <row r="793" spans="15:16">
      <c r="O793" s="152"/>
      <c r="P793" s="152"/>
    </row>
    <row r="794" spans="15:16">
      <c r="O794" s="152"/>
      <c r="P794" s="152"/>
    </row>
    <row r="795" spans="15:16">
      <c r="O795" s="152"/>
      <c r="P795" s="152"/>
    </row>
    <row r="796" spans="15:16">
      <c r="O796" s="152"/>
      <c r="P796" s="152"/>
    </row>
    <row r="797" spans="15:16">
      <c r="O797" s="152"/>
      <c r="P797" s="152"/>
    </row>
    <row r="798" spans="15:16">
      <c r="O798" s="152"/>
      <c r="P798" s="152"/>
    </row>
    <row r="799" spans="15:16">
      <c r="O799" s="152"/>
      <c r="P799" s="152"/>
    </row>
    <row r="800" spans="15:16">
      <c r="O800" s="152"/>
      <c r="P800" s="152"/>
    </row>
    <row r="801" spans="15:16">
      <c r="O801" s="152"/>
      <c r="P801" s="152"/>
    </row>
    <row r="802" spans="15:16">
      <c r="O802" s="152"/>
      <c r="P802" s="152"/>
    </row>
    <row r="803" spans="15:16">
      <c r="O803" s="152"/>
      <c r="P803" s="152"/>
    </row>
    <row r="804" spans="15:16">
      <c r="O804" s="152"/>
      <c r="P804" s="152"/>
    </row>
    <row r="805" spans="15:16">
      <c r="O805" s="152"/>
      <c r="P805" s="152"/>
    </row>
    <row r="806" spans="15:16">
      <c r="O806" s="152"/>
      <c r="P806" s="152"/>
    </row>
    <row r="807" spans="15:16">
      <c r="O807" s="152"/>
      <c r="P807" s="152"/>
    </row>
    <row r="808" spans="15:16">
      <c r="O808" s="152"/>
      <c r="P808" s="152"/>
    </row>
    <row r="809" spans="15:16">
      <c r="O809" s="152"/>
      <c r="P809" s="152"/>
    </row>
    <row r="810" spans="15:16">
      <c r="O810" s="152"/>
      <c r="P810" s="152"/>
    </row>
    <row r="811" spans="15:16">
      <c r="O811" s="152"/>
      <c r="P811" s="152"/>
    </row>
    <row r="812" spans="15:16">
      <c r="O812" s="152"/>
      <c r="P812" s="152"/>
    </row>
    <row r="813" spans="15:16">
      <c r="O813" s="152"/>
      <c r="P813" s="152"/>
    </row>
    <row r="814" spans="15:16">
      <c r="O814" s="152"/>
      <c r="P814" s="152"/>
    </row>
    <row r="815" spans="15:16">
      <c r="O815" s="152"/>
      <c r="P815" s="152"/>
    </row>
    <row r="816" spans="15:16">
      <c r="O816" s="152"/>
      <c r="P816" s="152"/>
    </row>
    <row r="817" spans="15:16">
      <c r="O817" s="152"/>
      <c r="P817" s="152"/>
    </row>
    <row r="818" spans="15:16">
      <c r="O818" s="152"/>
      <c r="P818" s="152"/>
    </row>
    <row r="819" spans="15:16">
      <c r="O819" s="152"/>
      <c r="P819" s="152"/>
    </row>
    <row r="820" spans="15:16">
      <c r="O820" s="152"/>
      <c r="P820" s="152"/>
    </row>
    <row r="821" spans="15:16">
      <c r="O821" s="152"/>
      <c r="P821" s="152"/>
    </row>
    <row r="822" spans="15:16">
      <c r="O822" s="152"/>
      <c r="P822" s="152"/>
    </row>
    <row r="823" spans="15:16">
      <c r="O823" s="152"/>
      <c r="P823" s="152"/>
    </row>
    <row r="824" spans="15:16">
      <c r="O824" s="152"/>
      <c r="P824" s="152"/>
    </row>
    <row r="825" spans="15:16">
      <c r="O825" s="152"/>
      <c r="P825" s="152"/>
    </row>
    <row r="826" spans="15:16">
      <c r="O826" s="152"/>
      <c r="P826" s="152"/>
    </row>
    <row r="827" spans="15:16">
      <c r="O827" s="152"/>
      <c r="P827" s="152"/>
    </row>
    <row r="828" spans="15:16">
      <c r="O828" s="152"/>
      <c r="P828" s="152"/>
    </row>
    <row r="829" spans="15:16">
      <c r="O829" s="152"/>
      <c r="P829" s="152"/>
    </row>
    <row r="830" spans="15:16">
      <c r="O830" s="152"/>
      <c r="P830" s="152"/>
    </row>
    <row r="831" spans="15:16">
      <c r="O831" s="152"/>
      <c r="P831" s="152"/>
    </row>
    <row r="832" spans="15:16">
      <c r="O832" s="152"/>
      <c r="P832" s="152"/>
    </row>
    <row r="833" spans="15:16">
      <c r="O833" s="152"/>
      <c r="P833" s="152"/>
    </row>
    <row r="834" spans="15:16">
      <c r="O834" s="152"/>
      <c r="P834" s="152"/>
    </row>
    <row r="835" spans="15:16">
      <c r="O835" s="152"/>
      <c r="P835" s="152"/>
    </row>
    <row r="836" spans="15:16">
      <c r="O836" s="152"/>
      <c r="P836" s="152"/>
    </row>
    <row r="837" spans="15:16">
      <c r="O837" s="152"/>
      <c r="P837" s="152"/>
    </row>
    <row r="838" spans="15:16">
      <c r="O838" s="152"/>
      <c r="P838" s="152"/>
    </row>
    <row r="839" spans="15:16">
      <c r="O839" s="152"/>
      <c r="P839" s="152"/>
    </row>
    <row r="840" spans="15:16">
      <c r="O840" s="152"/>
      <c r="P840" s="152"/>
    </row>
    <row r="841" spans="15:16">
      <c r="O841" s="152"/>
      <c r="P841" s="152"/>
    </row>
    <row r="842" spans="15:16">
      <c r="O842" s="152"/>
      <c r="P842" s="152"/>
    </row>
    <row r="843" spans="15:16">
      <c r="O843" s="152"/>
      <c r="P843" s="152"/>
    </row>
    <row r="844" spans="15:16">
      <c r="O844" s="152"/>
      <c r="P844" s="152"/>
    </row>
    <row r="845" spans="15:16">
      <c r="O845" s="152"/>
      <c r="P845" s="152"/>
    </row>
    <row r="846" spans="15:16">
      <c r="O846" s="152"/>
      <c r="P846" s="152"/>
    </row>
    <row r="847" spans="15:16">
      <c r="O847" s="152"/>
      <c r="P847" s="152"/>
    </row>
    <row r="848" spans="15:16">
      <c r="O848" s="152"/>
      <c r="P848" s="152"/>
    </row>
    <row r="849" spans="15:16">
      <c r="O849" s="152"/>
      <c r="P849" s="152"/>
    </row>
    <row r="850" spans="15:16">
      <c r="O850" s="152"/>
      <c r="P850" s="152"/>
    </row>
    <row r="851" spans="15:16">
      <c r="O851" s="152"/>
      <c r="P851" s="152"/>
    </row>
    <row r="852" spans="15:16">
      <c r="O852" s="152"/>
      <c r="P852" s="152"/>
    </row>
    <row r="853" spans="15:16">
      <c r="O853" s="152"/>
      <c r="P853" s="152"/>
    </row>
    <row r="854" spans="15:16">
      <c r="O854" s="152"/>
      <c r="P854" s="152"/>
    </row>
    <row r="855" spans="15:16">
      <c r="O855" s="152"/>
      <c r="P855" s="152"/>
    </row>
    <row r="856" spans="15:16">
      <c r="O856" s="152"/>
      <c r="P856" s="152"/>
    </row>
    <row r="857" spans="15:16">
      <c r="O857" s="152"/>
      <c r="P857" s="152"/>
    </row>
    <row r="858" spans="15:16">
      <c r="O858" s="152"/>
      <c r="P858" s="152"/>
    </row>
    <row r="859" spans="15:16">
      <c r="O859" s="152"/>
      <c r="P859" s="152"/>
    </row>
    <row r="860" spans="15:16">
      <c r="O860" s="152"/>
      <c r="P860" s="152"/>
    </row>
    <row r="861" spans="15:16">
      <c r="O861" s="152"/>
      <c r="P861" s="152"/>
    </row>
    <row r="862" spans="15:16">
      <c r="O862" s="152"/>
      <c r="P862" s="152"/>
    </row>
    <row r="863" spans="15:16">
      <c r="O863" s="152"/>
      <c r="P863" s="152"/>
    </row>
    <row r="864" spans="15:16">
      <c r="O864" s="152"/>
      <c r="P864" s="152"/>
    </row>
    <row r="865" spans="15:16">
      <c r="O865" s="152"/>
      <c r="P865" s="152"/>
    </row>
    <row r="866" spans="15:16">
      <c r="O866" s="152"/>
      <c r="P866" s="152"/>
    </row>
    <row r="867" spans="15:16">
      <c r="O867" s="152"/>
      <c r="P867" s="152"/>
    </row>
    <row r="868" spans="15:16">
      <c r="O868" s="152"/>
      <c r="P868" s="152"/>
    </row>
    <row r="869" spans="15:16">
      <c r="O869" s="152"/>
      <c r="P869" s="152"/>
    </row>
    <row r="870" spans="15:16">
      <c r="O870" s="152"/>
      <c r="P870" s="152"/>
    </row>
    <row r="871" spans="15:16">
      <c r="O871" s="152"/>
      <c r="P871" s="152"/>
    </row>
    <row r="872" spans="15:16">
      <c r="O872" s="152"/>
      <c r="P872" s="152"/>
    </row>
    <row r="873" spans="15:16">
      <c r="O873" s="152"/>
      <c r="P873" s="152"/>
    </row>
    <row r="874" spans="15:16">
      <c r="O874" s="152"/>
      <c r="P874" s="152"/>
    </row>
    <row r="875" spans="15:16">
      <c r="O875" s="152"/>
      <c r="P875" s="152"/>
    </row>
    <row r="876" spans="15:16">
      <c r="O876" s="152"/>
      <c r="P876" s="152"/>
    </row>
    <row r="877" spans="15:16">
      <c r="O877" s="152"/>
      <c r="P877" s="152"/>
    </row>
    <row r="878" spans="15:16">
      <c r="O878" s="152"/>
      <c r="P878" s="152"/>
    </row>
    <row r="879" spans="15:16">
      <c r="O879" s="152"/>
      <c r="P879" s="152"/>
    </row>
    <row r="880" spans="15:16">
      <c r="O880" s="152"/>
      <c r="P880" s="152"/>
    </row>
    <row r="881" spans="15:16">
      <c r="O881" s="152"/>
      <c r="P881" s="152"/>
    </row>
    <row r="882" spans="15:16">
      <c r="O882" s="152"/>
      <c r="P882" s="152"/>
    </row>
    <row r="883" spans="15:16">
      <c r="O883" s="152"/>
      <c r="P883" s="152"/>
    </row>
    <row r="884" spans="15:16">
      <c r="O884" s="152"/>
      <c r="P884" s="152"/>
    </row>
    <row r="885" spans="15:16">
      <c r="O885" s="152"/>
      <c r="P885" s="152"/>
    </row>
    <row r="886" spans="15:16">
      <c r="O886" s="152"/>
      <c r="P886" s="152"/>
    </row>
    <row r="887" spans="15:16">
      <c r="O887" s="152"/>
      <c r="P887" s="152"/>
    </row>
    <row r="888" spans="15:16">
      <c r="O888" s="152"/>
      <c r="P888" s="152"/>
    </row>
    <row r="889" spans="15:16">
      <c r="O889" s="152"/>
      <c r="P889" s="152"/>
    </row>
    <row r="890" spans="15:16">
      <c r="O890" s="152"/>
      <c r="P890" s="152"/>
    </row>
    <row r="891" spans="15:16">
      <c r="O891" s="152"/>
      <c r="P891" s="152"/>
    </row>
    <row r="892" spans="15:16">
      <c r="O892" s="152"/>
      <c r="P892" s="152"/>
    </row>
    <row r="893" spans="15:16">
      <c r="O893" s="152"/>
      <c r="P893" s="152"/>
    </row>
    <row r="894" spans="15:16">
      <c r="O894" s="152"/>
      <c r="P894" s="152"/>
    </row>
    <row r="895" spans="15:16">
      <c r="O895" s="152"/>
      <c r="P895" s="152"/>
    </row>
    <row r="896" spans="15:16">
      <c r="O896" s="152"/>
      <c r="P896" s="152"/>
    </row>
    <row r="897" spans="15:16">
      <c r="O897" s="152"/>
      <c r="P897" s="152"/>
    </row>
    <row r="898" spans="15:16">
      <c r="O898" s="152"/>
      <c r="P898" s="152"/>
    </row>
    <row r="899" spans="15:16">
      <c r="O899" s="152"/>
      <c r="P899" s="152"/>
    </row>
    <row r="900" spans="15:16">
      <c r="O900" s="152"/>
      <c r="P900" s="152"/>
    </row>
    <row r="901" spans="15:16">
      <c r="O901" s="152"/>
      <c r="P901" s="152"/>
    </row>
    <row r="902" spans="15:16">
      <c r="O902" s="152"/>
      <c r="P902" s="152"/>
    </row>
    <row r="903" spans="15:16">
      <c r="O903" s="152"/>
      <c r="P903" s="152"/>
    </row>
    <row r="904" spans="15:16">
      <c r="O904" s="152"/>
      <c r="P904" s="152"/>
    </row>
    <row r="905" spans="15:16">
      <c r="O905" s="152"/>
      <c r="P905" s="152"/>
    </row>
    <row r="906" spans="15:16">
      <c r="O906" s="152"/>
      <c r="P906" s="152"/>
    </row>
    <row r="907" spans="15:16">
      <c r="O907" s="152"/>
      <c r="P907" s="152"/>
    </row>
    <row r="908" spans="15:16">
      <c r="O908" s="152"/>
      <c r="P908" s="152"/>
    </row>
    <row r="909" spans="15:16">
      <c r="O909" s="152"/>
      <c r="P909" s="152"/>
    </row>
    <row r="910" spans="15:16">
      <c r="O910" s="152"/>
      <c r="P910" s="152"/>
    </row>
    <row r="911" spans="15:16">
      <c r="O911" s="152"/>
      <c r="P911" s="152"/>
    </row>
    <row r="912" spans="15:16">
      <c r="O912" s="152"/>
      <c r="P912" s="152"/>
    </row>
    <row r="913" spans="15:16">
      <c r="O913" s="152"/>
      <c r="P913" s="152"/>
    </row>
    <row r="914" spans="15:16">
      <c r="O914" s="152"/>
      <c r="P914" s="152"/>
    </row>
    <row r="915" spans="15:16">
      <c r="O915" s="152"/>
      <c r="P915" s="152"/>
    </row>
    <row r="916" spans="15:16">
      <c r="O916" s="152"/>
      <c r="P916" s="152"/>
    </row>
    <row r="917" spans="15:16">
      <c r="O917" s="152"/>
      <c r="P917" s="152"/>
    </row>
    <row r="918" spans="15:16">
      <c r="O918" s="152"/>
      <c r="P918" s="152"/>
    </row>
    <row r="919" spans="15:16">
      <c r="O919" s="152"/>
      <c r="P919" s="152"/>
    </row>
    <row r="920" spans="15:16">
      <c r="O920" s="152"/>
      <c r="P920" s="152"/>
    </row>
    <row r="921" spans="15:16">
      <c r="O921" s="152"/>
      <c r="P921" s="152"/>
    </row>
    <row r="922" spans="15:16">
      <c r="O922" s="152"/>
      <c r="P922" s="152"/>
    </row>
    <row r="923" spans="15:16">
      <c r="O923" s="152"/>
      <c r="P923" s="152"/>
    </row>
    <row r="924" spans="15:16">
      <c r="O924" s="152"/>
      <c r="P924" s="152"/>
    </row>
    <row r="925" spans="15:16">
      <c r="O925" s="152"/>
      <c r="P925" s="152"/>
    </row>
    <row r="926" spans="15:16">
      <c r="O926" s="152"/>
      <c r="P926" s="152"/>
    </row>
    <row r="927" spans="15:16">
      <c r="O927" s="152"/>
      <c r="P927" s="152"/>
    </row>
    <row r="928" spans="15:16">
      <c r="O928" s="152"/>
      <c r="P928" s="152"/>
    </row>
    <row r="929" spans="15:16">
      <c r="O929" s="152"/>
      <c r="P929" s="152"/>
    </row>
    <row r="930" spans="15:16">
      <c r="O930" s="152"/>
      <c r="P930" s="152"/>
    </row>
    <row r="931" spans="15:16">
      <c r="O931" s="152"/>
      <c r="P931" s="152"/>
    </row>
    <row r="932" spans="15:16">
      <c r="O932" s="152"/>
      <c r="P932" s="152"/>
    </row>
    <row r="933" spans="15:16">
      <c r="O933" s="152"/>
      <c r="P933" s="152"/>
    </row>
    <row r="934" spans="15:16">
      <c r="O934" s="152"/>
      <c r="P934" s="152"/>
    </row>
    <row r="935" spans="15:16">
      <c r="O935" s="152"/>
      <c r="P935" s="152"/>
    </row>
    <row r="936" spans="15:16">
      <c r="O936" s="152"/>
      <c r="P936" s="152"/>
    </row>
    <row r="937" spans="15:16">
      <c r="O937" s="152"/>
      <c r="P937" s="152"/>
    </row>
    <row r="938" spans="15:16">
      <c r="O938" s="152"/>
      <c r="P938" s="152"/>
    </row>
    <row r="939" spans="15:16">
      <c r="O939" s="152"/>
      <c r="P939" s="152"/>
    </row>
    <row r="940" spans="15:16">
      <c r="O940" s="152"/>
      <c r="P940" s="152"/>
    </row>
    <row r="941" spans="15:16">
      <c r="O941" s="152"/>
      <c r="P941" s="152"/>
    </row>
    <row r="942" spans="15:16">
      <c r="O942" s="152"/>
      <c r="P942" s="152"/>
    </row>
    <row r="943" spans="15:16">
      <c r="O943" s="152"/>
      <c r="P943" s="152"/>
    </row>
    <row r="944" spans="15:16">
      <c r="O944" s="152"/>
      <c r="P944" s="152"/>
    </row>
    <row r="945" spans="15:16">
      <c r="O945" s="152"/>
      <c r="P945" s="152"/>
    </row>
    <row r="946" spans="15:16">
      <c r="O946" s="152"/>
      <c r="P946" s="152"/>
    </row>
    <row r="947" spans="15:16">
      <c r="O947" s="152"/>
      <c r="P947" s="152"/>
    </row>
    <row r="948" spans="15:16">
      <c r="O948" s="152"/>
      <c r="P948" s="152"/>
    </row>
    <row r="949" spans="15:16">
      <c r="O949" s="152"/>
      <c r="P949" s="152"/>
    </row>
    <row r="950" spans="15:16">
      <c r="O950" s="152"/>
      <c r="P950" s="152"/>
    </row>
    <row r="951" spans="15:16">
      <c r="O951" s="152"/>
      <c r="P951" s="152"/>
    </row>
    <row r="952" spans="15:16">
      <c r="O952" s="152"/>
      <c r="P952" s="152"/>
    </row>
    <row r="953" spans="15:16">
      <c r="O953" s="152"/>
      <c r="P953" s="152"/>
    </row>
    <row r="954" spans="15:16">
      <c r="O954" s="152"/>
      <c r="P954" s="152"/>
    </row>
    <row r="955" spans="15:16">
      <c r="O955" s="152"/>
      <c r="P955" s="152"/>
    </row>
    <row r="956" spans="15:16">
      <c r="O956" s="152"/>
      <c r="P956" s="152"/>
    </row>
    <row r="957" spans="15:16">
      <c r="O957" s="152"/>
      <c r="P957" s="152"/>
    </row>
    <row r="958" spans="15:16">
      <c r="O958" s="152"/>
      <c r="P958" s="152"/>
    </row>
    <row r="959" spans="15:16">
      <c r="O959" s="152"/>
      <c r="P959" s="152"/>
    </row>
    <row r="960" spans="15:16">
      <c r="O960" s="152"/>
      <c r="P960" s="152"/>
    </row>
    <row r="961" spans="15:16">
      <c r="O961" s="152"/>
      <c r="P961" s="152"/>
    </row>
    <row r="962" spans="15:16">
      <c r="O962" s="152"/>
      <c r="P962" s="152"/>
    </row>
    <row r="963" spans="15:16">
      <c r="O963" s="152"/>
      <c r="P963" s="152"/>
    </row>
    <row r="964" spans="15:16">
      <c r="O964" s="152"/>
      <c r="P964" s="152"/>
    </row>
    <row r="965" spans="15:16">
      <c r="O965" s="152"/>
      <c r="P965" s="152"/>
    </row>
    <row r="966" spans="15:16">
      <c r="O966" s="152"/>
      <c r="P966" s="152"/>
    </row>
    <row r="967" spans="15:16">
      <c r="O967" s="152"/>
      <c r="P967" s="152"/>
    </row>
    <row r="968" spans="15:16">
      <c r="O968" s="152"/>
      <c r="P968" s="152"/>
    </row>
    <row r="969" spans="15:16">
      <c r="O969" s="152"/>
      <c r="P969" s="152"/>
    </row>
    <row r="970" spans="15:16">
      <c r="O970" s="152"/>
      <c r="P970" s="152"/>
    </row>
    <row r="971" spans="15:16">
      <c r="O971" s="152"/>
      <c r="P971" s="152"/>
    </row>
    <row r="972" spans="15:16">
      <c r="O972" s="152"/>
      <c r="P972" s="152"/>
    </row>
    <row r="973" spans="15:16">
      <c r="O973" s="152"/>
      <c r="P973" s="152"/>
    </row>
    <row r="974" spans="15:16">
      <c r="O974" s="152"/>
      <c r="P974" s="152"/>
    </row>
    <row r="975" spans="15:16">
      <c r="O975" s="152"/>
      <c r="P975" s="152"/>
    </row>
    <row r="976" spans="15:16">
      <c r="O976" s="152"/>
      <c r="P976" s="152"/>
    </row>
    <row r="977" spans="15:16">
      <c r="O977" s="152"/>
      <c r="P977" s="152"/>
    </row>
    <row r="978" spans="15:16">
      <c r="O978" s="152"/>
      <c r="P978" s="152"/>
    </row>
    <row r="979" spans="15:16">
      <c r="O979" s="152"/>
      <c r="P979" s="152"/>
    </row>
    <row r="980" spans="15:16">
      <c r="O980" s="152"/>
      <c r="P980" s="152"/>
    </row>
    <row r="981" spans="15:16">
      <c r="O981" s="152"/>
      <c r="P981" s="152"/>
    </row>
    <row r="982" spans="15:16">
      <c r="O982" s="152"/>
      <c r="P982" s="152"/>
    </row>
    <row r="983" spans="15:16">
      <c r="O983" s="152"/>
      <c r="P983" s="152"/>
    </row>
    <row r="984" spans="15:16">
      <c r="O984" s="152"/>
      <c r="P984" s="152"/>
    </row>
    <row r="985" spans="15:16">
      <c r="O985" s="152"/>
      <c r="P985" s="152"/>
    </row>
    <row r="986" spans="15:16">
      <c r="O986" s="152"/>
      <c r="P986" s="152"/>
    </row>
    <row r="987" spans="15:16">
      <c r="O987" s="152"/>
      <c r="P987" s="152"/>
    </row>
  </sheetData>
  <mergeCells count="682">
    <mergeCell ref="P121:P123"/>
    <mergeCell ref="B124:P124"/>
    <mergeCell ref="B127:P127"/>
    <mergeCell ref="B130:P130"/>
    <mergeCell ref="H121:H123"/>
    <mergeCell ref="I121:I123"/>
    <mergeCell ref="J121:J123"/>
    <mergeCell ref="K121:K123"/>
    <mergeCell ref="N121:N123"/>
    <mergeCell ref="O121:O123"/>
    <mergeCell ref="P125:P126"/>
    <mergeCell ref="H125:H126"/>
    <mergeCell ref="I125:I126"/>
    <mergeCell ref="J125:J126"/>
    <mergeCell ref="K125:K126"/>
    <mergeCell ref="N125:N126"/>
    <mergeCell ref="O125:O126"/>
    <mergeCell ref="O113:O114"/>
    <mergeCell ref="P113:P114"/>
    <mergeCell ref="B115:P115"/>
    <mergeCell ref="A121:A123"/>
    <mergeCell ref="B121:B123"/>
    <mergeCell ref="C121:C123"/>
    <mergeCell ref="D121:D123"/>
    <mergeCell ref="E121:E123"/>
    <mergeCell ref="F121:F123"/>
    <mergeCell ref="G121:G123"/>
    <mergeCell ref="G113:G114"/>
    <mergeCell ref="H113:H114"/>
    <mergeCell ref="I113:I114"/>
    <mergeCell ref="J113:J114"/>
    <mergeCell ref="K113:K114"/>
    <mergeCell ref="N113:N114"/>
    <mergeCell ref="A113:A114"/>
    <mergeCell ref="B113:B114"/>
    <mergeCell ref="C113:C114"/>
    <mergeCell ref="D113:D114"/>
    <mergeCell ref="E113:E114"/>
    <mergeCell ref="F113:F114"/>
    <mergeCell ref="N118:N120"/>
    <mergeCell ref="O118:O120"/>
    <mergeCell ref="J105:J109"/>
    <mergeCell ref="K105:K109"/>
    <mergeCell ref="N105:N109"/>
    <mergeCell ref="O105:O109"/>
    <mergeCell ref="P105:P109"/>
    <mergeCell ref="B110:P110"/>
    <mergeCell ref="B99:P99"/>
    <mergeCell ref="A105:A109"/>
    <mergeCell ref="B105:B109"/>
    <mergeCell ref="C105:C109"/>
    <mergeCell ref="D105:D109"/>
    <mergeCell ref="E105:E109"/>
    <mergeCell ref="F105:F109"/>
    <mergeCell ref="G105:G109"/>
    <mergeCell ref="H105:H109"/>
    <mergeCell ref="I105:I109"/>
    <mergeCell ref="N100:N104"/>
    <mergeCell ref="O100:O104"/>
    <mergeCell ref="P100:P104"/>
    <mergeCell ref="F100:F104"/>
    <mergeCell ref="G100:G104"/>
    <mergeCell ref="H100:H104"/>
    <mergeCell ref="I100:I104"/>
    <mergeCell ref="J100:J104"/>
    <mergeCell ref="P90:P91"/>
    <mergeCell ref="H90:H91"/>
    <mergeCell ref="I97:I98"/>
    <mergeCell ref="J97:J98"/>
    <mergeCell ref="K97:K98"/>
    <mergeCell ref="N97:N98"/>
    <mergeCell ref="O97:O98"/>
    <mergeCell ref="P97:P98"/>
    <mergeCell ref="P92:P93"/>
    <mergeCell ref="B94:P94"/>
    <mergeCell ref="B97:B98"/>
    <mergeCell ref="C97:C98"/>
    <mergeCell ref="D97:D98"/>
    <mergeCell ref="E97:E98"/>
    <mergeCell ref="F97:F98"/>
    <mergeCell ref="G97:G98"/>
    <mergeCell ref="H97:H98"/>
    <mergeCell ref="H92:H93"/>
    <mergeCell ref="I92:I93"/>
    <mergeCell ref="J92:J93"/>
    <mergeCell ref="K92:K93"/>
    <mergeCell ref="N92:N93"/>
    <mergeCell ref="O92:O93"/>
    <mergeCell ref="I90:I91"/>
    <mergeCell ref="J87:J88"/>
    <mergeCell ref="K87:K88"/>
    <mergeCell ref="N87:N88"/>
    <mergeCell ref="A87:A88"/>
    <mergeCell ref="B87:B88"/>
    <mergeCell ref="C87:C88"/>
    <mergeCell ref="D87:D88"/>
    <mergeCell ref="E87:E88"/>
    <mergeCell ref="F87:F88"/>
    <mergeCell ref="A92:A93"/>
    <mergeCell ref="B92:B93"/>
    <mergeCell ref="C92:C93"/>
    <mergeCell ref="D92:D93"/>
    <mergeCell ref="E92:E93"/>
    <mergeCell ref="F92:F93"/>
    <mergeCell ref="G92:G93"/>
    <mergeCell ref="G87:G88"/>
    <mergeCell ref="H87:H88"/>
    <mergeCell ref="J80:J81"/>
    <mergeCell ref="K80:K81"/>
    <mergeCell ref="N80:N81"/>
    <mergeCell ref="O80:O81"/>
    <mergeCell ref="P80:P81"/>
    <mergeCell ref="B82:P82"/>
    <mergeCell ref="B77:P77"/>
    <mergeCell ref="A80:A81"/>
    <mergeCell ref="B80:B81"/>
    <mergeCell ref="C80:C81"/>
    <mergeCell ref="D80:D81"/>
    <mergeCell ref="E80:E81"/>
    <mergeCell ref="F80:F81"/>
    <mergeCell ref="G80:G81"/>
    <mergeCell ref="H80:H81"/>
    <mergeCell ref="I80:I81"/>
    <mergeCell ref="P78:P79"/>
    <mergeCell ref="H78:H79"/>
    <mergeCell ref="I78:I79"/>
    <mergeCell ref="J78:J79"/>
    <mergeCell ref="K78:K79"/>
    <mergeCell ref="N78:N79"/>
    <mergeCell ref="O78:O79"/>
    <mergeCell ref="A78:A79"/>
    <mergeCell ref="K75:K76"/>
    <mergeCell ref="N75:N76"/>
    <mergeCell ref="O75:O76"/>
    <mergeCell ref="P75:P76"/>
    <mergeCell ref="P67:P69"/>
    <mergeCell ref="B70:P70"/>
    <mergeCell ref="A75:A76"/>
    <mergeCell ref="B75:B76"/>
    <mergeCell ref="C75:C76"/>
    <mergeCell ref="D75:D76"/>
    <mergeCell ref="E75:E76"/>
    <mergeCell ref="F75:F76"/>
    <mergeCell ref="G75:G76"/>
    <mergeCell ref="H75:H76"/>
    <mergeCell ref="H67:H69"/>
    <mergeCell ref="I67:I69"/>
    <mergeCell ref="J67:J69"/>
    <mergeCell ref="K67:K69"/>
    <mergeCell ref="N67:N69"/>
    <mergeCell ref="O67:O69"/>
    <mergeCell ref="N73:N74"/>
    <mergeCell ref="O73:O74"/>
    <mergeCell ref="K71:K72"/>
    <mergeCell ref="N71:N72"/>
    <mergeCell ref="O61:O62"/>
    <mergeCell ref="P61:P62"/>
    <mergeCell ref="B63:P63"/>
    <mergeCell ref="A67:A69"/>
    <mergeCell ref="B67:B69"/>
    <mergeCell ref="C67:C69"/>
    <mergeCell ref="D67:D69"/>
    <mergeCell ref="E67:E69"/>
    <mergeCell ref="F67:F69"/>
    <mergeCell ref="G67:G69"/>
    <mergeCell ref="G61:G62"/>
    <mergeCell ref="H61:H62"/>
    <mergeCell ref="I61:I62"/>
    <mergeCell ref="J61:J62"/>
    <mergeCell ref="K61:K62"/>
    <mergeCell ref="N61:N62"/>
    <mergeCell ref="A61:A62"/>
    <mergeCell ref="B61:B62"/>
    <mergeCell ref="C61:C62"/>
    <mergeCell ref="D61:D62"/>
    <mergeCell ref="E61:E62"/>
    <mergeCell ref="F61:F62"/>
    <mergeCell ref="P64:P66"/>
    <mergeCell ref="H64:H66"/>
    <mergeCell ref="J50:J56"/>
    <mergeCell ref="K50:K56"/>
    <mergeCell ref="N50:N56"/>
    <mergeCell ref="O50:O56"/>
    <mergeCell ref="P50:P56"/>
    <mergeCell ref="B57:P57"/>
    <mergeCell ref="B42:P42"/>
    <mergeCell ref="A50:A56"/>
    <mergeCell ref="B50:B56"/>
    <mergeCell ref="C50:C56"/>
    <mergeCell ref="D50:D56"/>
    <mergeCell ref="E50:E56"/>
    <mergeCell ref="F50:F56"/>
    <mergeCell ref="G50:G56"/>
    <mergeCell ref="H50:H56"/>
    <mergeCell ref="I50:I56"/>
    <mergeCell ref="J43:J49"/>
    <mergeCell ref="K43:K49"/>
    <mergeCell ref="N43:N49"/>
    <mergeCell ref="O43:O49"/>
    <mergeCell ref="P43:P49"/>
    <mergeCell ref="I40:I41"/>
    <mergeCell ref="J40:J41"/>
    <mergeCell ref="K40:K41"/>
    <mergeCell ref="N40:N41"/>
    <mergeCell ref="O40:O41"/>
    <mergeCell ref="P40:P41"/>
    <mergeCell ref="P35:P36"/>
    <mergeCell ref="B37:P37"/>
    <mergeCell ref="A40:A41"/>
    <mergeCell ref="B40:B41"/>
    <mergeCell ref="C40:C41"/>
    <mergeCell ref="D40:D41"/>
    <mergeCell ref="E40:E41"/>
    <mergeCell ref="F40:F41"/>
    <mergeCell ref="G40:G41"/>
    <mergeCell ref="H40:H41"/>
    <mergeCell ref="H35:H36"/>
    <mergeCell ref="I35:I36"/>
    <mergeCell ref="J35:J36"/>
    <mergeCell ref="K35:K36"/>
    <mergeCell ref="N35:N36"/>
    <mergeCell ref="O35:O36"/>
    <mergeCell ref="G38:G39"/>
    <mergeCell ref="A35:A36"/>
    <mergeCell ref="P24:P25"/>
    <mergeCell ref="F28:F29"/>
    <mergeCell ref="G28:G29"/>
    <mergeCell ref="H28:H29"/>
    <mergeCell ref="B35:B36"/>
    <mergeCell ref="C35:C36"/>
    <mergeCell ref="D35:D36"/>
    <mergeCell ref="E35:E36"/>
    <mergeCell ref="F35:F36"/>
    <mergeCell ref="G35:G36"/>
    <mergeCell ref="G30:G31"/>
    <mergeCell ref="H30:H31"/>
    <mergeCell ref="F33:F34"/>
    <mergeCell ref="G33:G34"/>
    <mergeCell ref="H33:H34"/>
    <mergeCell ref="B7:P7"/>
    <mergeCell ref="B10:P10"/>
    <mergeCell ref="B13:P13"/>
    <mergeCell ref="B16:P16"/>
    <mergeCell ref="B19:P19"/>
    <mergeCell ref="A24:A25"/>
    <mergeCell ref="B24:B25"/>
    <mergeCell ref="C24:C25"/>
    <mergeCell ref="D24:D25"/>
    <mergeCell ref="E24:E25"/>
    <mergeCell ref="P22:P23"/>
    <mergeCell ref="H22:H23"/>
    <mergeCell ref="I22:I23"/>
    <mergeCell ref="J22:J23"/>
    <mergeCell ref="K22:K23"/>
    <mergeCell ref="N22:N23"/>
    <mergeCell ref="O22:O23"/>
    <mergeCell ref="N20:N21"/>
    <mergeCell ref="O20:O21"/>
    <mergeCell ref="P20:P21"/>
    <mergeCell ref="A22:A23"/>
    <mergeCell ref="B22:B23"/>
    <mergeCell ref="C22:C23"/>
    <mergeCell ref="D22:D23"/>
    <mergeCell ref="I189:I190"/>
    <mergeCell ref="J189:J190"/>
    <mergeCell ref="K189:K190"/>
    <mergeCell ref="N189:N190"/>
    <mergeCell ref="O189:O190"/>
    <mergeCell ref="P189:P190"/>
    <mergeCell ref="O186:O188"/>
    <mergeCell ref="P186:P188"/>
    <mergeCell ref="A189:A190"/>
    <mergeCell ref="B189:B190"/>
    <mergeCell ref="C189:C190"/>
    <mergeCell ref="D189:D190"/>
    <mergeCell ref="E189:E190"/>
    <mergeCell ref="F189:F190"/>
    <mergeCell ref="G189:G190"/>
    <mergeCell ref="H189:H190"/>
    <mergeCell ref="G186:G188"/>
    <mergeCell ref="H186:H188"/>
    <mergeCell ref="I186:I188"/>
    <mergeCell ref="J186:J188"/>
    <mergeCell ref="K186:K188"/>
    <mergeCell ref="N186:N188"/>
    <mergeCell ref="A186:A188"/>
    <mergeCell ref="B186:B188"/>
    <mergeCell ref="C186:C188"/>
    <mergeCell ref="D186:D188"/>
    <mergeCell ref="E186:E188"/>
    <mergeCell ref="F186:F188"/>
    <mergeCell ref="I181:I182"/>
    <mergeCell ref="J181:J182"/>
    <mergeCell ref="K181:K182"/>
    <mergeCell ref="N181:N182"/>
    <mergeCell ref="O181:O182"/>
    <mergeCell ref="P181:P182"/>
    <mergeCell ref="O172:O173"/>
    <mergeCell ref="P172:P173"/>
    <mergeCell ref="A181:A182"/>
    <mergeCell ref="B181:B182"/>
    <mergeCell ref="C181:C182"/>
    <mergeCell ref="D181:D182"/>
    <mergeCell ref="E181:E182"/>
    <mergeCell ref="F181:F182"/>
    <mergeCell ref="G181:G182"/>
    <mergeCell ref="H181:H182"/>
    <mergeCell ref="G172:G173"/>
    <mergeCell ref="H172:H173"/>
    <mergeCell ref="I172:I173"/>
    <mergeCell ref="J172:J173"/>
    <mergeCell ref="K172:K173"/>
    <mergeCell ref="N172:N173"/>
    <mergeCell ref="A172:A173"/>
    <mergeCell ref="B172:B173"/>
    <mergeCell ref="C172:C173"/>
    <mergeCell ref="D172:D173"/>
    <mergeCell ref="E172:E173"/>
    <mergeCell ref="F172:F173"/>
    <mergeCell ref="I162:I163"/>
    <mergeCell ref="J162:J163"/>
    <mergeCell ref="K162:K163"/>
    <mergeCell ref="N162:N163"/>
    <mergeCell ref="O162:O163"/>
    <mergeCell ref="P162:P163"/>
    <mergeCell ref="O158:O159"/>
    <mergeCell ref="P158:P159"/>
    <mergeCell ref="A162:A163"/>
    <mergeCell ref="B162:B163"/>
    <mergeCell ref="C162:C163"/>
    <mergeCell ref="D162:D163"/>
    <mergeCell ref="E162:E163"/>
    <mergeCell ref="F162:F163"/>
    <mergeCell ref="G162:G163"/>
    <mergeCell ref="H162:H163"/>
    <mergeCell ref="G158:G159"/>
    <mergeCell ref="H158:H159"/>
    <mergeCell ref="I158:I159"/>
    <mergeCell ref="J158:J159"/>
    <mergeCell ref="K158:K159"/>
    <mergeCell ref="N158:N159"/>
    <mergeCell ref="A158:A159"/>
    <mergeCell ref="B158:B159"/>
    <mergeCell ref="C158:C159"/>
    <mergeCell ref="D158:D159"/>
    <mergeCell ref="E158:E159"/>
    <mergeCell ref="F158:F159"/>
    <mergeCell ref="I154:I157"/>
    <mergeCell ref="J154:J157"/>
    <mergeCell ref="K154:K157"/>
    <mergeCell ref="N154:N157"/>
    <mergeCell ref="O154:O157"/>
    <mergeCell ref="P154:P157"/>
    <mergeCell ref="O152:O153"/>
    <mergeCell ref="P152:P153"/>
    <mergeCell ref="A154:A157"/>
    <mergeCell ref="B154:B157"/>
    <mergeCell ref="C154:C157"/>
    <mergeCell ref="D154:D157"/>
    <mergeCell ref="E154:E157"/>
    <mergeCell ref="F154:F157"/>
    <mergeCell ref="G154:G157"/>
    <mergeCell ref="H154:H157"/>
    <mergeCell ref="G152:G153"/>
    <mergeCell ref="H152:H153"/>
    <mergeCell ref="I152:I153"/>
    <mergeCell ref="J152:J153"/>
    <mergeCell ref="K152:K153"/>
    <mergeCell ref="N152:N153"/>
    <mergeCell ref="A152:A153"/>
    <mergeCell ref="B152:B153"/>
    <mergeCell ref="C152:C153"/>
    <mergeCell ref="D152:D153"/>
    <mergeCell ref="E152:E153"/>
    <mergeCell ref="F152:F153"/>
    <mergeCell ref="I145:I146"/>
    <mergeCell ref="J145:J146"/>
    <mergeCell ref="K145:K146"/>
    <mergeCell ref="N145:N146"/>
    <mergeCell ref="O145:O146"/>
    <mergeCell ref="P145:P146"/>
    <mergeCell ref="O141:O142"/>
    <mergeCell ref="P141:P142"/>
    <mergeCell ref="A145:A146"/>
    <mergeCell ref="B145:B146"/>
    <mergeCell ref="C145:C146"/>
    <mergeCell ref="D145:D146"/>
    <mergeCell ref="E145:E146"/>
    <mergeCell ref="F145:F146"/>
    <mergeCell ref="G145:G146"/>
    <mergeCell ref="H145:H146"/>
    <mergeCell ref="G141:G142"/>
    <mergeCell ref="H141:H142"/>
    <mergeCell ref="I141:I142"/>
    <mergeCell ref="J141:K141"/>
    <mergeCell ref="L141:M141"/>
    <mergeCell ref="N141:N142"/>
    <mergeCell ref="A141:A142"/>
    <mergeCell ref="B141:B142"/>
    <mergeCell ref="C141:C142"/>
    <mergeCell ref="D141:D142"/>
    <mergeCell ref="E141:E142"/>
    <mergeCell ref="F141:F142"/>
    <mergeCell ref="J128:J129"/>
    <mergeCell ref="K128:K129"/>
    <mergeCell ref="N128:N129"/>
    <mergeCell ref="O128:O129"/>
    <mergeCell ref="P128:P129"/>
    <mergeCell ref="A139:M139"/>
    <mergeCell ref="A128:A129"/>
    <mergeCell ref="B128:B129"/>
    <mergeCell ref="C128:C129"/>
    <mergeCell ref="D128:D129"/>
    <mergeCell ref="E128:E129"/>
    <mergeCell ref="F128:F129"/>
    <mergeCell ref="G128:G129"/>
    <mergeCell ref="H128:H129"/>
    <mergeCell ref="I128:I129"/>
    <mergeCell ref="A125:A126"/>
    <mergeCell ref="B125:B126"/>
    <mergeCell ref="C125:C126"/>
    <mergeCell ref="D125:D126"/>
    <mergeCell ref="E125:E126"/>
    <mergeCell ref="F125:F126"/>
    <mergeCell ref="G125:G126"/>
    <mergeCell ref="F118:F120"/>
    <mergeCell ref="G118:G120"/>
    <mergeCell ref="K116:K117"/>
    <mergeCell ref="N116:N117"/>
    <mergeCell ref="O116:O117"/>
    <mergeCell ref="P116:P117"/>
    <mergeCell ref="A118:A120"/>
    <mergeCell ref="B118:B120"/>
    <mergeCell ref="C118:C120"/>
    <mergeCell ref="D118:D120"/>
    <mergeCell ref="E118:E120"/>
    <mergeCell ref="P118:P120"/>
    <mergeCell ref="H118:H120"/>
    <mergeCell ref="I118:I120"/>
    <mergeCell ref="J118:J120"/>
    <mergeCell ref="K118:K120"/>
    <mergeCell ref="P111:P112"/>
    <mergeCell ref="A116:A117"/>
    <mergeCell ref="B116:B117"/>
    <mergeCell ref="C116:C117"/>
    <mergeCell ref="D116:D117"/>
    <mergeCell ref="E116:E117"/>
    <mergeCell ref="F116:F117"/>
    <mergeCell ref="G116:G117"/>
    <mergeCell ref="H116:H117"/>
    <mergeCell ref="I116:I117"/>
    <mergeCell ref="H111:H112"/>
    <mergeCell ref="I111:I112"/>
    <mergeCell ref="J111:J112"/>
    <mergeCell ref="K111:K112"/>
    <mergeCell ref="N111:N112"/>
    <mergeCell ref="O111:O112"/>
    <mergeCell ref="A111:A112"/>
    <mergeCell ref="B111:B112"/>
    <mergeCell ref="C111:C112"/>
    <mergeCell ref="D111:D112"/>
    <mergeCell ref="E111:E112"/>
    <mergeCell ref="F111:F112"/>
    <mergeCell ref="G111:G112"/>
    <mergeCell ref="J116:J117"/>
    <mergeCell ref="K100:K104"/>
    <mergeCell ref="J95:J96"/>
    <mergeCell ref="K95:K96"/>
    <mergeCell ref="N95:N96"/>
    <mergeCell ref="O95:O96"/>
    <mergeCell ref="P95:P96"/>
    <mergeCell ref="A100:A104"/>
    <mergeCell ref="B100:B104"/>
    <mergeCell ref="C100:C104"/>
    <mergeCell ref="D100:D104"/>
    <mergeCell ref="E100:E104"/>
    <mergeCell ref="A95:A96"/>
    <mergeCell ref="B95:B96"/>
    <mergeCell ref="C95:C96"/>
    <mergeCell ref="D95:D96"/>
    <mergeCell ref="E95:E96"/>
    <mergeCell ref="F95:F96"/>
    <mergeCell ref="G95:G96"/>
    <mergeCell ref="H95:H96"/>
    <mergeCell ref="I95:I96"/>
    <mergeCell ref="A97:A98"/>
    <mergeCell ref="J90:J91"/>
    <mergeCell ref="K90:K91"/>
    <mergeCell ref="N90:N91"/>
    <mergeCell ref="O90:O91"/>
    <mergeCell ref="N85:N86"/>
    <mergeCell ref="O85:O86"/>
    <mergeCell ref="P85:P86"/>
    <mergeCell ref="A90:A91"/>
    <mergeCell ref="B90:B91"/>
    <mergeCell ref="C90:C91"/>
    <mergeCell ref="D90:D91"/>
    <mergeCell ref="E90:E91"/>
    <mergeCell ref="F90:F91"/>
    <mergeCell ref="G90:G91"/>
    <mergeCell ref="F85:F86"/>
    <mergeCell ref="G85:G86"/>
    <mergeCell ref="H85:H86"/>
    <mergeCell ref="I85:I86"/>
    <mergeCell ref="J85:J86"/>
    <mergeCell ref="K85:K86"/>
    <mergeCell ref="O87:O88"/>
    <mergeCell ref="P87:P88"/>
    <mergeCell ref="B89:P89"/>
    <mergeCell ref="I87:I88"/>
    <mergeCell ref="J83:J84"/>
    <mergeCell ref="K83:K84"/>
    <mergeCell ref="N83:N84"/>
    <mergeCell ref="O83:O84"/>
    <mergeCell ref="P83:P84"/>
    <mergeCell ref="A85:A86"/>
    <mergeCell ref="B85:B86"/>
    <mergeCell ref="C85:C86"/>
    <mergeCell ref="D85:D86"/>
    <mergeCell ref="E85:E86"/>
    <mergeCell ref="A83:A84"/>
    <mergeCell ref="B83:B84"/>
    <mergeCell ref="C83:C84"/>
    <mergeCell ref="D83:D84"/>
    <mergeCell ref="E83:E84"/>
    <mergeCell ref="F83:F84"/>
    <mergeCell ref="G83:G84"/>
    <mergeCell ref="H83:H84"/>
    <mergeCell ref="I83:I84"/>
    <mergeCell ref="B78:B79"/>
    <mergeCell ref="C78:C79"/>
    <mergeCell ref="D78:D79"/>
    <mergeCell ref="E78:E79"/>
    <mergeCell ref="F78:F79"/>
    <mergeCell ref="G78:G79"/>
    <mergeCell ref="F73:F74"/>
    <mergeCell ref="G73:G74"/>
    <mergeCell ref="J71:J72"/>
    <mergeCell ref="I75:I76"/>
    <mergeCell ref="J75:J76"/>
    <mergeCell ref="O71:O72"/>
    <mergeCell ref="P71:P72"/>
    <mergeCell ref="A73:A74"/>
    <mergeCell ref="B73:B74"/>
    <mergeCell ref="C73:C74"/>
    <mergeCell ref="D73:D74"/>
    <mergeCell ref="E73:E74"/>
    <mergeCell ref="A71:A72"/>
    <mergeCell ref="B71:B72"/>
    <mergeCell ref="C71:C72"/>
    <mergeCell ref="D71:D72"/>
    <mergeCell ref="E71:E72"/>
    <mergeCell ref="F71:F72"/>
    <mergeCell ref="G71:G72"/>
    <mergeCell ref="H71:H72"/>
    <mergeCell ref="I71:I72"/>
    <mergeCell ref="P73:P74"/>
    <mergeCell ref="H73:H74"/>
    <mergeCell ref="I73:I74"/>
    <mergeCell ref="J73:J74"/>
    <mergeCell ref="K73:K74"/>
    <mergeCell ref="I64:I66"/>
    <mergeCell ref="J64:J66"/>
    <mergeCell ref="K64:K66"/>
    <mergeCell ref="N64:N66"/>
    <mergeCell ref="O64:O66"/>
    <mergeCell ref="N59:N60"/>
    <mergeCell ref="O59:O60"/>
    <mergeCell ref="P59:P60"/>
    <mergeCell ref="A64:A66"/>
    <mergeCell ref="B64:B66"/>
    <mergeCell ref="C64:C66"/>
    <mergeCell ref="D64:D66"/>
    <mergeCell ref="E64:E66"/>
    <mergeCell ref="F64:F66"/>
    <mergeCell ref="G64:G66"/>
    <mergeCell ref="F59:F60"/>
    <mergeCell ref="G59:G60"/>
    <mergeCell ref="H59:H60"/>
    <mergeCell ref="I59:I60"/>
    <mergeCell ref="J59:J60"/>
    <mergeCell ref="K59:K60"/>
    <mergeCell ref="A59:A60"/>
    <mergeCell ref="B59:B60"/>
    <mergeCell ref="C59:C60"/>
    <mergeCell ref="D59:D60"/>
    <mergeCell ref="E59:E60"/>
    <mergeCell ref="P38:P39"/>
    <mergeCell ref="A43:A49"/>
    <mergeCell ref="B43:B49"/>
    <mergeCell ref="C43:C49"/>
    <mergeCell ref="D43:D49"/>
    <mergeCell ref="E43:E49"/>
    <mergeCell ref="F43:F49"/>
    <mergeCell ref="G43:G49"/>
    <mergeCell ref="H43:H49"/>
    <mergeCell ref="I43:I49"/>
    <mergeCell ref="H38:H39"/>
    <mergeCell ref="I38:I39"/>
    <mergeCell ref="J38:J39"/>
    <mergeCell ref="K38:K39"/>
    <mergeCell ref="N38:N39"/>
    <mergeCell ref="O38:O39"/>
    <mergeCell ref="A38:A39"/>
    <mergeCell ref="B38:B39"/>
    <mergeCell ref="C38:C39"/>
    <mergeCell ref="D38:D39"/>
    <mergeCell ref="E38:E39"/>
    <mergeCell ref="F38:F39"/>
    <mergeCell ref="A33:A34"/>
    <mergeCell ref="B33:B34"/>
    <mergeCell ref="C33:C34"/>
    <mergeCell ref="D33:D34"/>
    <mergeCell ref="E33:E34"/>
    <mergeCell ref="A28:A29"/>
    <mergeCell ref="B28:B29"/>
    <mergeCell ref="C28:C29"/>
    <mergeCell ref="D28:D29"/>
    <mergeCell ref="E28:E29"/>
    <mergeCell ref="A30:A31"/>
    <mergeCell ref="B30:B31"/>
    <mergeCell ref="C30:C31"/>
    <mergeCell ref="D30:D31"/>
    <mergeCell ref="E30:E31"/>
    <mergeCell ref="B32:P32"/>
    <mergeCell ref="N33:N34"/>
    <mergeCell ref="O33:O34"/>
    <mergeCell ref="P33:P34"/>
    <mergeCell ref="I33:I34"/>
    <mergeCell ref="J33:J34"/>
    <mergeCell ref="O30:O31"/>
    <mergeCell ref="P30:P31"/>
    <mergeCell ref="I30:I31"/>
    <mergeCell ref="H20:H21"/>
    <mergeCell ref="I20:I21"/>
    <mergeCell ref="J20:J21"/>
    <mergeCell ref="K20:K21"/>
    <mergeCell ref="K33:K34"/>
    <mergeCell ref="J28:J29"/>
    <mergeCell ref="K28:K29"/>
    <mergeCell ref="N28:N29"/>
    <mergeCell ref="O28:O29"/>
    <mergeCell ref="N24:N25"/>
    <mergeCell ref="O24:O25"/>
    <mergeCell ref="B26:P26"/>
    <mergeCell ref="F30:F31"/>
    <mergeCell ref="F24:F25"/>
    <mergeCell ref="G24:G25"/>
    <mergeCell ref="H24:H25"/>
    <mergeCell ref="I24:I25"/>
    <mergeCell ref="J24:J25"/>
    <mergeCell ref="K24:K25"/>
    <mergeCell ref="J30:J31"/>
    <mergeCell ref="K30:K31"/>
    <mergeCell ref="N30:N31"/>
    <mergeCell ref="P28:P29"/>
    <mergeCell ref="I28:I29"/>
    <mergeCell ref="A20:A21"/>
    <mergeCell ref="B20:B21"/>
    <mergeCell ref="C20:C21"/>
    <mergeCell ref="D20:D21"/>
    <mergeCell ref="E20:E21"/>
    <mergeCell ref="E22:E23"/>
    <mergeCell ref="F22:F23"/>
    <mergeCell ref="G22:G23"/>
    <mergeCell ref="F20:F21"/>
    <mergeCell ref="G20:G21"/>
    <mergeCell ref="A1:P1"/>
    <mergeCell ref="A3:A4"/>
    <mergeCell ref="B3:B4"/>
    <mergeCell ref="C3:C4"/>
    <mergeCell ref="D3:D4"/>
    <mergeCell ref="E3:E4"/>
    <mergeCell ref="F3:F4"/>
    <mergeCell ref="G3:G4"/>
    <mergeCell ref="H3:H4"/>
    <mergeCell ref="I3:I4"/>
    <mergeCell ref="J3:K3"/>
    <mergeCell ref="L3:M3"/>
    <mergeCell ref="N3:N4"/>
    <mergeCell ref="O3:O4"/>
    <mergeCell ref="P3:P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8"/>
  <sheetViews>
    <sheetView topLeftCell="A7" workbookViewId="0">
      <selection activeCell="F17" sqref="F17:F22"/>
    </sheetView>
  </sheetViews>
  <sheetFormatPr defaultRowHeight="15"/>
  <cols>
    <col min="2" max="2" width="13.140625" customWidth="1"/>
    <col min="3" max="3" width="15.28515625" customWidth="1"/>
    <col min="4" max="4" width="34.85546875" customWidth="1"/>
    <col min="5" max="5" width="36.140625" customWidth="1"/>
    <col min="6" max="6" width="33.7109375" customWidth="1"/>
  </cols>
  <sheetData>
    <row r="2" spans="2:6" ht="47.25">
      <c r="B2" s="564" t="s">
        <v>3558</v>
      </c>
      <c r="C2" s="564" t="s">
        <v>3559</v>
      </c>
      <c r="D2" s="564" t="s">
        <v>3560</v>
      </c>
      <c r="E2" s="564" t="s">
        <v>3561</v>
      </c>
      <c r="F2" s="564" t="s">
        <v>3562</v>
      </c>
    </row>
    <row r="3" spans="2:6" ht="51">
      <c r="B3" s="1194"/>
      <c r="C3" s="534">
        <v>6</v>
      </c>
      <c r="D3" s="536" t="s">
        <v>20</v>
      </c>
      <c r="E3" s="534" t="s">
        <v>3564</v>
      </c>
      <c r="F3" s="534" t="s">
        <v>199</v>
      </c>
    </row>
    <row r="4" spans="2:6" ht="45">
      <c r="B4" s="1194"/>
      <c r="C4" s="534">
        <v>6</v>
      </c>
      <c r="D4" s="536" t="s">
        <v>51</v>
      </c>
      <c r="E4" s="534" t="s">
        <v>3565</v>
      </c>
      <c r="F4" s="534" t="s">
        <v>200</v>
      </c>
    </row>
    <row r="5" spans="2:6" ht="45">
      <c r="B5" s="1194"/>
      <c r="C5" s="534">
        <v>6</v>
      </c>
      <c r="D5" s="536" t="s">
        <v>56</v>
      </c>
      <c r="E5" s="534" t="s">
        <v>3566</v>
      </c>
      <c r="F5" s="534" t="s">
        <v>200</v>
      </c>
    </row>
    <row r="6" spans="2:6">
      <c r="B6" s="1194"/>
      <c r="C6" s="1186">
        <v>6</v>
      </c>
      <c r="D6" s="1081" t="s">
        <v>70</v>
      </c>
      <c r="E6" s="1186" t="s">
        <v>3564</v>
      </c>
      <c r="F6" s="1186" t="s">
        <v>199</v>
      </c>
    </row>
    <row r="7" spans="2:6">
      <c r="B7" s="1194"/>
      <c r="C7" s="1187"/>
      <c r="D7" s="1092"/>
      <c r="E7" s="1187"/>
      <c r="F7" s="1187"/>
    </row>
    <row r="8" spans="2:6">
      <c r="B8" s="1194"/>
      <c r="C8" s="1187"/>
      <c r="D8" s="1092"/>
      <c r="E8" s="1187"/>
      <c r="F8" s="1187"/>
    </row>
    <row r="9" spans="2:6">
      <c r="B9" s="1194"/>
      <c r="C9" s="1188"/>
      <c r="D9" s="1082"/>
      <c r="E9" s="1188"/>
      <c r="F9" s="1188"/>
    </row>
    <row r="10" spans="2:6">
      <c r="B10" s="1194"/>
      <c r="C10" s="1191">
        <v>10</v>
      </c>
      <c r="D10" s="1164" t="s">
        <v>108</v>
      </c>
      <c r="E10" s="1191" t="s">
        <v>3564</v>
      </c>
      <c r="F10" s="1191" t="s">
        <v>3557</v>
      </c>
    </row>
    <row r="11" spans="2:6">
      <c r="B11" s="1194"/>
      <c r="C11" s="1192"/>
      <c r="D11" s="1165"/>
      <c r="E11" s="1192"/>
      <c r="F11" s="1192"/>
    </row>
    <row r="12" spans="2:6">
      <c r="B12" s="1194"/>
      <c r="C12" s="1193"/>
      <c r="D12" s="1166"/>
      <c r="E12" s="1193"/>
      <c r="F12" s="1193"/>
    </row>
    <row r="13" spans="2:6">
      <c r="B13" s="1194"/>
      <c r="C13" s="1191">
        <v>13</v>
      </c>
      <c r="D13" s="1101" t="s">
        <v>122</v>
      </c>
      <c r="E13" s="1191" t="s">
        <v>3564</v>
      </c>
      <c r="F13" s="1186" t="s">
        <v>199</v>
      </c>
    </row>
    <row r="14" spans="2:6">
      <c r="B14" s="1194"/>
      <c r="C14" s="1192"/>
      <c r="D14" s="1102"/>
      <c r="E14" s="1192"/>
      <c r="F14" s="1187"/>
    </row>
    <row r="15" spans="2:6">
      <c r="B15" s="1194"/>
      <c r="C15" s="1192"/>
      <c r="D15" s="1102"/>
      <c r="E15" s="1192"/>
      <c r="F15" s="1187"/>
    </row>
    <row r="16" spans="2:6">
      <c r="B16" s="1194"/>
      <c r="C16" s="1193"/>
      <c r="D16" s="1103"/>
      <c r="E16" s="1193"/>
      <c r="F16" s="1188"/>
    </row>
    <row r="17" spans="2:6">
      <c r="B17" s="1194"/>
      <c r="C17" s="1189">
        <v>6</v>
      </c>
      <c r="D17" s="1190" t="s">
        <v>136</v>
      </c>
      <c r="E17" s="1189" t="s">
        <v>3564</v>
      </c>
      <c r="F17" s="1191" t="s">
        <v>199</v>
      </c>
    </row>
    <row r="18" spans="2:6">
      <c r="B18" s="1194"/>
      <c r="C18" s="1189"/>
      <c r="D18" s="1190"/>
      <c r="E18" s="1189"/>
      <c r="F18" s="1192"/>
    </row>
    <row r="19" spans="2:6">
      <c r="B19" s="1194"/>
      <c r="C19" s="1189"/>
      <c r="D19" s="1190"/>
      <c r="E19" s="1189"/>
      <c r="F19" s="1192"/>
    </row>
    <row r="20" spans="2:6">
      <c r="B20" s="1194"/>
      <c r="C20" s="1189"/>
      <c r="D20" s="1190"/>
      <c r="E20" s="1189"/>
      <c r="F20" s="1192"/>
    </row>
    <row r="21" spans="2:6">
      <c r="B21" s="1194"/>
      <c r="C21" s="1189"/>
      <c r="D21" s="1190"/>
      <c r="E21" s="1189"/>
      <c r="F21" s="1192"/>
    </row>
    <row r="22" spans="2:6">
      <c r="B22" s="1194"/>
      <c r="C22" s="1189"/>
      <c r="D22" s="1190"/>
      <c r="E22" s="1189"/>
      <c r="F22" s="1193"/>
    </row>
    <row r="23" spans="2:6">
      <c r="B23" s="1194"/>
      <c r="C23" s="1189">
        <v>4</v>
      </c>
      <c r="D23" s="1101" t="s">
        <v>143</v>
      </c>
      <c r="E23" s="1101" t="s">
        <v>143</v>
      </c>
      <c r="F23" s="1191" t="s">
        <v>199</v>
      </c>
    </row>
    <row r="24" spans="2:6">
      <c r="B24" s="1194"/>
      <c r="C24" s="1189"/>
      <c r="D24" s="1102"/>
      <c r="E24" s="1102"/>
      <c r="F24" s="1192"/>
    </row>
    <row r="25" spans="2:6">
      <c r="B25" s="1194"/>
      <c r="C25" s="1189"/>
      <c r="D25" s="1102"/>
      <c r="E25" s="1102"/>
      <c r="F25" s="1192"/>
    </row>
    <row r="26" spans="2:6">
      <c r="B26" s="1194"/>
      <c r="C26" s="1189"/>
      <c r="D26" s="1102"/>
      <c r="E26" s="1102"/>
      <c r="F26" s="1192"/>
    </row>
    <row r="27" spans="2:6">
      <c r="B27" s="1194"/>
      <c r="C27" s="1189"/>
      <c r="D27" s="1102"/>
      <c r="E27" s="1102"/>
      <c r="F27" s="1192"/>
    </row>
    <row r="28" spans="2:6">
      <c r="B28" s="1194"/>
      <c r="C28" s="1189"/>
      <c r="D28" s="1103"/>
      <c r="E28" s="1103"/>
      <c r="F28" s="1193"/>
    </row>
  </sheetData>
  <mergeCells count="21">
    <mergeCell ref="C23:C28"/>
    <mergeCell ref="D23:D28"/>
    <mergeCell ref="E23:E28"/>
    <mergeCell ref="F23:F28"/>
    <mergeCell ref="B3:B28"/>
    <mergeCell ref="C6:C9"/>
    <mergeCell ref="C10:C12"/>
    <mergeCell ref="D10:D12"/>
    <mergeCell ref="E10:E12"/>
    <mergeCell ref="F10:F12"/>
    <mergeCell ref="D6:D9"/>
    <mergeCell ref="E6:E9"/>
    <mergeCell ref="F6:F9"/>
    <mergeCell ref="C13:C16"/>
    <mergeCell ref="D13:D16"/>
    <mergeCell ref="E13:E16"/>
    <mergeCell ref="F13:F16"/>
    <mergeCell ref="C17:C22"/>
    <mergeCell ref="D17:D22"/>
    <mergeCell ref="E17:E22"/>
    <mergeCell ref="F17:F22"/>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7"/>
  <sheetViews>
    <sheetView workbookViewId="0">
      <selection activeCell="E23" sqref="E23"/>
    </sheetView>
  </sheetViews>
  <sheetFormatPr defaultRowHeight="15"/>
  <cols>
    <col min="2" max="2" width="26.85546875" customWidth="1"/>
    <col min="3" max="3" width="15.28515625" customWidth="1"/>
    <col min="4" max="4" width="24.140625" customWidth="1"/>
    <col min="5" max="5" width="36.140625" customWidth="1"/>
    <col min="6" max="6" width="33.7109375" customWidth="1"/>
    <col min="7" max="7" width="21.7109375" customWidth="1"/>
  </cols>
  <sheetData>
    <row r="2" spans="2:6" ht="47.25">
      <c r="B2" s="564" t="s">
        <v>3558</v>
      </c>
      <c r="C2" s="564" t="s">
        <v>3559</v>
      </c>
      <c r="D2" s="564" t="s">
        <v>3560</v>
      </c>
      <c r="E2" s="564" t="s">
        <v>3561</v>
      </c>
      <c r="F2" s="564" t="s">
        <v>3562</v>
      </c>
    </row>
    <row r="3" spans="2:6" ht="75">
      <c r="B3" s="565" t="s">
        <v>4007</v>
      </c>
      <c r="C3" s="565">
        <v>4</v>
      </c>
      <c r="D3" s="373" t="s">
        <v>4008</v>
      </c>
      <c r="E3" s="647" t="s">
        <v>4009</v>
      </c>
      <c r="F3" s="565" t="s">
        <v>4010</v>
      </c>
    </row>
    <row r="4" spans="2:6" ht="45">
      <c r="B4" s="565" t="s">
        <v>4007</v>
      </c>
      <c r="C4" s="565">
        <v>4</v>
      </c>
      <c r="D4" s="565" t="s">
        <v>4011</v>
      </c>
      <c r="E4" s="647" t="s">
        <v>4012</v>
      </c>
      <c r="F4" s="565" t="s">
        <v>4010</v>
      </c>
    </row>
    <row r="5" spans="2:6" ht="90">
      <c r="B5" s="565" t="s">
        <v>4007</v>
      </c>
      <c r="C5" s="565">
        <v>12</v>
      </c>
      <c r="D5" s="565" t="s">
        <v>4013</v>
      </c>
      <c r="E5" s="647" t="s">
        <v>4014</v>
      </c>
      <c r="F5" s="565" t="s">
        <v>4010</v>
      </c>
    </row>
    <row r="6" spans="2:6" ht="75">
      <c r="B6" s="565" t="s">
        <v>4007</v>
      </c>
      <c r="C6" s="565">
        <v>11</v>
      </c>
      <c r="D6" s="565" t="s">
        <v>4015</v>
      </c>
      <c r="E6" s="647" t="s">
        <v>4016</v>
      </c>
      <c r="F6" s="565" t="s">
        <v>4017</v>
      </c>
    </row>
    <row r="7" spans="2:6" ht="90">
      <c r="B7" s="565" t="s">
        <v>4007</v>
      </c>
      <c r="C7" s="565">
        <v>12</v>
      </c>
      <c r="D7" s="565" t="s">
        <v>4018</v>
      </c>
      <c r="E7" s="647" t="s">
        <v>4019</v>
      </c>
      <c r="F7" s="565" t="s">
        <v>4010</v>
      </c>
    </row>
    <row r="8" spans="2:6" ht="90">
      <c r="B8" s="565" t="s">
        <v>4007</v>
      </c>
      <c r="C8" s="565">
        <v>11</v>
      </c>
      <c r="D8" s="565" t="s">
        <v>4020</v>
      </c>
      <c r="E8" s="647" t="s">
        <v>4021</v>
      </c>
      <c r="F8" s="565" t="s">
        <v>4010</v>
      </c>
    </row>
    <row r="9" spans="2:6" ht="120">
      <c r="B9" s="565" t="s">
        <v>4007</v>
      </c>
      <c r="C9" s="565">
        <v>6</v>
      </c>
      <c r="D9" s="565" t="s">
        <v>4022</v>
      </c>
      <c r="E9" s="647" t="s">
        <v>4023</v>
      </c>
      <c r="F9" s="565" t="s">
        <v>4010</v>
      </c>
    </row>
    <row r="10" spans="2:6" ht="30">
      <c r="B10" s="565" t="s">
        <v>4007</v>
      </c>
      <c r="C10" s="1189" t="s">
        <v>4024</v>
      </c>
      <c r="D10" s="1189"/>
      <c r="E10" s="1593" t="s">
        <v>4025</v>
      </c>
      <c r="F10" s="1593"/>
    </row>
    <row r="11" spans="2:6" ht="60">
      <c r="B11" s="565" t="s">
        <v>4007</v>
      </c>
      <c r="C11" s="565">
        <v>10</v>
      </c>
      <c r="D11" s="565" t="s">
        <v>4026</v>
      </c>
      <c r="E11" s="647" t="s">
        <v>4027</v>
      </c>
      <c r="F11" s="565" t="s">
        <v>4010</v>
      </c>
    </row>
    <row r="12" spans="2:6" ht="60">
      <c r="B12" s="565" t="s">
        <v>4007</v>
      </c>
      <c r="C12" s="565">
        <v>6</v>
      </c>
      <c r="D12" s="565" t="s">
        <v>4028</v>
      </c>
      <c r="E12" s="647" t="s">
        <v>4029</v>
      </c>
      <c r="F12" s="565" t="s">
        <v>4010</v>
      </c>
    </row>
    <row r="13" spans="2:6" ht="60">
      <c r="B13" s="565" t="s">
        <v>4007</v>
      </c>
      <c r="C13" s="565">
        <v>13</v>
      </c>
      <c r="D13" s="565" t="s">
        <v>4030</v>
      </c>
      <c r="E13" s="647" t="s">
        <v>4031</v>
      </c>
      <c r="F13" s="565" t="s">
        <v>4010</v>
      </c>
    </row>
    <row r="14" spans="2:6" ht="45">
      <c r="B14" s="565" t="s">
        <v>4007</v>
      </c>
      <c r="C14" s="565">
        <v>10</v>
      </c>
      <c r="D14" s="565" t="s">
        <v>4032</v>
      </c>
      <c r="E14" s="647" t="s">
        <v>4033</v>
      </c>
      <c r="F14" s="565" t="s">
        <v>4010</v>
      </c>
    </row>
    <row r="15" spans="2:6" ht="60">
      <c r="B15" s="565" t="s">
        <v>4007</v>
      </c>
      <c r="C15" s="565">
        <v>13</v>
      </c>
      <c r="D15" s="565" t="s">
        <v>4034</v>
      </c>
      <c r="E15" s="647" t="s">
        <v>4035</v>
      </c>
      <c r="F15" s="565" t="s">
        <v>4010</v>
      </c>
    </row>
    <row r="16" spans="2:6" ht="135">
      <c r="B16" s="565" t="s">
        <v>4007</v>
      </c>
      <c r="C16" s="565">
        <v>13</v>
      </c>
      <c r="D16" s="565" t="s">
        <v>4036</v>
      </c>
      <c r="E16" s="647" t="s">
        <v>4037</v>
      </c>
      <c r="F16" s="565" t="s">
        <v>4010</v>
      </c>
    </row>
    <row r="17" spans="2:7" ht="45">
      <c r="B17" s="565" t="s">
        <v>4007</v>
      </c>
      <c r="C17" s="565">
        <v>13</v>
      </c>
      <c r="D17" s="565" t="s">
        <v>4038</v>
      </c>
      <c r="E17" s="647" t="s">
        <v>4039</v>
      </c>
      <c r="F17" s="565" t="s">
        <v>4010</v>
      </c>
    </row>
    <row r="18" spans="2:7" ht="120">
      <c r="B18" s="565" t="s">
        <v>4007</v>
      </c>
      <c r="C18" s="565">
        <v>6</v>
      </c>
      <c r="D18" s="565" t="s">
        <v>4040</v>
      </c>
      <c r="E18" s="647" t="s">
        <v>4041</v>
      </c>
      <c r="F18" s="565" t="s">
        <v>4010</v>
      </c>
    </row>
    <row r="19" spans="2:7" ht="75">
      <c r="B19" s="565" t="s">
        <v>4007</v>
      </c>
      <c r="C19" s="565">
        <v>11</v>
      </c>
      <c r="D19" s="565" t="s">
        <v>4042</v>
      </c>
      <c r="E19" s="647" t="s">
        <v>4043</v>
      </c>
      <c r="F19" s="565" t="s">
        <v>4010</v>
      </c>
    </row>
    <row r="20" spans="2:7" ht="45">
      <c r="B20" s="565" t="s">
        <v>4007</v>
      </c>
      <c r="C20" s="565">
        <v>11</v>
      </c>
      <c r="D20" s="565" t="s">
        <v>4044</v>
      </c>
      <c r="E20" s="647" t="s">
        <v>4045</v>
      </c>
      <c r="F20" s="565" t="s">
        <v>4010</v>
      </c>
    </row>
    <row r="21" spans="2:7" ht="120">
      <c r="B21" s="565" t="s">
        <v>4007</v>
      </c>
      <c r="C21" s="565">
        <v>13</v>
      </c>
      <c r="D21" s="565" t="s">
        <v>4046</v>
      </c>
      <c r="E21" s="647" t="s">
        <v>4047</v>
      </c>
      <c r="F21" s="565" t="s">
        <v>4010</v>
      </c>
    </row>
    <row r="22" spans="2:7" ht="75">
      <c r="B22" s="565" t="s">
        <v>4007</v>
      </c>
      <c r="C22" s="565">
        <v>11</v>
      </c>
      <c r="D22" s="565" t="s">
        <v>4048</v>
      </c>
      <c r="E22" s="983" t="s">
        <v>4523</v>
      </c>
      <c r="F22" s="565" t="s">
        <v>4010</v>
      </c>
      <c r="G22" s="929"/>
    </row>
    <row r="23" spans="2:7" ht="105">
      <c r="B23" s="565" t="s">
        <v>4007</v>
      </c>
      <c r="C23" s="565">
        <v>11</v>
      </c>
      <c r="D23" s="565" t="s">
        <v>4049</v>
      </c>
      <c r="E23" s="647" t="s">
        <v>4050</v>
      </c>
      <c r="F23" s="565" t="s">
        <v>4010</v>
      </c>
    </row>
    <row r="24" spans="2:7" ht="34.5" customHeight="1">
      <c r="B24" s="565" t="s">
        <v>4007</v>
      </c>
      <c r="C24" s="565">
        <v>13</v>
      </c>
      <c r="D24" s="650" t="s">
        <v>4051</v>
      </c>
      <c r="E24" s="743" t="s">
        <v>4052</v>
      </c>
      <c r="F24" s="565" t="s">
        <v>4053</v>
      </c>
    </row>
    <row r="25" spans="2:7" ht="120">
      <c r="B25" s="565" t="s">
        <v>4007</v>
      </c>
      <c r="C25" s="565">
        <v>12</v>
      </c>
      <c r="D25" s="650" t="s">
        <v>4054</v>
      </c>
      <c r="E25" s="743" t="s">
        <v>4055</v>
      </c>
      <c r="F25" s="565" t="s">
        <v>4053</v>
      </c>
    </row>
    <row r="26" spans="2:7" ht="30">
      <c r="B26" s="565" t="s">
        <v>4007</v>
      </c>
      <c r="C26" s="1189" t="s">
        <v>4024</v>
      </c>
      <c r="D26" s="1189"/>
      <c r="E26" s="1593" t="s">
        <v>4056</v>
      </c>
      <c r="F26" s="1593"/>
    </row>
    <row r="27" spans="2:7" ht="30">
      <c r="B27" s="565" t="s">
        <v>4007</v>
      </c>
      <c r="C27" s="1189" t="s">
        <v>4024</v>
      </c>
      <c r="D27" s="1189"/>
      <c r="E27" s="1593" t="s">
        <v>4057</v>
      </c>
      <c r="F27" s="1593"/>
    </row>
  </sheetData>
  <mergeCells count="6">
    <mergeCell ref="C10:D10"/>
    <mergeCell ref="E10:F10"/>
    <mergeCell ref="C26:D26"/>
    <mergeCell ref="E26:F26"/>
    <mergeCell ref="C27:D27"/>
    <mergeCell ref="E27:F2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86"/>
  <sheetViews>
    <sheetView topLeftCell="A91" zoomScale="60" zoomScaleNormal="60" workbookViewId="0">
      <selection activeCell="M7" sqref="M7"/>
    </sheetView>
  </sheetViews>
  <sheetFormatPr defaultRowHeight="15"/>
  <cols>
    <col min="1" max="1" width="4.7109375"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bestFit="1" customWidth="1"/>
    <col min="11" max="11" width="26" bestFit="1" customWidth="1"/>
    <col min="12" max="12" width="19.140625" bestFit="1" customWidth="1"/>
    <col min="13" max="13" width="10.42578125" customWidth="1"/>
    <col min="14" max="14" width="11.85546875" customWidth="1"/>
    <col min="15" max="15" width="14.7109375" customWidth="1"/>
    <col min="16" max="16" width="9"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1.8554687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1.8554687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1.8554687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1.8554687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1.8554687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1.8554687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1.8554687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1.8554687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1.8554687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1.8554687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1.8554687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1.8554687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1.8554687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1.8554687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1.8554687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1.8554687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1.8554687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1.8554687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1.8554687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1.8554687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1.8554687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1.8554687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1.8554687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1.8554687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1.8554687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1.8554687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1.8554687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1.8554687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1.8554687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1.8554687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1.8554687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1.8554687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1.8554687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1.8554687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1.8554687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1.8554687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1.8554687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1.8554687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1.8554687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1.8554687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1.8554687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1.8554687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1.8554687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1.8554687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1.8554687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1.8554687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1.8554687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1.8554687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1.8554687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1.8554687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1.8554687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1.8554687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1.8554687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1.8554687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1.8554687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1.8554687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1.8554687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1.8554687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1.8554687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1.8554687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1.8554687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1.8554687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1.85546875" customWidth="1"/>
    <col min="16143" max="16143" width="14.7109375" customWidth="1"/>
    <col min="16144" max="16144" width="9" bestFit="1" customWidth="1"/>
  </cols>
  <sheetData>
    <row r="2" spans="1:16" ht="15.75">
      <c r="A2" s="479" t="s">
        <v>3273</v>
      </c>
      <c r="B2" s="480"/>
      <c r="C2" s="480"/>
      <c r="D2" s="480"/>
      <c r="E2" s="480"/>
      <c r="F2" s="480"/>
      <c r="G2" s="480"/>
      <c r="H2" s="480"/>
      <c r="I2" s="480"/>
      <c r="J2" s="480"/>
      <c r="K2" s="480"/>
      <c r="L2" s="480"/>
      <c r="M2" s="480"/>
    </row>
    <row r="3" spans="1:16" ht="15.75">
      <c r="A3" s="479"/>
      <c r="B3" s="480"/>
      <c r="C3" s="480"/>
      <c r="D3" s="480"/>
      <c r="E3" s="480"/>
      <c r="F3" s="480"/>
      <c r="G3" s="480"/>
      <c r="H3" s="480"/>
      <c r="I3" s="480"/>
      <c r="J3" s="480"/>
      <c r="K3" s="480"/>
      <c r="L3" s="480"/>
      <c r="M3" s="480"/>
    </row>
    <row r="4" spans="1:16" s="3" customFormat="1" ht="30" customHeight="1">
      <c r="A4" s="1085" t="s">
        <v>1</v>
      </c>
      <c r="B4" s="1073" t="s">
        <v>2</v>
      </c>
      <c r="C4" s="1073" t="s">
        <v>3</v>
      </c>
      <c r="D4" s="1085" t="s">
        <v>4</v>
      </c>
      <c r="E4" s="1085" t="s">
        <v>5</v>
      </c>
      <c r="F4" s="1085" t="s">
        <v>6</v>
      </c>
      <c r="G4" s="1085" t="s">
        <v>7</v>
      </c>
      <c r="H4" s="1085" t="s">
        <v>8</v>
      </c>
      <c r="I4" s="1085" t="s">
        <v>9</v>
      </c>
      <c r="J4" s="1087" t="s">
        <v>10</v>
      </c>
      <c r="K4" s="1088"/>
      <c r="L4" s="1087" t="s">
        <v>11</v>
      </c>
      <c r="M4" s="1230"/>
      <c r="N4" s="1073" t="s">
        <v>12</v>
      </c>
      <c r="O4" s="1073" t="s">
        <v>13</v>
      </c>
      <c r="P4" s="1073" t="s">
        <v>14</v>
      </c>
    </row>
    <row r="5" spans="1:16" s="3" customFormat="1" ht="35.25" customHeight="1">
      <c r="A5" s="1086"/>
      <c r="B5" s="1074"/>
      <c r="C5" s="1074"/>
      <c r="D5" s="1086"/>
      <c r="E5" s="1086"/>
      <c r="F5" s="1086"/>
      <c r="G5" s="1086"/>
      <c r="H5" s="1086"/>
      <c r="I5" s="1086"/>
      <c r="J5" s="478">
        <v>2016</v>
      </c>
      <c r="K5" s="478">
        <v>2017</v>
      </c>
      <c r="L5" s="477" t="s">
        <v>15</v>
      </c>
      <c r="M5" s="477" t="s">
        <v>16</v>
      </c>
      <c r="N5" s="1074"/>
      <c r="O5" s="1074"/>
      <c r="P5" s="1074"/>
    </row>
    <row r="6" spans="1:16" s="75" customFormat="1" ht="195">
      <c r="A6" s="954">
        <v>1</v>
      </c>
      <c r="B6" s="496">
        <v>10</v>
      </c>
      <c r="C6" s="496">
        <v>5</v>
      </c>
      <c r="D6" s="496" t="s">
        <v>3274</v>
      </c>
      <c r="E6" s="482" t="s">
        <v>3275</v>
      </c>
      <c r="F6" s="487" t="s">
        <v>3276</v>
      </c>
      <c r="G6" s="487" t="s">
        <v>3277</v>
      </c>
      <c r="H6" s="487" t="s">
        <v>3278</v>
      </c>
      <c r="I6" s="487" t="s">
        <v>3279</v>
      </c>
      <c r="J6" s="487" t="s">
        <v>3280</v>
      </c>
      <c r="K6" s="487" t="s">
        <v>208</v>
      </c>
      <c r="L6" s="488" t="s">
        <v>769</v>
      </c>
      <c r="M6" s="483">
        <v>3</v>
      </c>
      <c r="N6" s="537">
        <v>135380</v>
      </c>
      <c r="O6" s="487" t="s">
        <v>3281</v>
      </c>
      <c r="P6" s="487" t="s">
        <v>29</v>
      </c>
    </row>
    <row r="7" spans="1:16" s="75" customFormat="1" ht="165">
      <c r="A7" s="955"/>
      <c r="B7" s="745">
        <v>10</v>
      </c>
      <c r="C7" s="745">
        <v>5</v>
      </c>
      <c r="D7" s="745" t="s">
        <v>3274</v>
      </c>
      <c r="E7" s="734" t="s">
        <v>3275</v>
      </c>
      <c r="F7" s="745" t="s">
        <v>3276</v>
      </c>
      <c r="G7" s="745" t="s">
        <v>3277</v>
      </c>
      <c r="H7" s="594" t="s">
        <v>4437</v>
      </c>
      <c r="I7" s="745" t="s">
        <v>3279</v>
      </c>
      <c r="J7" s="745" t="s">
        <v>3280</v>
      </c>
      <c r="K7" s="745" t="s">
        <v>208</v>
      </c>
      <c r="L7" s="460" t="s">
        <v>769</v>
      </c>
      <c r="M7" s="736">
        <v>1</v>
      </c>
      <c r="N7" s="737">
        <v>100380</v>
      </c>
      <c r="O7" s="745" t="s">
        <v>3281</v>
      </c>
      <c r="P7" s="745" t="s">
        <v>29</v>
      </c>
    </row>
    <row r="8" spans="1:16" s="75" customFormat="1" ht="45.75" customHeight="1">
      <c r="A8" s="1013"/>
      <c r="B8" s="1594" t="s">
        <v>4643</v>
      </c>
      <c r="C8" s="1594"/>
      <c r="D8" s="1594"/>
      <c r="E8" s="1594"/>
      <c r="F8" s="1594"/>
      <c r="G8" s="1594"/>
      <c r="H8" s="1594"/>
      <c r="I8" s="1594"/>
      <c r="J8" s="1594"/>
      <c r="K8" s="1594"/>
      <c r="L8" s="1594"/>
      <c r="M8" s="1594"/>
      <c r="N8" s="1594"/>
      <c r="O8" s="1594"/>
      <c r="P8" s="1594"/>
    </row>
    <row r="9" spans="1:16" s="75" customFormat="1" ht="165">
      <c r="A9" s="954">
        <v>2</v>
      </c>
      <c r="B9" s="496">
        <v>13</v>
      </c>
      <c r="C9" s="496">
        <v>5</v>
      </c>
      <c r="D9" s="496" t="s">
        <v>159</v>
      </c>
      <c r="E9" s="482" t="s">
        <v>3275</v>
      </c>
      <c r="F9" s="487" t="s">
        <v>3282</v>
      </c>
      <c r="G9" s="487" t="s">
        <v>3283</v>
      </c>
      <c r="H9" s="487" t="s">
        <v>3284</v>
      </c>
      <c r="I9" s="487" t="s">
        <v>3285</v>
      </c>
      <c r="J9" s="487" t="s">
        <v>3280</v>
      </c>
      <c r="K9" s="487" t="s">
        <v>208</v>
      </c>
      <c r="L9" s="488" t="s">
        <v>3286</v>
      </c>
      <c r="M9" s="487">
        <v>4</v>
      </c>
      <c r="N9" s="537">
        <v>40000</v>
      </c>
      <c r="O9" s="487" t="s">
        <v>3281</v>
      </c>
      <c r="P9" s="487" t="s">
        <v>29</v>
      </c>
    </row>
    <row r="10" spans="1:16" s="75" customFormat="1" ht="165" customHeight="1">
      <c r="A10" s="1192"/>
      <c r="B10" s="1608">
        <v>13</v>
      </c>
      <c r="C10" s="1608">
        <v>5</v>
      </c>
      <c r="D10" s="1608" t="s">
        <v>159</v>
      </c>
      <c r="E10" s="1386" t="s">
        <v>3275</v>
      </c>
      <c r="F10" s="1608" t="s">
        <v>3282</v>
      </c>
      <c r="G10" s="1608" t="s">
        <v>3283</v>
      </c>
      <c r="H10" s="1613" t="s">
        <v>4437</v>
      </c>
      <c r="I10" s="1608" t="s">
        <v>3285</v>
      </c>
      <c r="J10" s="1609" t="s">
        <v>3280</v>
      </c>
      <c r="K10" s="1611" t="s">
        <v>208</v>
      </c>
      <c r="L10" s="746" t="s">
        <v>4438</v>
      </c>
      <c r="M10" s="594">
        <v>3</v>
      </c>
      <c r="N10" s="1240">
        <v>75000</v>
      </c>
      <c r="O10" s="1608" t="s">
        <v>3281</v>
      </c>
      <c r="P10" s="1608" t="s">
        <v>29</v>
      </c>
    </row>
    <row r="11" spans="1:16" s="75" customFormat="1" ht="60" customHeight="1">
      <c r="A11" s="1192"/>
      <c r="B11" s="1608"/>
      <c r="C11" s="1608"/>
      <c r="D11" s="1608"/>
      <c r="E11" s="1386"/>
      <c r="F11" s="1608"/>
      <c r="G11" s="1608"/>
      <c r="H11" s="1613"/>
      <c r="I11" s="1608"/>
      <c r="J11" s="1610"/>
      <c r="K11" s="1612"/>
      <c r="L11" s="746" t="s">
        <v>4439</v>
      </c>
      <c r="M11" s="594">
        <v>1</v>
      </c>
      <c r="N11" s="1242"/>
      <c r="O11" s="1608"/>
      <c r="P11" s="1608"/>
    </row>
    <row r="12" spans="1:16" s="75" customFormat="1" ht="63" customHeight="1">
      <c r="A12" s="1013"/>
      <c r="B12" s="1594" t="s">
        <v>4616</v>
      </c>
      <c r="C12" s="1594"/>
      <c r="D12" s="1594"/>
      <c r="E12" s="1594"/>
      <c r="F12" s="1594"/>
      <c r="G12" s="1594"/>
      <c r="H12" s="1594"/>
      <c r="I12" s="1594"/>
      <c r="J12" s="1594"/>
      <c r="K12" s="1594"/>
      <c r="L12" s="1594"/>
      <c r="M12" s="1594"/>
      <c r="N12" s="1594"/>
      <c r="O12" s="1594"/>
      <c r="P12" s="1594"/>
    </row>
    <row r="13" spans="1:16" s="75" customFormat="1" ht="135">
      <c r="A13" s="487">
        <v>3</v>
      </c>
      <c r="B13" s="496">
        <v>6</v>
      </c>
      <c r="C13" s="496" t="s">
        <v>68</v>
      </c>
      <c r="D13" s="496" t="s">
        <v>1220</v>
      </c>
      <c r="E13" s="482" t="s">
        <v>3275</v>
      </c>
      <c r="F13" s="487" t="s">
        <v>3287</v>
      </c>
      <c r="G13" s="487" t="s">
        <v>3288</v>
      </c>
      <c r="H13" s="487" t="s">
        <v>3289</v>
      </c>
      <c r="I13" s="487" t="s">
        <v>3290</v>
      </c>
      <c r="J13" s="487" t="s">
        <v>3280</v>
      </c>
      <c r="K13" s="487" t="s">
        <v>208</v>
      </c>
      <c r="L13" s="487" t="s">
        <v>3291</v>
      </c>
      <c r="M13" s="487">
        <v>1</v>
      </c>
      <c r="N13" s="537">
        <v>50000</v>
      </c>
      <c r="O13" s="487" t="s">
        <v>3281</v>
      </c>
      <c r="P13" s="487" t="s">
        <v>29</v>
      </c>
    </row>
    <row r="14" spans="1:16" s="24" customFormat="1" ht="75">
      <c r="A14" s="1191">
        <v>4</v>
      </c>
      <c r="B14" s="1155">
        <v>6</v>
      </c>
      <c r="C14" s="1606" t="s">
        <v>518</v>
      </c>
      <c r="D14" s="1155" t="s">
        <v>50</v>
      </c>
      <c r="E14" s="1101" t="s">
        <v>3292</v>
      </c>
      <c r="F14" s="1101" t="s">
        <v>3293</v>
      </c>
      <c r="G14" s="1081" t="s">
        <v>3294</v>
      </c>
      <c r="H14" s="1081" t="s">
        <v>3295</v>
      </c>
      <c r="I14" s="1081" t="s">
        <v>3296</v>
      </c>
      <c r="J14" s="1614" t="s">
        <v>2575</v>
      </c>
      <c r="K14" s="1186" t="s">
        <v>208</v>
      </c>
      <c r="L14" s="487" t="s">
        <v>3291</v>
      </c>
      <c r="M14" s="487">
        <v>2</v>
      </c>
      <c r="N14" s="1346">
        <v>24710.799999999999</v>
      </c>
      <c r="O14" s="1081" t="s">
        <v>3297</v>
      </c>
      <c r="P14" s="1083">
        <v>40.5</v>
      </c>
    </row>
    <row r="15" spans="1:16" s="24" customFormat="1" ht="25.5">
      <c r="A15" s="1192"/>
      <c r="B15" s="1156"/>
      <c r="C15" s="1618"/>
      <c r="D15" s="1156"/>
      <c r="E15" s="1102"/>
      <c r="F15" s="1102"/>
      <c r="G15" s="1092"/>
      <c r="H15" s="1092"/>
      <c r="I15" s="1092"/>
      <c r="J15" s="1615"/>
      <c r="K15" s="1187"/>
      <c r="L15" s="488" t="s">
        <v>1054</v>
      </c>
      <c r="M15" s="488">
        <v>4</v>
      </c>
      <c r="N15" s="1617"/>
      <c r="O15" s="1092"/>
      <c r="P15" s="1142"/>
    </row>
    <row r="16" spans="1:16" s="24" customFormat="1" ht="127.5">
      <c r="A16" s="1192"/>
      <c r="B16" s="1156"/>
      <c r="C16" s="1618"/>
      <c r="D16" s="1156"/>
      <c r="E16" s="1102"/>
      <c r="F16" s="1102"/>
      <c r="G16" s="1092"/>
      <c r="H16" s="1092"/>
      <c r="I16" s="1092"/>
      <c r="J16" s="1615"/>
      <c r="K16" s="1187"/>
      <c r="L16" s="488" t="s">
        <v>1059</v>
      </c>
      <c r="M16" s="488">
        <v>1</v>
      </c>
      <c r="N16" s="1617"/>
      <c r="O16" s="1092"/>
      <c r="P16" s="1142"/>
    </row>
    <row r="17" spans="1:16" s="24" customFormat="1" ht="25.5">
      <c r="A17" s="1192"/>
      <c r="B17" s="1156"/>
      <c r="C17" s="1618"/>
      <c r="D17" s="1156"/>
      <c r="E17" s="1102"/>
      <c r="F17" s="1102"/>
      <c r="G17" s="1092"/>
      <c r="H17" s="1092"/>
      <c r="I17" s="1092"/>
      <c r="J17" s="1615"/>
      <c r="K17" s="1187"/>
      <c r="L17" s="488" t="s">
        <v>2854</v>
      </c>
      <c r="M17" s="488">
        <v>80</v>
      </c>
      <c r="N17" s="1617"/>
      <c r="O17" s="1092"/>
      <c r="P17" s="1142"/>
    </row>
    <row r="18" spans="1:16" s="24" customFormat="1" ht="38.25">
      <c r="A18" s="1192"/>
      <c r="B18" s="1157"/>
      <c r="C18" s="1607"/>
      <c r="D18" s="1157"/>
      <c r="E18" s="1103"/>
      <c r="F18" s="1103"/>
      <c r="G18" s="1082"/>
      <c r="H18" s="1082"/>
      <c r="I18" s="1082"/>
      <c r="J18" s="1616"/>
      <c r="K18" s="1188"/>
      <c r="L18" s="488" t="s">
        <v>3298</v>
      </c>
      <c r="M18" s="488">
        <v>10000</v>
      </c>
      <c r="N18" s="1347"/>
      <c r="O18" s="1082"/>
      <c r="P18" s="1084"/>
    </row>
    <row r="19" spans="1:16" s="24" customFormat="1" ht="75">
      <c r="A19" s="1192"/>
      <c r="B19" s="1117">
        <v>6</v>
      </c>
      <c r="C19" s="1603" t="s">
        <v>518</v>
      </c>
      <c r="D19" s="1117" t="s">
        <v>50</v>
      </c>
      <c r="E19" s="1281" t="s">
        <v>4440</v>
      </c>
      <c r="F19" s="1117" t="s">
        <v>3293</v>
      </c>
      <c r="G19" s="1117" t="s">
        <v>3294</v>
      </c>
      <c r="H19" s="1117" t="s">
        <v>3295</v>
      </c>
      <c r="I19" s="1117" t="s">
        <v>3296</v>
      </c>
      <c r="J19" s="1619" t="s">
        <v>4441</v>
      </c>
      <c r="K19" s="1603" t="s">
        <v>208</v>
      </c>
      <c r="L19" s="745" t="s">
        <v>3291</v>
      </c>
      <c r="M19" s="745">
        <v>2</v>
      </c>
      <c r="N19" s="1344">
        <v>24710.799999999999</v>
      </c>
      <c r="O19" s="1281" t="s">
        <v>4442</v>
      </c>
      <c r="P19" s="1599">
        <v>40.5</v>
      </c>
    </row>
    <row r="20" spans="1:16" s="24" customFormat="1" ht="25.5">
      <c r="A20" s="1192"/>
      <c r="B20" s="1118"/>
      <c r="C20" s="1601"/>
      <c r="D20" s="1118"/>
      <c r="E20" s="1363"/>
      <c r="F20" s="1118"/>
      <c r="G20" s="1118"/>
      <c r="H20" s="1118"/>
      <c r="I20" s="1118"/>
      <c r="J20" s="1620"/>
      <c r="K20" s="1601"/>
      <c r="L20" s="460" t="s">
        <v>1054</v>
      </c>
      <c r="M20" s="460">
        <v>4</v>
      </c>
      <c r="N20" s="1364"/>
      <c r="O20" s="1363"/>
      <c r="P20" s="1604"/>
    </row>
    <row r="21" spans="1:16" s="24" customFormat="1" ht="127.5">
      <c r="A21" s="1192"/>
      <c r="B21" s="1118"/>
      <c r="C21" s="1601"/>
      <c r="D21" s="1118"/>
      <c r="E21" s="1363"/>
      <c r="F21" s="1118"/>
      <c r="G21" s="1118"/>
      <c r="H21" s="1118"/>
      <c r="I21" s="1118"/>
      <c r="J21" s="1620"/>
      <c r="K21" s="1601"/>
      <c r="L21" s="460" t="s">
        <v>1059</v>
      </c>
      <c r="M21" s="460">
        <v>1</v>
      </c>
      <c r="N21" s="1364"/>
      <c r="O21" s="1363"/>
      <c r="P21" s="1604"/>
    </row>
    <row r="22" spans="1:16" s="24" customFormat="1" ht="25.5">
      <c r="A22" s="1192"/>
      <c r="B22" s="1118"/>
      <c r="C22" s="1601"/>
      <c r="D22" s="1118"/>
      <c r="E22" s="1363"/>
      <c r="F22" s="1118"/>
      <c r="G22" s="1118"/>
      <c r="H22" s="1118"/>
      <c r="I22" s="1118"/>
      <c r="J22" s="1620"/>
      <c r="K22" s="1601"/>
      <c r="L22" s="460" t="s">
        <v>2854</v>
      </c>
      <c r="M22" s="460">
        <v>80</v>
      </c>
      <c r="N22" s="1364"/>
      <c r="O22" s="1363"/>
      <c r="P22" s="1604"/>
    </row>
    <row r="23" spans="1:16" s="24" customFormat="1" ht="38.25">
      <c r="A23" s="1192"/>
      <c r="B23" s="1119"/>
      <c r="C23" s="1602"/>
      <c r="D23" s="1119"/>
      <c r="E23" s="1282"/>
      <c r="F23" s="1119"/>
      <c r="G23" s="1119"/>
      <c r="H23" s="1119"/>
      <c r="I23" s="1119"/>
      <c r="J23" s="1621"/>
      <c r="K23" s="1602"/>
      <c r="L23" s="460" t="s">
        <v>3298</v>
      </c>
      <c r="M23" s="460">
        <v>10000</v>
      </c>
      <c r="N23" s="1345"/>
      <c r="O23" s="1282"/>
      <c r="P23" s="1600"/>
    </row>
    <row r="24" spans="1:16" s="24" customFormat="1" ht="30" customHeight="1">
      <c r="A24" s="1013"/>
      <c r="B24" s="1174" t="s">
        <v>4443</v>
      </c>
      <c r="C24" s="1174"/>
      <c r="D24" s="1174"/>
      <c r="E24" s="1174"/>
      <c r="F24" s="1174"/>
      <c r="G24" s="1174"/>
      <c r="H24" s="1174"/>
      <c r="I24" s="1174"/>
      <c r="J24" s="1174"/>
      <c r="K24" s="1174"/>
      <c r="L24" s="1174"/>
      <c r="M24" s="1174"/>
      <c r="N24" s="1174"/>
      <c r="O24" s="1174"/>
      <c r="P24" s="1175"/>
    </row>
    <row r="25" spans="1:16" s="24" customFormat="1" ht="51" customHeight="1">
      <c r="A25" s="1191">
        <v>5</v>
      </c>
      <c r="B25" s="1155">
        <v>6</v>
      </c>
      <c r="C25" s="1606" t="s">
        <v>80</v>
      </c>
      <c r="D25" s="1606" t="s">
        <v>1220</v>
      </c>
      <c r="E25" s="1101" t="s">
        <v>3299</v>
      </c>
      <c r="F25" s="1101" t="s">
        <v>3300</v>
      </c>
      <c r="G25" s="1081" t="s">
        <v>3301</v>
      </c>
      <c r="H25" s="1081" t="s">
        <v>3302</v>
      </c>
      <c r="I25" s="1081" t="s">
        <v>3303</v>
      </c>
      <c r="J25" s="1081" t="s">
        <v>2594</v>
      </c>
      <c r="K25" s="1186" t="s">
        <v>208</v>
      </c>
      <c r="L25" s="488" t="s">
        <v>2854</v>
      </c>
      <c r="M25" s="488">
        <v>40</v>
      </c>
      <c r="N25" s="1346">
        <v>24000</v>
      </c>
      <c r="O25" s="1081" t="s">
        <v>3304</v>
      </c>
      <c r="P25" s="1083">
        <v>34</v>
      </c>
    </row>
    <row r="26" spans="1:16" s="24" customFormat="1" ht="25.5">
      <c r="A26" s="1192"/>
      <c r="B26" s="1157"/>
      <c r="C26" s="1607"/>
      <c r="D26" s="1607"/>
      <c r="E26" s="1103"/>
      <c r="F26" s="1103"/>
      <c r="G26" s="1082"/>
      <c r="H26" s="1082"/>
      <c r="I26" s="1082"/>
      <c r="J26" s="1082"/>
      <c r="K26" s="1188"/>
      <c r="L26" s="488" t="s">
        <v>1054</v>
      </c>
      <c r="M26" s="488">
        <v>2</v>
      </c>
      <c r="N26" s="1347"/>
      <c r="O26" s="1082"/>
      <c r="P26" s="1084"/>
    </row>
    <row r="27" spans="1:16" s="24" customFormat="1" ht="51" customHeight="1">
      <c r="A27" s="1192"/>
      <c r="B27" s="1117">
        <v>6</v>
      </c>
      <c r="C27" s="1603" t="s">
        <v>80</v>
      </c>
      <c r="D27" s="1603" t="s">
        <v>1220</v>
      </c>
      <c r="E27" s="1117" t="s">
        <v>3299</v>
      </c>
      <c r="F27" s="1117" t="s">
        <v>3300</v>
      </c>
      <c r="G27" s="1117" t="s">
        <v>3301</v>
      </c>
      <c r="H27" s="1117" t="s">
        <v>3302</v>
      </c>
      <c r="I27" s="1117" t="s">
        <v>3303</v>
      </c>
      <c r="J27" s="1281" t="s">
        <v>4441</v>
      </c>
      <c r="K27" s="1603" t="s">
        <v>208</v>
      </c>
      <c r="L27" s="460" t="s">
        <v>2854</v>
      </c>
      <c r="M27" s="460">
        <v>40</v>
      </c>
      <c r="N27" s="1344">
        <v>24000</v>
      </c>
      <c r="O27" s="1117" t="s">
        <v>3304</v>
      </c>
      <c r="P27" s="1599">
        <v>34</v>
      </c>
    </row>
    <row r="28" spans="1:16" s="24" customFormat="1" ht="25.5">
      <c r="A28" s="1192"/>
      <c r="B28" s="1119"/>
      <c r="C28" s="1602"/>
      <c r="D28" s="1602"/>
      <c r="E28" s="1119"/>
      <c r="F28" s="1119"/>
      <c r="G28" s="1119"/>
      <c r="H28" s="1119"/>
      <c r="I28" s="1119"/>
      <c r="J28" s="1282"/>
      <c r="K28" s="1602"/>
      <c r="L28" s="460" t="s">
        <v>1054</v>
      </c>
      <c r="M28" s="460">
        <v>2</v>
      </c>
      <c r="N28" s="1345"/>
      <c r="O28" s="1119"/>
      <c r="P28" s="1600"/>
    </row>
    <row r="29" spans="1:16" s="24" customFormat="1" ht="30" customHeight="1">
      <c r="A29" s="1013"/>
      <c r="B29" s="1173" t="s">
        <v>4444</v>
      </c>
      <c r="C29" s="1174"/>
      <c r="D29" s="1174"/>
      <c r="E29" s="1174"/>
      <c r="F29" s="1174"/>
      <c r="G29" s="1174"/>
      <c r="H29" s="1174"/>
      <c r="I29" s="1174"/>
      <c r="J29" s="1174"/>
      <c r="K29" s="1174"/>
      <c r="L29" s="1174"/>
      <c r="M29" s="1174"/>
      <c r="N29" s="1174"/>
      <c r="O29" s="1174"/>
      <c r="P29" s="1175"/>
    </row>
    <row r="30" spans="1:16" s="24" customFormat="1" ht="12.75">
      <c r="A30" s="1186">
        <v>6</v>
      </c>
      <c r="B30" s="1155">
        <v>13</v>
      </c>
      <c r="C30" s="1155">
        <v>5</v>
      </c>
      <c r="D30" s="1155" t="s">
        <v>58</v>
      </c>
      <c r="E30" s="1101" t="s">
        <v>3292</v>
      </c>
      <c r="F30" s="1101" t="s">
        <v>3305</v>
      </c>
      <c r="G30" s="1081" t="s">
        <v>3306</v>
      </c>
      <c r="H30" s="1081" t="s">
        <v>704</v>
      </c>
      <c r="I30" s="1081" t="s">
        <v>3307</v>
      </c>
      <c r="J30" s="1081" t="s">
        <v>3308</v>
      </c>
      <c r="K30" s="1186" t="s">
        <v>208</v>
      </c>
      <c r="L30" s="488" t="s">
        <v>3286</v>
      </c>
      <c r="M30" s="488">
        <v>1</v>
      </c>
      <c r="N30" s="1346">
        <v>9500</v>
      </c>
      <c r="O30" s="1081" t="s">
        <v>3309</v>
      </c>
      <c r="P30" s="1083">
        <v>33.5</v>
      </c>
    </row>
    <row r="31" spans="1:16" s="24" customFormat="1" ht="25.5">
      <c r="A31" s="1188"/>
      <c r="B31" s="1157"/>
      <c r="C31" s="1157"/>
      <c r="D31" s="1157"/>
      <c r="E31" s="1103"/>
      <c r="F31" s="1103"/>
      <c r="G31" s="1082"/>
      <c r="H31" s="1082"/>
      <c r="I31" s="1082"/>
      <c r="J31" s="1082"/>
      <c r="K31" s="1188"/>
      <c r="L31" s="488" t="s">
        <v>3310</v>
      </c>
      <c r="M31" s="488">
        <v>200</v>
      </c>
      <c r="N31" s="1347"/>
      <c r="O31" s="1082"/>
      <c r="P31" s="1084"/>
    </row>
    <row r="32" spans="1:16" s="24" customFormat="1" ht="25.5">
      <c r="A32" s="1186">
        <v>7</v>
      </c>
      <c r="B32" s="1155">
        <v>10</v>
      </c>
      <c r="C32" s="1606" t="s">
        <v>88</v>
      </c>
      <c r="D32" s="1155" t="s">
        <v>3311</v>
      </c>
      <c r="E32" s="1101" t="s">
        <v>3312</v>
      </c>
      <c r="F32" s="1101" t="s">
        <v>3313</v>
      </c>
      <c r="G32" s="1081" t="s">
        <v>3314</v>
      </c>
      <c r="H32" s="1081" t="s">
        <v>3315</v>
      </c>
      <c r="I32" s="1081" t="s">
        <v>3316</v>
      </c>
      <c r="J32" s="1081" t="s">
        <v>3317</v>
      </c>
      <c r="K32" s="1186" t="s">
        <v>208</v>
      </c>
      <c r="L32" s="488" t="s">
        <v>1056</v>
      </c>
      <c r="M32" s="488">
        <v>7</v>
      </c>
      <c r="N32" s="1346">
        <v>23670.15</v>
      </c>
      <c r="O32" s="1081" t="s">
        <v>3318</v>
      </c>
      <c r="P32" s="1083">
        <v>33</v>
      </c>
    </row>
    <row r="33" spans="1:16" s="24" customFormat="1" ht="38.25">
      <c r="A33" s="1188"/>
      <c r="B33" s="1157"/>
      <c r="C33" s="1607"/>
      <c r="D33" s="1157"/>
      <c r="E33" s="1103"/>
      <c r="F33" s="1103"/>
      <c r="G33" s="1082"/>
      <c r="H33" s="1082"/>
      <c r="I33" s="1082"/>
      <c r="J33" s="1082"/>
      <c r="K33" s="1188"/>
      <c r="L33" s="538" t="s">
        <v>3319</v>
      </c>
      <c r="M33" s="538">
        <v>280</v>
      </c>
      <c r="N33" s="1347"/>
      <c r="O33" s="1082"/>
      <c r="P33" s="1084"/>
    </row>
    <row r="34" spans="1:16" s="24" customFormat="1" ht="39" customHeight="1">
      <c r="A34" s="1191">
        <v>8</v>
      </c>
      <c r="B34" s="1155">
        <v>6</v>
      </c>
      <c r="C34" s="1606" t="s">
        <v>440</v>
      </c>
      <c r="D34" s="1155" t="s">
        <v>58</v>
      </c>
      <c r="E34" s="1101" t="s">
        <v>3320</v>
      </c>
      <c r="F34" s="1101" t="s">
        <v>3321</v>
      </c>
      <c r="G34" s="1081" t="s">
        <v>3322</v>
      </c>
      <c r="H34" s="1081" t="s">
        <v>3323</v>
      </c>
      <c r="I34" s="1081" t="s">
        <v>3324</v>
      </c>
      <c r="J34" s="1081" t="s">
        <v>3325</v>
      </c>
      <c r="K34" s="1186" t="s">
        <v>208</v>
      </c>
      <c r="L34" s="488" t="s">
        <v>1056</v>
      </c>
      <c r="M34" s="488">
        <v>7</v>
      </c>
      <c r="N34" s="1346">
        <v>18984</v>
      </c>
      <c r="O34" s="1081" t="s">
        <v>3326</v>
      </c>
      <c r="P34" s="1083">
        <v>33</v>
      </c>
    </row>
    <row r="35" spans="1:16" s="24" customFormat="1" ht="51.75" customHeight="1">
      <c r="A35" s="1192"/>
      <c r="B35" s="1157"/>
      <c r="C35" s="1607"/>
      <c r="D35" s="1157"/>
      <c r="E35" s="1103"/>
      <c r="F35" s="1103"/>
      <c r="G35" s="1082"/>
      <c r="H35" s="1082"/>
      <c r="I35" s="1082"/>
      <c r="J35" s="1082"/>
      <c r="K35" s="1188"/>
      <c r="L35" s="538" t="s">
        <v>3319</v>
      </c>
      <c r="M35" s="538">
        <v>280</v>
      </c>
      <c r="N35" s="1347"/>
      <c r="O35" s="1082"/>
      <c r="P35" s="1084"/>
    </row>
    <row r="36" spans="1:16" s="24" customFormat="1" ht="36.75" customHeight="1">
      <c r="A36" s="1192"/>
      <c r="B36" s="1117">
        <v>6</v>
      </c>
      <c r="C36" s="1603" t="s">
        <v>440</v>
      </c>
      <c r="D36" s="1117" t="s">
        <v>58</v>
      </c>
      <c r="E36" s="1117" t="s">
        <v>3320</v>
      </c>
      <c r="F36" s="1117" t="s">
        <v>3321</v>
      </c>
      <c r="G36" s="1117" t="s">
        <v>3322</v>
      </c>
      <c r="H36" s="1117" t="s">
        <v>3323</v>
      </c>
      <c r="I36" s="1117" t="s">
        <v>3324</v>
      </c>
      <c r="J36" s="1281" t="s">
        <v>4445</v>
      </c>
      <c r="K36" s="1603" t="s">
        <v>208</v>
      </c>
      <c r="L36" s="460" t="s">
        <v>1056</v>
      </c>
      <c r="M36" s="460">
        <v>7</v>
      </c>
      <c r="N36" s="1240">
        <v>17016</v>
      </c>
      <c r="O36" s="1117" t="s">
        <v>3326</v>
      </c>
      <c r="P36" s="1599">
        <v>33</v>
      </c>
    </row>
    <row r="37" spans="1:16" s="24" customFormat="1" ht="50.25" customHeight="1">
      <c r="A37" s="1192"/>
      <c r="B37" s="1119"/>
      <c r="C37" s="1602"/>
      <c r="D37" s="1119"/>
      <c r="E37" s="1119"/>
      <c r="F37" s="1119"/>
      <c r="G37" s="1119"/>
      <c r="H37" s="1119"/>
      <c r="I37" s="1119"/>
      <c r="J37" s="1282"/>
      <c r="K37" s="1602"/>
      <c r="L37" s="747" t="s">
        <v>3319</v>
      </c>
      <c r="M37" s="747">
        <v>280</v>
      </c>
      <c r="N37" s="1242"/>
      <c r="O37" s="1119"/>
      <c r="P37" s="1600"/>
    </row>
    <row r="38" spans="1:16" s="24" customFormat="1" ht="42.75" customHeight="1">
      <c r="A38" s="1013"/>
      <c r="B38" s="1173" t="s">
        <v>4446</v>
      </c>
      <c r="C38" s="1174"/>
      <c r="D38" s="1174"/>
      <c r="E38" s="1174"/>
      <c r="F38" s="1174"/>
      <c r="G38" s="1174"/>
      <c r="H38" s="1174"/>
      <c r="I38" s="1174"/>
      <c r="J38" s="1174"/>
      <c r="K38" s="1174"/>
      <c r="L38" s="1174"/>
      <c r="M38" s="1174"/>
      <c r="N38" s="1174"/>
      <c r="O38" s="1174"/>
      <c r="P38" s="1175"/>
    </row>
    <row r="39" spans="1:16" s="24" customFormat="1" ht="38.25" customHeight="1">
      <c r="A39" s="1191">
        <v>9</v>
      </c>
      <c r="B39" s="1155">
        <v>11</v>
      </c>
      <c r="C39" s="1606" t="s">
        <v>440</v>
      </c>
      <c r="D39" s="1155" t="s">
        <v>58</v>
      </c>
      <c r="E39" s="1101" t="s">
        <v>3327</v>
      </c>
      <c r="F39" s="1101" t="s">
        <v>3328</v>
      </c>
      <c r="G39" s="1081" t="s">
        <v>3329</v>
      </c>
      <c r="H39" s="1081" t="s">
        <v>3302</v>
      </c>
      <c r="I39" s="1081" t="s">
        <v>3330</v>
      </c>
      <c r="J39" s="1081" t="s">
        <v>3331</v>
      </c>
      <c r="K39" s="1186" t="s">
        <v>208</v>
      </c>
      <c r="L39" s="538" t="s">
        <v>1054</v>
      </c>
      <c r="M39" s="538">
        <v>5</v>
      </c>
      <c r="N39" s="1346">
        <v>14289.96</v>
      </c>
      <c r="O39" s="1081" t="s">
        <v>3332</v>
      </c>
      <c r="P39" s="1083">
        <v>32</v>
      </c>
    </row>
    <row r="40" spans="1:16" s="24" customFormat="1" ht="25.5">
      <c r="A40" s="1192"/>
      <c r="B40" s="1157"/>
      <c r="C40" s="1607"/>
      <c r="D40" s="1157"/>
      <c r="E40" s="1103"/>
      <c r="F40" s="1103"/>
      <c r="G40" s="1082"/>
      <c r="H40" s="1082"/>
      <c r="I40" s="1082"/>
      <c r="J40" s="1082"/>
      <c r="K40" s="1188"/>
      <c r="L40" s="538" t="s">
        <v>1057</v>
      </c>
      <c r="M40" s="538">
        <v>25</v>
      </c>
      <c r="N40" s="1347"/>
      <c r="O40" s="1082"/>
      <c r="P40" s="1084"/>
    </row>
    <row r="41" spans="1:16" s="24" customFormat="1" ht="38.25" customHeight="1">
      <c r="A41" s="1192"/>
      <c r="B41" s="1117">
        <v>11</v>
      </c>
      <c r="C41" s="1603" t="s">
        <v>440</v>
      </c>
      <c r="D41" s="1117" t="s">
        <v>58</v>
      </c>
      <c r="E41" s="1117" t="s">
        <v>3327</v>
      </c>
      <c r="F41" s="1117" t="s">
        <v>3328</v>
      </c>
      <c r="G41" s="1117" t="s">
        <v>3329</v>
      </c>
      <c r="H41" s="1117" t="s">
        <v>3302</v>
      </c>
      <c r="I41" s="1117" t="s">
        <v>3330</v>
      </c>
      <c r="J41" s="1281" t="s">
        <v>4447</v>
      </c>
      <c r="K41" s="1603" t="s">
        <v>208</v>
      </c>
      <c r="L41" s="747" t="s">
        <v>1054</v>
      </c>
      <c r="M41" s="747">
        <v>5</v>
      </c>
      <c r="N41" s="1344">
        <v>14289.96</v>
      </c>
      <c r="O41" s="1117" t="s">
        <v>3332</v>
      </c>
      <c r="P41" s="1599">
        <v>32</v>
      </c>
    </row>
    <row r="42" spans="1:16" s="24" customFormat="1" ht="25.5">
      <c r="A42" s="1192"/>
      <c r="B42" s="1119"/>
      <c r="C42" s="1602"/>
      <c r="D42" s="1119"/>
      <c r="E42" s="1119"/>
      <c r="F42" s="1119"/>
      <c r="G42" s="1119"/>
      <c r="H42" s="1119"/>
      <c r="I42" s="1119"/>
      <c r="J42" s="1282"/>
      <c r="K42" s="1602"/>
      <c r="L42" s="747" t="s">
        <v>1057</v>
      </c>
      <c r="M42" s="747">
        <v>25</v>
      </c>
      <c r="N42" s="1345"/>
      <c r="O42" s="1119"/>
      <c r="P42" s="1600"/>
    </row>
    <row r="43" spans="1:16" s="24" customFormat="1" ht="37.5" customHeight="1">
      <c r="A43" s="1013"/>
      <c r="B43" s="1594" t="s">
        <v>4448</v>
      </c>
      <c r="C43" s="1594"/>
      <c r="D43" s="1594"/>
      <c r="E43" s="1594"/>
      <c r="F43" s="1594"/>
      <c r="G43" s="1594"/>
      <c r="H43" s="1594"/>
      <c r="I43" s="1594"/>
      <c r="J43" s="1594"/>
      <c r="K43" s="1594"/>
      <c r="L43" s="1594"/>
      <c r="M43" s="1594"/>
      <c r="N43" s="1594"/>
      <c r="O43" s="1594"/>
      <c r="P43" s="1594"/>
    </row>
    <row r="44" spans="1:16" s="24" customFormat="1" ht="51">
      <c r="A44" s="1186">
        <v>10</v>
      </c>
      <c r="B44" s="1155">
        <v>6</v>
      </c>
      <c r="C44" s="1155">
        <v>1</v>
      </c>
      <c r="D44" s="1155" t="s">
        <v>58</v>
      </c>
      <c r="E44" s="1101" t="s">
        <v>3333</v>
      </c>
      <c r="F44" s="1101" t="s">
        <v>3334</v>
      </c>
      <c r="G44" s="1081" t="s">
        <v>3335</v>
      </c>
      <c r="H44" s="1081" t="s">
        <v>621</v>
      </c>
      <c r="I44" s="1081" t="s">
        <v>3336</v>
      </c>
      <c r="J44" s="1081" t="s">
        <v>3337</v>
      </c>
      <c r="K44" s="1186" t="s">
        <v>208</v>
      </c>
      <c r="L44" s="488" t="s">
        <v>3338</v>
      </c>
      <c r="M44" s="488">
        <v>1</v>
      </c>
      <c r="N44" s="1346">
        <v>30364.47</v>
      </c>
      <c r="O44" s="1081" t="s">
        <v>3339</v>
      </c>
      <c r="P44" s="1083">
        <v>32</v>
      </c>
    </row>
    <row r="45" spans="1:16" s="24" customFormat="1" ht="51">
      <c r="A45" s="1188"/>
      <c r="B45" s="1157"/>
      <c r="C45" s="1157"/>
      <c r="D45" s="1157"/>
      <c r="E45" s="1103"/>
      <c r="F45" s="1103"/>
      <c r="G45" s="1082"/>
      <c r="H45" s="1082"/>
      <c r="I45" s="1082"/>
      <c r="J45" s="1082"/>
      <c r="K45" s="1188"/>
      <c r="L45" s="488" t="s">
        <v>3340</v>
      </c>
      <c r="M45" s="488">
        <v>40</v>
      </c>
      <c r="N45" s="1347"/>
      <c r="O45" s="1082"/>
      <c r="P45" s="1084"/>
    </row>
    <row r="46" spans="1:16" s="24" customFormat="1" ht="38.25" customHeight="1">
      <c r="A46" s="1186">
        <v>11</v>
      </c>
      <c r="B46" s="1155">
        <v>10</v>
      </c>
      <c r="C46" s="1155">
        <v>5</v>
      </c>
      <c r="D46" s="1155" t="s">
        <v>58</v>
      </c>
      <c r="E46" s="1101" t="s">
        <v>3341</v>
      </c>
      <c r="F46" s="1101" t="s">
        <v>3342</v>
      </c>
      <c r="G46" s="1081" t="s">
        <v>3343</v>
      </c>
      <c r="H46" s="1081" t="s">
        <v>585</v>
      </c>
      <c r="I46" s="1081" t="s">
        <v>3344</v>
      </c>
      <c r="J46" s="1081" t="s">
        <v>3345</v>
      </c>
      <c r="K46" s="1186" t="s">
        <v>208</v>
      </c>
      <c r="L46" s="1260" t="s">
        <v>769</v>
      </c>
      <c r="M46" s="1260">
        <v>1</v>
      </c>
      <c r="N46" s="1346">
        <v>5429.78</v>
      </c>
      <c r="O46" s="1081" t="s">
        <v>3346</v>
      </c>
      <c r="P46" s="1101">
        <v>31</v>
      </c>
    </row>
    <row r="47" spans="1:16" s="24" customFormat="1" ht="25.5" customHeight="1">
      <c r="A47" s="1188"/>
      <c r="B47" s="1157"/>
      <c r="C47" s="1157"/>
      <c r="D47" s="1157"/>
      <c r="E47" s="1103"/>
      <c r="F47" s="1103"/>
      <c r="G47" s="1082"/>
      <c r="H47" s="1082"/>
      <c r="I47" s="1082"/>
      <c r="J47" s="1082"/>
      <c r="K47" s="1188"/>
      <c r="L47" s="1261"/>
      <c r="M47" s="1261"/>
      <c r="N47" s="1347"/>
      <c r="O47" s="1082"/>
      <c r="P47" s="1103"/>
    </row>
    <row r="48" spans="1:16" s="24" customFormat="1" ht="25.5">
      <c r="A48" s="1191">
        <v>12</v>
      </c>
      <c r="B48" s="1155">
        <v>11</v>
      </c>
      <c r="C48" s="1155" t="s">
        <v>88</v>
      </c>
      <c r="D48" s="1155" t="s">
        <v>58</v>
      </c>
      <c r="E48" s="1101" t="s">
        <v>3347</v>
      </c>
      <c r="F48" s="1101" t="s">
        <v>3348</v>
      </c>
      <c r="G48" s="1081" t="s">
        <v>3349</v>
      </c>
      <c r="H48" s="1081" t="s">
        <v>3350</v>
      </c>
      <c r="I48" s="1081" t="s">
        <v>3351</v>
      </c>
      <c r="J48" s="1081" t="s">
        <v>3352</v>
      </c>
      <c r="K48" s="1186" t="s">
        <v>208</v>
      </c>
      <c r="L48" s="488" t="s">
        <v>1054</v>
      </c>
      <c r="M48" s="488">
        <v>1</v>
      </c>
      <c r="N48" s="1346">
        <v>24980</v>
      </c>
      <c r="O48" s="1081" t="s">
        <v>3353</v>
      </c>
      <c r="P48" s="1083">
        <v>30.5</v>
      </c>
    </row>
    <row r="49" spans="1:16" s="24" customFormat="1" ht="25.5">
      <c r="A49" s="1192"/>
      <c r="B49" s="1156"/>
      <c r="C49" s="1156"/>
      <c r="D49" s="1156"/>
      <c r="E49" s="1102"/>
      <c r="F49" s="1102"/>
      <c r="G49" s="1092"/>
      <c r="H49" s="1092"/>
      <c r="I49" s="1092"/>
      <c r="J49" s="1092"/>
      <c r="K49" s="1187"/>
      <c r="L49" s="488" t="s">
        <v>3354</v>
      </c>
      <c r="M49" s="488">
        <v>20</v>
      </c>
      <c r="N49" s="1617"/>
      <c r="O49" s="1092"/>
      <c r="P49" s="1142"/>
    </row>
    <row r="50" spans="1:16" s="24" customFormat="1" ht="25.5">
      <c r="A50" s="1192"/>
      <c r="B50" s="1156"/>
      <c r="C50" s="1156"/>
      <c r="D50" s="1156"/>
      <c r="E50" s="1102"/>
      <c r="F50" s="1102"/>
      <c r="G50" s="1092"/>
      <c r="H50" s="1092"/>
      <c r="I50" s="1092"/>
      <c r="J50" s="1092"/>
      <c r="K50" s="1187"/>
      <c r="L50" s="488" t="s">
        <v>1056</v>
      </c>
      <c r="M50" s="488">
        <v>1</v>
      </c>
      <c r="N50" s="1617"/>
      <c r="O50" s="1092"/>
      <c r="P50" s="1142"/>
    </row>
    <row r="51" spans="1:16" s="24" customFormat="1" ht="38.25">
      <c r="A51" s="1192"/>
      <c r="B51" s="1156"/>
      <c r="C51" s="1156"/>
      <c r="D51" s="1156"/>
      <c r="E51" s="1102"/>
      <c r="F51" s="1102"/>
      <c r="G51" s="1092"/>
      <c r="H51" s="1092"/>
      <c r="I51" s="1092"/>
      <c r="J51" s="1092"/>
      <c r="K51" s="1187"/>
      <c r="L51" s="488" t="s">
        <v>131</v>
      </c>
      <c r="M51" s="488">
        <v>100</v>
      </c>
      <c r="N51" s="1617"/>
      <c r="O51" s="1092"/>
      <c r="P51" s="1142"/>
    </row>
    <row r="52" spans="1:16" s="24" customFormat="1" ht="38.25">
      <c r="A52" s="1192"/>
      <c r="B52" s="1157"/>
      <c r="C52" s="1157"/>
      <c r="D52" s="1157"/>
      <c r="E52" s="1103"/>
      <c r="F52" s="1103"/>
      <c r="G52" s="1082"/>
      <c r="H52" s="1082"/>
      <c r="I52" s="1082"/>
      <c r="J52" s="1082"/>
      <c r="K52" s="1188"/>
      <c r="L52" s="488" t="s">
        <v>3355</v>
      </c>
      <c r="M52" s="488">
        <v>200</v>
      </c>
      <c r="N52" s="1347"/>
      <c r="O52" s="1082"/>
      <c r="P52" s="1084"/>
    </row>
    <row r="53" spans="1:16" s="24" customFormat="1" ht="25.5">
      <c r="A53" s="1192"/>
      <c r="B53" s="1117">
        <v>11</v>
      </c>
      <c r="C53" s="1117" t="s">
        <v>88</v>
      </c>
      <c r="D53" s="1117" t="s">
        <v>58</v>
      </c>
      <c r="E53" s="1117" t="s">
        <v>3347</v>
      </c>
      <c r="F53" s="1117" t="s">
        <v>3348</v>
      </c>
      <c r="G53" s="1117" t="s">
        <v>3349</v>
      </c>
      <c r="H53" s="1117" t="s">
        <v>3350</v>
      </c>
      <c r="I53" s="1117" t="s">
        <v>3351</v>
      </c>
      <c r="J53" s="1388" t="s">
        <v>4449</v>
      </c>
      <c r="K53" s="1603" t="s">
        <v>208</v>
      </c>
      <c r="L53" s="460" t="s">
        <v>1054</v>
      </c>
      <c r="M53" s="460">
        <v>1</v>
      </c>
      <c r="N53" s="1344">
        <v>24980</v>
      </c>
      <c r="O53" s="1117" t="s">
        <v>3353</v>
      </c>
      <c r="P53" s="1599">
        <v>30.5</v>
      </c>
    </row>
    <row r="54" spans="1:16" s="24" customFormat="1" ht="25.5">
      <c r="A54" s="1192"/>
      <c r="B54" s="1118"/>
      <c r="C54" s="1118"/>
      <c r="D54" s="1118"/>
      <c r="E54" s="1118"/>
      <c r="F54" s="1118"/>
      <c r="G54" s="1118"/>
      <c r="H54" s="1118"/>
      <c r="I54" s="1118"/>
      <c r="J54" s="1388"/>
      <c r="K54" s="1601"/>
      <c r="L54" s="460" t="s">
        <v>3354</v>
      </c>
      <c r="M54" s="460">
        <v>20</v>
      </c>
      <c r="N54" s="1364"/>
      <c r="O54" s="1118"/>
      <c r="P54" s="1604"/>
    </row>
    <row r="55" spans="1:16" s="24" customFormat="1" ht="25.5">
      <c r="A55" s="1192"/>
      <c r="B55" s="1118"/>
      <c r="C55" s="1118"/>
      <c r="D55" s="1118"/>
      <c r="E55" s="1118"/>
      <c r="F55" s="1118"/>
      <c r="G55" s="1118"/>
      <c r="H55" s="1118"/>
      <c r="I55" s="1118"/>
      <c r="J55" s="1388"/>
      <c r="K55" s="1601"/>
      <c r="L55" s="460" t="s">
        <v>1056</v>
      </c>
      <c r="M55" s="460">
        <v>1</v>
      </c>
      <c r="N55" s="1364"/>
      <c r="O55" s="1118"/>
      <c r="P55" s="1604"/>
    </row>
    <row r="56" spans="1:16" s="24" customFormat="1" ht="38.25">
      <c r="A56" s="1192"/>
      <c r="B56" s="1118"/>
      <c r="C56" s="1118"/>
      <c r="D56" s="1118"/>
      <c r="E56" s="1118"/>
      <c r="F56" s="1118"/>
      <c r="G56" s="1118"/>
      <c r="H56" s="1118"/>
      <c r="I56" s="1118"/>
      <c r="J56" s="1388"/>
      <c r="K56" s="1601"/>
      <c r="L56" s="460" t="s">
        <v>131</v>
      </c>
      <c r="M56" s="460">
        <v>100</v>
      </c>
      <c r="N56" s="1364"/>
      <c r="O56" s="1118"/>
      <c r="P56" s="1604"/>
    </row>
    <row r="57" spans="1:16" s="24" customFormat="1" ht="38.25">
      <c r="A57" s="1192"/>
      <c r="B57" s="1119"/>
      <c r="C57" s="1119"/>
      <c r="D57" s="1119"/>
      <c r="E57" s="1119"/>
      <c r="F57" s="1119"/>
      <c r="G57" s="1119"/>
      <c r="H57" s="1119"/>
      <c r="I57" s="1119"/>
      <c r="J57" s="1388"/>
      <c r="K57" s="1602"/>
      <c r="L57" s="460" t="s">
        <v>3355</v>
      </c>
      <c r="M57" s="460">
        <v>200</v>
      </c>
      <c r="N57" s="1345"/>
      <c r="O57" s="1119"/>
      <c r="P57" s="1600"/>
    </row>
    <row r="58" spans="1:16" s="24" customFormat="1" ht="26.25" customHeight="1">
      <c r="A58" s="1013"/>
      <c r="B58" s="1173" t="s">
        <v>4450</v>
      </c>
      <c r="C58" s="1174"/>
      <c r="D58" s="1174"/>
      <c r="E58" s="1174"/>
      <c r="F58" s="1174"/>
      <c r="G58" s="1174"/>
      <c r="H58" s="1174"/>
      <c r="I58" s="1174"/>
      <c r="J58" s="1174"/>
      <c r="K58" s="1174"/>
      <c r="L58" s="1174"/>
      <c r="M58" s="1174"/>
      <c r="N58" s="1174"/>
      <c r="O58" s="1174"/>
      <c r="P58" s="1175"/>
    </row>
    <row r="59" spans="1:16" s="24" customFormat="1" ht="102" customHeight="1">
      <c r="A59" s="1191">
        <v>13</v>
      </c>
      <c r="B59" s="1155">
        <v>13</v>
      </c>
      <c r="C59" s="1606" t="s">
        <v>107</v>
      </c>
      <c r="D59" s="1155" t="s">
        <v>58</v>
      </c>
      <c r="E59" s="1101" t="s">
        <v>3292</v>
      </c>
      <c r="F59" s="1101" t="s">
        <v>3356</v>
      </c>
      <c r="G59" s="1081" t="s">
        <v>3357</v>
      </c>
      <c r="H59" s="1081" t="s">
        <v>2559</v>
      </c>
      <c r="I59" s="1081" t="s">
        <v>3358</v>
      </c>
      <c r="J59" s="1081" t="s">
        <v>3359</v>
      </c>
      <c r="K59" s="1186" t="s">
        <v>208</v>
      </c>
      <c r="L59" s="488" t="s">
        <v>3360</v>
      </c>
      <c r="M59" s="488">
        <v>1</v>
      </c>
      <c r="N59" s="1346">
        <v>9400</v>
      </c>
      <c r="O59" s="1081" t="s">
        <v>3361</v>
      </c>
      <c r="P59" s="1083">
        <v>30</v>
      </c>
    </row>
    <row r="60" spans="1:16" s="24" customFormat="1" ht="12.75">
      <c r="A60" s="1192"/>
      <c r="B60" s="1156"/>
      <c r="C60" s="1618"/>
      <c r="D60" s="1156"/>
      <c r="E60" s="1102"/>
      <c r="F60" s="1102"/>
      <c r="G60" s="1092"/>
      <c r="H60" s="1092"/>
      <c r="I60" s="1092"/>
      <c r="J60" s="1092"/>
      <c r="K60" s="1187"/>
      <c r="L60" s="488" t="s">
        <v>981</v>
      </c>
      <c r="M60" s="488">
        <v>1</v>
      </c>
      <c r="N60" s="1617"/>
      <c r="O60" s="1092"/>
      <c r="P60" s="1142"/>
    </row>
    <row r="61" spans="1:16" s="24" customFormat="1" ht="38.25">
      <c r="A61" s="1192"/>
      <c r="B61" s="1156"/>
      <c r="C61" s="1618"/>
      <c r="D61" s="1156"/>
      <c r="E61" s="1102"/>
      <c r="F61" s="1102"/>
      <c r="G61" s="1092"/>
      <c r="H61" s="1092"/>
      <c r="I61" s="1092"/>
      <c r="J61" s="1092"/>
      <c r="K61" s="1187"/>
      <c r="L61" s="488" t="s">
        <v>131</v>
      </c>
      <c r="M61" s="488">
        <v>100</v>
      </c>
      <c r="N61" s="1617"/>
      <c r="O61" s="1092"/>
      <c r="P61" s="1142"/>
    </row>
    <row r="62" spans="1:16" s="24" customFormat="1" ht="25.5">
      <c r="A62" s="1192"/>
      <c r="B62" s="1157"/>
      <c r="C62" s="1607"/>
      <c r="D62" s="1157"/>
      <c r="E62" s="1103"/>
      <c r="F62" s="1103"/>
      <c r="G62" s="1082"/>
      <c r="H62" s="1082"/>
      <c r="I62" s="1082"/>
      <c r="J62" s="1082"/>
      <c r="K62" s="1188"/>
      <c r="L62" s="488" t="s">
        <v>3310</v>
      </c>
      <c r="M62" s="488">
        <v>50</v>
      </c>
      <c r="N62" s="1347"/>
      <c r="O62" s="1082"/>
      <c r="P62" s="1084"/>
    </row>
    <row r="63" spans="1:16" s="24" customFormat="1" ht="102" customHeight="1">
      <c r="A63" s="1192"/>
      <c r="B63" s="1117">
        <v>13</v>
      </c>
      <c r="C63" s="1603" t="s">
        <v>107</v>
      </c>
      <c r="D63" s="1117" t="s">
        <v>58</v>
      </c>
      <c r="E63" s="1281" t="s">
        <v>4440</v>
      </c>
      <c r="F63" s="1117" t="s">
        <v>3356</v>
      </c>
      <c r="G63" s="1117" t="s">
        <v>3357</v>
      </c>
      <c r="H63" s="1117" t="s">
        <v>2559</v>
      </c>
      <c r="I63" s="1117" t="s">
        <v>3358</v>
      </c>
      <c r="J63" s="1117" t="s">
        <v>3359</v>
      </c>
      <c r="K63" s="1603" t="s">
        <v>208</v>
      </c>
      <c r="L63" s="460" t="s">
        <v>3360</v>
      </c>
      <c r="M63" s="460">
        <v>1</v>
      </c>
      <c r="N63" s="1344">
        <v>9400</v>
      </c>
      <c r="O63" s="1281" t="s">
        <v>4451</v>
      </c>
      <c r="P63" s="1599">
        <v>30</v>
      </c>
    </row>
    <row r="64" spans="1:16" s="24" customFormat="1" ht="12.75">
      <c r="A64" s="1192"/>
      <c r="B64" s="1118"/>
      <c r="C64" s="1601"/>
      <c r="D64" s="1118"/>
      <c r="E64" s="1363"/>
      <c r="F64" s="1118"/>
      <c r="G64" s="1118"/>
      <c r="H64" s="1118"/>
      <c r="I64" s="1118"/>
      <c r="J64" s="1118"/>
      <c r="K64" s="1601"/>
      <c r="L64" s="460" t="s">
        <v>981</v>
      </c>
      <c r="M64" s="460">
        <v>1</v>
      </c>
      <c r="N64" s="1364"/>
      <c r="O64" s="1363"/>
      <c r="P64" s="1604"/>
    </row>
    <row r="65" spans="1:16" s="24" customFormat="1" ht="38.25">
      <c r="A65" s="1192"/>
      <c r="B65" s="1118"/>
      <c r="C65" s="1601"/>
      <c r="D65" s="1118"/>
      <c r="E65" s="1363"/>
      <c r="F65" s="1118"/>
      <c r="G65" s="1118"/>
      <c r="H65" s="1118"/>
      <c r="I65" s="1118"/>
      <c r="J65" s="1118"/>
      <c r="K65" s="1601"/>
      <c r="L65" s="460" t="s">
        <v>131</v>
      </c>
      <c r="M65" s="460">
        <v>100</v>
      </c>
      <c r="N65" s="1364"/>
      <c r="O65" s="1363"/>
      <c r="P65" s="1604"/>
    </row>
    <row r="66" spans="1:16" s="24" customFormat="1" ht="25.5">
      <c r="A66" s="1192"/>
      <c r="B66" s="1119"/>
      <c r="C66" s="1602"/>
      <c r="D66" s="1119"/>
      <c r="E66" s="1282"/>
      <c r="F66" s="1119"/>
      <c r="G66" s="1119"/>
      <c r="H66" s="1119"/>
      <c r="I66" s="1119"/>
      <c r="J66" s="1119"/>
      <c r="K66" s="1602"/>
      <c r="L66" s="460" t="s">
        <v>3310</v>
      </c>
      <c r="M66" s="460">
        <v>50</v>
      </c>
      <c r="N66" s="1345"/>
      <c r="O66" s="1282"/>
      <c r="P66" s="1600"/>
    </row>
    <row r="67" spans="1:16" s="24" customFormat="1" ht="19.5" customHeight="1">
      <c r="A67" s="1013"/>
      <c r="B67" s="1594" t="s">
        <v>4452</v>
      </c>
      <c r="C67" s="1594"/>
      <c r="D67" s="1594"/>
      <c r="E67" s="1594"/>
      <c r="F67" s="1594"/>
      <c r="G67" s="1594"/>
      <c r="H67" s="1594"/>
      <c r="I67" s="1594"/>
      <c r="J67" s="1594"/>
      <c r="K67" s="1594"/>
      <c r="L67" s="1594"/>
      <c r="M67" s="1594"/>
      <c r="N67" s="1594"/>
      <c r="O67" s="1594"/>
      <c r="P67" s="1594"/>
    </row>
    <row r="68" spans="1:16" s="24" customFormat="1" ht="89.25">
      <c r="A68" s="954">
        <v>14</v>
      </c>
      <c r="B68" s="485">
        <v>10</v>
      </c>
      <c r="C68" s="496" t="s">
        <v>501</v>
      </c>
      <c r="D68" s="485" t="s">
        <v>3362</v>
      </c>
      <c r="E68" s="486" t="s">
        <v>3292</v>
      </c>
      <c r="F68" s="486" t="s">
        <v>3363</v>
      </c>
      <c r="G68" s="476" t="s">
        <v>3364</v>
      </c>
      <c r="H68" s="476" t="s">
        <v>1783</v>
      </c>
      <c r="I68" s="476" t="s">
        <v>3365</v>
      </c>
      <c r="J68" s="476" t="s">
        <v>2500</v>
      </c>
      <c r="K68" s="487" t="s">
        <v>208</v>
      </c>
      <c r="L68" s="488" t="s">
        <v>769</v>
      </c>
      <c r="M68" s="488">
        <v>1</v>
      </c>
      <c r="N68" s="301">
        <v>37315.660000000003</v>
      </c>
      <c r="O68" s="476" t="s">
        <v>3304</v>
      </c>
      <c r="P68" s="89">
        <v>29.5</v>
      </c>
    </row>
    <row r="69" spans="1:16" s="24" customFormat="1" ht="89.25">
      <c r="A69" s="955"/>
      <c r="B69" s="738">
        <v>10</v>
      </c>
      <c r="C69" s="745" t="s">
        <v>501</v>
      </c>
      <c r="D69" s="738" t="s">
        <v>3362</v>
      </c>
      <c r="E69" s="594" t="s">
        <v>4440</v>
      </c>
      <c r="F69" s="738" t="s">
        <v>3363</v>
      </c>
      <c r="G69" s="738" t="s">
        <v>3364</v>
      </c>
      <c r="H69" s="738" t="s">
        <v>1783</v>
      </c>
      <c r="I69" s="738" t="s">
        <v>3365</v>
      </c>
      <c r="J69" s="738" t="s">
        <v>2500</v>
      </c>
      <c r="K69" s="745" t="s">
        <v>208</v>
      </c>
      <c r="L69" s="460" t="s">
        <v>769</v>
      </c>
      <c r="M69" s="460">
        <v>1</v>
      </c>
      <c r="N69" s="737">
        <v>37192.660000000003</v>
      </c>
      <c r="O69" s="594" t="s">
        <v>4451</v>
      </c>
      <c r="P69" s="741">
        <v>29.5</v>
      </c>
    </row>
    <row r="70" spans="1:16" s="24" customFormat="1" ht="35.25" customHeight="1">
      <c r="A70" s="1013"/>
      <c r="B70" s="1174" t="s">
        <v>4453</v>
      </c>
      <c r="C70" s="1174"/>
      <c r="D70" s="1174"/>
      <c r="E70" s="1174"/>
      <c r="F70" s="1174"/>
      <c r="G70" s="1174"/>
      <c r="H70" s="1174"/>
      <c r="I70" s="1174"/>
      <c r="J70" s="1174"/>
      <c r="K70" s="1174"/>
      <c r="L70" s="1174"/>
      <c r="M70" s="1174"/>
      <c r="N70" s="1174"/>
      <c r="O70" s="1174"/>
      <c r="P70" s="1175"/>
    </row>
    <row r="71" spans="1:16" s="24" customFormat="1" ht="25.5">
      <c r="A71" s="1191">
        <v>15</v>
      </c>
      <c r="B71" s="1155">
        <v>6</v>
      </c>
      <c r="C71" s="1155" t="s">
        <v>440</v>
      </c>
      <c r="D71" s="1155" t="s">
        <v>134</v>
      </c>
      <c r="E71" s="1101" t="s">
        <v>3366</v>
      </c>
      <c r="F71" s="1101" t="s">
        <v>3367</v>
      </c>
      <c r="G71" s="1081" t="s">
        <v>3368</v>
      </c>
      <c r="H71" s="1081" t="s">
        <v>3369</v>
      </c>
      <c r="I71" s="1081" t="s">
        <v>3370</v>
      </c>
      <c r="J71" s="1081" t="s">
        <v>3371</v>
      </c>
      <c r="K71" s="1186" t="s">
        <v>208</v>
      </c>
      <c r="L71" s="488" t="s">
        <v>1056</v>
      </c>
      <c r="M71" s="488">
        <v>1</v>
      </c>
      <c r="N71" s="1346">
        <v>23070</v>
      </c>
      <c r="O71" s="1081" t="s">
        <v>3372</v>
      </c>
      <c r="P71" s="1083">
        <v>29.5</v>
      </c>
    </row>
    <row r="72" spans="1:16" s="24" customFormat="1" ht="35.25" customHeight="1">
      <c r="A72" s="1192"/>
      <c r="B72" s="1156"/>
      <c r="C72" s="1156"/>
      <c r="D72" s="1156"/>
      <c r="E72" s="1102"/>
      <c r="F72" s="1102"/>
      <c r="G72" s="1092"/>
      <c r="H72" s="1092"/>
      <c r="I72" s="1092"/>
      <c r="J72" s="1092"/>
      <c r="K72" s="1187"/>
      <c r="L72" s="488" t="s">
        <v>131</v>
      </c>
      <c r="M72" s="488">
        <v>140</v>
      </c>
      <c r="N72" s="1617"/>
      <c r="O72" s="1092"/>
      <c r="P72" s="1142"/>
    </row>
    <row r="73" spans="1:16" s="24" customFormat="1" ht="25.5">
      <c r="A73" s="1192"/>
      <c r="B73" s="1156"/>
      <c r="C73" s="1156"/>
      <c r="D73" s="1156"/>
      <c r="E73" s="1102"/>
      <c r="F73" s="1102"/>
      <c r="G73" s="1092"/>
      <c r="H73" s="1092"/>
      <c r="I73" s="1092"/>
      <c r="J73" s="1092"/>
      <c r="K73" s="1187"/>
      <c r="L73" s="488" t="s">
        <v>1054</v>
      </c>
      <c r="M73" s="488">
        <v>1</v>
      </c>
      <c r="N73" s="1617"/>
      <c r="O73" s="1092"/>
      <c r="P73" s="1142"/>
    </row>
    <row r="74" spans="1:16" s="24" customFormat="1" ht="25.5">
      <c r="A74" s="1192"/>
      <c r="B74" s="1157"/>
      <c r="C74" s="1157"/>
      <c r="D74" s="1157"/>
      <c r="E74" s="1103"/>
      <c r="F74" s="1103"/>
      <c r="G74" s="1082"/>
      <c r="H74" s="1082"/>
      <c r="I74" s="1082"/>
      <c r="J74" s="1082"/>
      <c r="K74" s="1188"/>
      <c r="L74" s="488" t="s">
        <v>1057</v>
      </c>
      <c r="M74" s="488">
        <v>60</v>
      </c>
      <c r="N74" s="1347"/>
      <c r="O74" s="1082"/>
      <c r="P74" s="1084"/>
    </row>
    <row r="75" spans="1:16" s="24" customFormat="1" ht="38.25" customHeight="1">
      <c r="A75" s="1192"/>
      <c r="B75" s="1117">
        <v>6</v>
      </c>
      <c r="C75" s="1117" t="s">
        <v>440</v>
      </c>
      <c r="D75" s="1117" t="s">
        <v>134</v>
      </c>
      <c r="E75" s="1117" t="s">
        <v>3366</v>
      </c>
      <c r="F75" s="1117" t="s">
        <v>3367</v>
      </c>
      <c r="G75" s="1117" t="s">
        <v>3368</v>
      </c>
      <c r="H75" s="1117" t="s">
        <v>3369</v>
      </c>
      <c r="I75" s="1117" t="s">
        <v>3370</v>
      </c>
      <c r="J75" s="1281" t="s">
        <v>4454</v>
      </c>
      <c r="K75" s="1603" t="s">
        <v>208</v>
      </c>
      <c r="L75" s="460" t="s">
        <v>1056</v>
      </c>
      <c r="M75" s="460">
        <v>1</v>
      </c>
      <c r="N75" s="1344">
        <v>23070</v>
      </c>
      <c r="O75" s="1117" t="s">
        <v>3372</v>
      </c>
      <c r="P75" s="1599">
        <v>29.5</v>
      </c>
    </row>
    <row r="76" spans="1:16" s="24" customFormat="1" ht="38.25">
      <c r="A76" s="1192"/>
      <c r="B76" s="1118"/>
      <c r="C76" s="1118"/>
      <c r="D76" s="1118"/>
      <c r="E76" s="1118"/>
      <c r="F76" s="1118"/>
      <c r="G76" s="1118"/>
      <c r="H76" s="1118"/>
      <c r="I76" s="1118"/>
      <c r="J76" s="1363"/>
      <c r="K76" s="1601"/>
      <c r="L76" s="460" t="s">
        <v>131</v>
      </c>
      <c r="M76" s="460">
        <v>140</v>
      </c>
      <c r="N76" s="1364"/>
      <c r="O76" s="1118"/>
      <c r="P76" s="1604"/>
    </row>
    <row r="77" spans="1:16" s="24" customFormat="1" ht="25.5">
      <c r="A77" s="1192"/>
      <c r="B77" s="1118"/>
      <c r="C77" s="1118"/>
      <c r="D77" s="1118"/>
      <c r="E77" s="1118"/>
      <c r="F77" s="1118"/>
      <c r="G77" s="1118"/>
      <c r="H77" s="1118"/>
      <c r="I77" s="1118"/>
      <c r="J77" s="1363"/>
      <c r="K77" s="1601"/>
      <c r="L77" s="460" t="s">
        <v>1054</v>
      </c>
      <c r="M77" s="460">
        <v>1</v>
      </c>
      <c r="N77" s="1364"/>
      <c r="O77" s="1118"/>
      <c r="P77" s="1604"/>
    </row>
    <row r="78" spans="1:16" s="24" customFormat="1" ht="25.5">
      <c r="A78" s="1192"/>
      <c r="B78" s="1119"/>
      <c r="C78" s="1119"/>
      <c r="D78" s="1119"/>
      <c r="E78" s="1119"/>
      <c r="F78" s="1119"/>
      <c r="G78" s="1119"/>
      <c r="H78" s="1119"/>
      <c r="I78" s="1119"/>
      <c r="J78" s="1282"/>
      <c r="K78" s="1602"/>
      <c r="L78" s="460" t="s">
        <v>1057</v>
      </c>
      <c r="M78" s="460">
        <v>60</v>
      </c>
      <c r="N78" s="1345"/>
      <c r="O78" s="1119"/>
      <c r="P78" s="1600"/>
    </row>
    <row r="79" spans="1:16" s="24" customFormat="1" ht="28.5" customHeight="1">
      <c r="A79" s="1013"/>
      <c r="B79" s="1594" t="s">
        <v>4450</v>
      </c>
      <c r="C79" s="1594"/>
      <c r="D79" s="1594"/>
      <c r="E79" s="1594"/>
      <c r="F79" s="1594"/>
      <c r="G79" s="1594"/>
      <c r="H79" s="1594"/>
      <c r="I79" s="1594"/>
      <c r="J79" s="1594"/>
      <c r="K79" s="1594"/>
      <c r="L79" s="1594"/>
      <c r="M79" s="1594"/>
      <c r="N79" s="1594"/>
      <c r="O79" s="1594"/>
      <c r="P79" s="1594"/>
    </row>
    <row r="80" spans="1:16" s="24" customFormat="1" ht="38.25">
      <c r="A80" s="1191">
        <v>16</v>
      </c>
      <c r="B80" s="1155">
        <v>10</v>
      </c>
      <c r="C80" s="1606" t="s">
        <v>472</v>
      </c>
      <c r="D80" s="1155" t="s">
        <v>58</v>
      </c>
      <c r="E80" s="1101" t="s">
        <v>3373</v>
      </c>
      <c r="F80" s="1101" t="s">
        <v>3374</v>
      </c>
      <c r="G80" s="1081" t="s">
        <v>3375</v>
      </c>
      <c r="H80" s="1081" t="s">
        <v>1962</v>
      </c>
      <c r="I80" s="1081" t="s">
        <v>3376</v>
      </c>
      <c r="J80" s="1081" t="s">
        <v>3377</v>
      </c>
      <c r="K80" s="1186" t="s">
        <v>208</v>
      </c>
      <c r="L80" s="488" t="s">
        <v>769</v>
      </c>
      <c r="M80" s="488">
        <v>1</v>
      </c>
      <c r="N80" s="1346">
        <v>21400.85</v>
      </c>
      <c r="O80" s="1081" t="s">
        <v>3378</v>
      </c>
      <c r="P80" s="1083">
        <v>29.5</v>
      </c>
    </row>
    <row r="81" spans="1:16" s="24" customFormat="1" ht="127.5">
      <c r="A81" s="1192"/>
      <c r="B81" s="1157"/>
      <c r="C81" s="1607"/>
      <c r="D81" s="1157"/>
      <c r="E81" s="1103"/>
      <c r="F81" s="1103"/>
      <c r="G81" s="1082"/>
      <c r="H81" s="1082"/>
      <c r="I81" s="1082"/>
      <c r="J81" s="1082"/>
      <c r="K81" s="1188"/>
      <c r="L81" s="488" t="s">
        <v>3379</v>
      </c>
      <c r="M81" s="488">
        <v>1</v>
      </c>
      <c r="N81" s="1347"/>
      <c r="O81" s="1082"/>
      <c r="P81" s="1084"/>
    </row>
    <row r="82" spans="1:16" s="24" customFormat="1" ht="38.25">
      <c r="A82" s="1192"/>
      <c r="B82" s="1117">
        <v>10</v>
      </c>
      <c r="C82" s="1603" t="s">
        <v>472</v>
      </c>
      <c r="D82" s="1117" t="s">
        <v>58</v>
      </c>
      <c r="E82" s="1117" t="s">
        <v>3373</v>
      </c>
      <c r="F82" s="1117" t="s">
        <v>3374</v>
      </c>
      <c r="G82" s="1117" t="s">
        <v>3375</v>
      </c>
      <c r="H82" s="1117" t="s">
        <v>1962</v>
      </c>
      <c r="I82" s="1117" t="s">
        <v>3376</v>
      </c>
      <c r="J82" s="1281" t="s">
        <v>4455</v>
      </c>
      <c r="K82" s="1603" t="s">
        <v>208</v>
      </c>
      <c r="L82" s="460" t="s">
        <v>769</v>
      </c>
      <c r="M82" s="460">
        <v>1</v>
      </c>
      <c r="N82" s="1344">
        <v>21400.85</v>
      </c>
      <c r="O82" s="1117" t="s">
        <v>3378</v>
      </c>
      <c r="P82" s="1599">
        <v>29.5</v>
      </c>
    </row>
    <row r="83" spans="1:16" s="24" customFormat="1" ht="127.5">
      <c r="A83" s="1192"/>
      <c r="B83" s="1119"/>
      <c r="C83" s="1602"/>
      <c r="D83" s="1119"/>
      <c r="E83" s="1119"/>
      <c r="F83" s="1119"/>
      <c r="G83" s="1119"/>
      <c r="H83" s="1119"/>
      <c r="I83" s="1119"/>
      <c r="J83" s="1282"/>
      <c r="K83" s="1602"/>
      <c r="L83" s="460" t="s">
        <v>3379</v>
      </c>
      <c r="M83" s="460">
        <v>1</v>
      </c>
      <c r="N83" s="1345"/>
      <c r="O83" s="1119"/>
      <c r="P83" s="1600"/>
    </row>
    <row r="84" spans="1:16" s="24" customFormat="1" ht="30" customHeight="1">
      <c r="A84" s="1013"/>
      <c r="B84" s="1173" t="s">
        <v>4450</v>
      </c>
      <c r="C84" s="1174"/>
      <c r="D84" s="1174"/>
      <c r="E84" s="1174"/>
      <c r="F84" s="1174"/>
      <c r="G84" s="1174"/>
      <c r="H84" s="1174"/>
      <c r="I84" s="1174"/>
      <c r="J84" s="1174"/>
      <c r="K84" s="1174"/>
      <c r="L84" s="1174"/>
      <c r="M84" s="1174"/>
      <c r="N84" s="1174"/>
      <c r="O84" s="1174"/>
      <c r="P84" s="1175"/>
    </row>
    <row r="85" spans="1:16" s="24" customFormat="1" ht="76.5" customHeight="1">
      <c r="A85" s="1186">
        <v>17</v>
      </c>
      <c r="B85" s="1155">
        <v>12</v>
      </c>
      <c r="C85" s="1606" t="s">
        <v>126</v>
      </c>
      <c r="D85" s="1155" t="s">
        <v>99</v>
      </c>
      <c r="E85" s="1101" t="s">
        <v>3380</v>
      </c>
      <c r="F85" s="1101" t="s">
        <v>3381</v>
      </c>
      <c r="G85" s="1081" t="s">
        <v>3382</v>
      </c>
      <c r="H85" s="1081" t="s">
        <v>3383</v>
      </c>
      <c r="I85" s="1081" t="s">
        <v>3384</v>
      </c>
      <c r="J85" s="1081" t="s">
        <v>3385</v>
      </c>
      <c r="K85" s="1186" t="s">
        <v>208</v>
      </c>
      <c r="L85" s="488" t="s">
        <v>1056</v>
      </c>
      <c r="M85" s="488">
        <v>1</v>
      </c>
      <c r="N85" s="1346">
        <v>25000</v>
      </c>
      <c r="O85" s="1081" t="s">
        <v>3386</v>
      </c>
      <c r="P85" s="1083">
        <v>29</v>
      </c>
    </row>
    <row r="86" spans="1:16" s="24" customFormat="1" ht="38.25">
      <c r="A86" s="1187"/>
      <c r="B86" s="1156"/>
      <c r="C86" s="1618"/>
      <c r="D86" s="1156"/>
      <c r="E86" s="1102"/>
      <c r="F86" s="1102"/>
      <c r="G86" s="1092"/>
      <c r="H86" s="1092"/>
      <c r="I86" s="1092"/>
      <c r="J86" s="1092"/>
      <c r="K86" s="1187"/>
      <c r="L86" s="488" t="s">
        <v>131</v>
      </c>
      <c r="M86" s="488">
        <v>120</v>
      </c>
      <c r="N86" s="1617"/>
      <c r="O86" s="1092"/>
      <c r="P86" s="1142"/>
    </row>
    <row r="87" spans="1:16" s="24" customFormat="1" ht="12.75">
      <c r="A87" s="1187"/>
      <c r="B87" s="1156"/>
      <c r="C87" s="1618"/>
      <c r="D87" s="1156"/>
      <c r="E87" s="1102"/>
      <c r="F87" s="1102"/>
      <c r="G87" s="1092"/>
      <c r="H87" s="1092"/>
      <c r="I87" s="1092"/>
      <c r="J87" s="1092"/>
      <c r="K87" s="1187"/>
      <c r="L87" s="488" t="s">
        <v>3286</v>
      </c>
      <c r="M87" s="488">
        <v>1</v>
      </c>
      <c r="N87" s="1617"/>
      <c r="O87" s="1092"/>
      <c r="P87" s="1142"/>
    </row>
    <row r="88" spans="1:16" s="24" customFormat="1" ht="38.25">
      <c r="A88" s="1187"/>
      <c r="B88" s="1157"/>
      <c r="C88" s="1607"/>
      <c r="D88" s="1157"/>
      <c r="E88" s="1103"/>
      <c r="F88" s="1103"/>
      <c r="G88" s="1082"/>
      <c r="H88" s="1082"/>
      <c r="I88" s="1082"/>
      <c r="J88" s="1082"/>
      <c r="K88" s="1188"/>
      <c r="L88" s="488" t="s">
        <v>769</v>
      </c>
      <c r="M88" s="488">
        <v>1</v>
      </c>
      <c r="N88" s="1347"/>
      <c r="O88" s="1082"/>
      <c r="P88" s="1084"/>
    </row>
    <row r="89" spans="1:16" s="24" customFormat="1" ht="76.5" customHeight="1">
      <c r="A89" s="1601"/>
      <c r="B89" s="1117">
        <v>12</v>
      </c>
      <c r="C89" s="1603" t="s">
        <v>126</v>
      </c>
      <c r="D89" s="1117" t="s">
        <v>99</v>
      </c>
      <c r="E89" s="1117" t="s">
        <v>3380</v>
      </c>
      <c r="F89" s="1117" t="s">
        <v>3381</v>
      </c>
      <c r="G89" s="1117" t="s">
        <v>3382</v>
      </c>
      <c r="H89" s="1117" t="s">
        <v>3383</v>
      </c>
      <c r="I89" s="1117" t="s">
        <v>3384</v>
      </c>
      <c r="J89" s="1281" t="s">
        <v>4456</v>
      </c>
      <c r="K89" s="1603" t="s">
        <v>208</v>
      </c>
      <c r="L89" s="460" t="s">
        <v>1056</v>
      </c>
      <c r="M89" s="460">
        <v>1</v>
      </c>
      <c r="N89" s="1344">
        <v>25000</v>
      </c>
      <c r="O89" s="1117" t="s">
        <v>3386</v>
      </c>
      <c r="P89" s="1599">
        <v>29</v>
      </c>
    </row>
    <row r="90" spans="1:16" s="24" customFormat="1" ht="38.25">
      <c r="A90" s="1601"/>
      <c r="B90" s="1118"/>
      <c r="C90" s="1601"/>
      <c r="D90" s="1118"/>
      <c r="E90" s="1118"/>
      <c r="F90" s="1118"/>
      <c r="G90" s="1118"/>
      <c r="H90" s="1118"/>
      <c r="I90" s="1118"/>
      <c r="J90" s="1363"/>
      <c r="K90" s="1601"/>
      <c r="L90" s="460" t="s">
        <v>131</v>
      </c>
      <c r="M90" s="460">
        <v>120</v>
      </c>
      <c r="N90" s="1364"/>
      <c r="O90" s="1118"/>
      <c r="P90" s="1604"/>
    </row>
    <row r="91" spans="1:16" s="24" customFormat="1" ht="12.75">
      <c r="A91" s="1601"/>
      <c r="B91" s="1118"/>
      <c r="C91" s="1601"/>
      <c r="D91" s="1118"/>
      <c r="E91" s="1118"/>
      <c r="F91" s="1118"/>
      <c r="G91" s="1118"/>
      <c r="H91" s="1118"/>
      <c r="I91" s="1118"/>
      <c r="J91" s="1363"/>
      <c r="K91" s="1601"/>
      <c r="L91" s="460" t="s">
        <v>3286</v>
      </c>
      <c r="M91" s="460">
        <v>1</v>
      </c>
      <c r="N91" s="1364"/>
      <c r="O91" s="1118"/>
      <c r="P91" s="1604"/>
    </row>
    <row r="92" spans="1:16" s="24" customFormat="1" ht="38.25">
      <c r="A92" s="1601"/>
      <c r="B92" s="1119"/>
      <c r="C92" s="1602"/>
      <c r="D92" s="1119"/>
      <c r="E92" s="1119"/>
      <c r="F92" s="1119"/>
      <c r="G92" s="1119"/>
      <c r="H92" s="1119"/>
      <c r="I92" s="1119"/>
      <c r="J92" s="1282"/>
      <c r="K92" s="1602"/>
      <c r="L92" s="460" t="s">
        <v>769</v>
      </c>
      <c r="M92" s="460">
        <v>1</v>
      </c>
      <c r="N92" s="1345"/>
      <c r="O92" s="1119"/>
      <c r="P92" s="1600"/>
    </row>
    <row r="93" spans="1:16" s="24" customFormat="1" ht="33.75" customHeight="1">
      <c r="A93" s="1014"/>
      <c r="B93" s="1594" t="s">
        <v>4450</v>
      </c>
      <c r="C93" s="1594"/>
      <c r="D93" s="1594"/>
      <c r="E93" s="1594"/>
      <c r="F93" s="1594"/>
      <c r="G93" s="1594"/>
      <c r="H93" s="1594"/>
      <c r="I93" s="1594"/>
      <c r="J93" s="1594"/>
      <c r="K93" s="1594"/>
      <c r="L93" s="1594"/>
      <c r="M93" s="1594"/>
      <c r="N93" s="1594"/>
      <c r="O93" s="1594"/>
      <c r="P93" s="1594"/>
    </row>
    <row r="94" spans="1:16" s="24" customFormat="1" ht="89.25" customHeight="1">
      <c r="A94" s="1597">
        <v>18</v>
      </c>
      <c r="B94" s="1623">
        <v>12</v>
      </c>
      <c r="C94" s="1623">
        <v>1</v>
      </c>
      <c r="D94" s="1623" t="s">
        <v>58</v>
      </c>
      <c r="E94" s="1267" t="s">
        <v>3387</v>
      </c>
      <c r="F94" s="1267" t="s">
        <v>3388</v>
      </c>
      <c r="G94" s="1267" t="s">
        <v>3389</v>
      </c>
      <c r="H94" s="1267" t="s">
        <v>451</v>
      </c>
      <c r="I94" s="1267" t="s">
        <v>3390</v>
      </c>
      <c r="J94" s="1267" t="s">
        <v>3391</v>
      </c>
      <c r="K94" s="1597" t="s">
        <v>208</v>
      </c>
      <c r="L94" s="1015" t="s">
        <v>1056</v>
      </c>
      <c r="M94" s="1015">
        <v>1</v>
      </c>
      <c r="N94" s="1436">
        <v>12383.75</v>
      </c>
      <c r="O94" s="1267" t="s">
        <v>3392</v>
      </c>
      <c r="P94" s="1267">
        <v>29</v>
      </c>
    </row>
    <row r="95" spans="1:16" s="24" customFormat="1" ht="38.25">
      <c r="A95" s="1622"/>
      <c r="B95" s="1623"/>
      <c r="C95" s="1623"/>
      <c r="D95" s="1623"/>
      <c r="E95" s="1268"/>
      <c r="F95" s="1268"/>
      <c r="G95" s="1268"/>
      <c r="H95" s="1268"/>
      <c r="I95" s="1268"/>
      <c r="J95" s="1268"/>
      <c r="K95" s="1598"/>
      <c r="L95" s="1015" t="s">
        <v>131</v>
      </c>
      <c r="M95" s="1015">
        <v>60</v>
      </c>
      <c r="N95" s="1438"/>
      <c r="O95" s="1268"/>
      <c r="P95" s="1268"/>
    </row>
    <row r="96" spans="1:16" s="24" customFormat="1" ht="28.5" customHeight="1">
      <c r="A96" s="1016"/>
      <c r="B96" s="1605" t="s">
        <v>4457</v>
      </c>
      <c r="C96" s="1605"/>
      <c r="D96" s="1605"/>
      <c r="E96" s="1605"/>
      <c r="F96" s="1605"/>
      <c r="G96" s="1605"/>
      <c r="H96" s="1605"/>
      <c r="I96" s="1605"/>
      <c r="J96" s="1605"/>
      <c r="K96" s="1605"/>
      <c r="L96" s="1605"/>
      <c r="M96" s="1605"/>
      <c r="N96" s="1605"/>
      <c r="O96" s="1605"/>
      <c r="P96" s="1605"/>
    </row>
    <row r="97" spans="1:16" s="24" customFormat="1" ht="25.5">
      <c r="A97" s="1191">
        <v>19</v>
      </c>
      <c r="B97" s="1156">
        <v>6</v>
      </c>
      <c r="C97" s="1618" t="s">
        <v>2883</v>
      </c>
      <c r="D97" s="1156" t="s">
        <v>3393</v>
      </c>
      <c r="E97" s="1102" t="s">
        <v>3394</v>
      </c>
      <c r="F97" s="1102" t="s">
        <v>3395</v>
      </c>
      <c r="G97" s="1092" t="s">
        <v>3396</v>
      </c>
      <c r="H97" s="1092" t="s">
        <v>614</v>
      </c>
      <c r="I97" s="1092" t="s">
        <v>3397</v>
      </c>
      <c r="J97" s="1092" t="s">
        <v>3398</v>
      </c>
      <c r="K97" s="1187" t="s">
        <v>208</v>
      </c>
      <c r="L97" s="735" t="s">
        <v>3354</v>
      </c>
      <c r="M97" s="748">
        <v>90</v>
      </c>
      <c r="N97" s="1308">
        <v>24998.91</v>
      </c>
      <c r="O97" s="1092" t="s">
        <v>3399</v>
      </c>
      <c r="P97" s="1142">
        <v>29</v>
      </c>
    </row>
    <row r="98" spans="1:16" s="24" customFormat="1" ht="51" customHeight="1">
      <c r="A98" s="1192"/>
      <c r="B98" s="1157"/>
      <c r="C98" s="1607"/>
      <c r="D98" s="1157"/>
      <c r="E98" s="1103"/>
      <c r="F98" s="1103"/>
      <c r="G98" s="1082"/>
      <c r="H98" s="1082"/>
      <c r="I98" s="1082"/>
      <c r="J98" s="1082"/>
      <c r="K98" s="1188"/>
      <c r="L98" s="488" t="s">
        <v>3400</v>
      </c>
      <c r="M98" s="488">
        <v>3</v>
      </c>
      <c r="N98" s="1309"/>
      <c r="O98" s="1082"/>
      <c r="P98" s="1084"/>
    </row>
    <row r="99" spans="1:16" s="24" customFormat="1" ht="36.75" customHeight="1">
      <c r="A99" s="1192"/>
      <c r="B99" s="1118">
        <v>6</v>
      </c>
      <c r="C99" s="1601" t="s">
        <v>2883</v>
      </c>
      <c r="D99" s="1118" t="s">
        <v>3393</v>
      </c>
      <c r="E99" s="1117" t="s">
        <v>3394</v>
      </c>
      <c r="F99" s="1117" t="s">
        <v>3395</v>
      </c>
      <c r="G99" s="1117" t="s">
        <v>3396</v>
      </c>
      <c r="H99" s="1117" t="s">
        <v>614</v>
      </c>
      <c r="I99" s="1117" t="s">
        <v>3397</v>
      </c>
      <c r="J99" s="1281" t="s">
        <v>4458</v>
      </c>
      <c r="K99" s="1603" t="s">
        <v>208</v>
      </c>
      <c r="L99" s="460" t="s">
        <v>3354</v>
      </c>
      <c r="M99" s="460">
        <v>90</v>
      </c>
      <c r="N99" s="1344">
        <v>24998.91</v>
      </c>
      <c r="O99" s="1117" t="s">
        <v>3399</v>
      </c>
      <c r="P99" s="1599">
        <v>29</v>
      </c>
    </row>
    <row r="100" spans="1:16" s="24" customFormat="1" ht="36.75" customHeight="1">
      <c r="A100" s="1192"/>
      <c r="B100" s="1119"/>
      <c r="C100" s="1602"/>
      <c r="D100" s="1119"/>
      <c r="E100" s="1119"/>
      <c r="F100" s="1119"/>
      <c r="G100" s="1119"/>
      <c r="H100" s="1119"/>
      <c r="I100" s="1119"/>
      <c r="J100" s="1282"/>
      <c r="K100" s="1602"/>
      <c r="L100" s="460" t="s">
        <v>3400</v>
      </c>
      <c r="M100" s="460">
        <v>3</v>
      </c>
      <c r="N100" s="1345"/>
      <c r="O100" s="1119"/>
      <c r="P100" s="1600"/>
    </row>
    <row r="101" spans="1:16" s="24" customFormat="1" ht="24.75" customHeight="1">
      <c r="A101" s="1017"/>
      <c r="B101" s="1594" t="s">
        <v>4450</v>
      </c>
      <c r="C101" s="1594"/>
      <c r="D101" s="1594"/>
      <c r="E101" s="1594"/>
      <c r="F101" s="1594"/>
      <c r="G101" s="1594"/>
      <c r="H101" s="1594"/>
      <c r="I101" s="1594"/>
      <c r="J101" s="1594"/>
      <c r="K101" s="1594"/>
      <c r="L101" s="1594"/>
      <c r="M101" s="1594"/>
      <c r="N101" s="1594"/>
      <c r="O101" s="1594"/>
      <c r="P101" s="1594"/>
    </row>
    <row r="102" spans="1:16" ht="25.5">
      <c r="A102" s="1283" t="s">
        <v>4460</v>
      </c>
      <c r="B102" s="1283">
        <v>13</v>
      </c>
      <c r="C102" s="1283" t="s">
        <v>424</v>
      </c>
      <c r="D102" s="1283" t="s">
        <v>58</v>
      </c>
      <c r="E102" s="1283" t="s">
        <v>3401</v>
      </c>
      <c r="F102" s="1283" t="s">
        <v>3402</v>
      </c>
      <c r="G102" s="1283" t="s">
        <v>3403</v>
      </c>
      <c r="H102" s="1283" t="s">
        <v>3404</v>
      </c>
      <c r="I102" s="1283" t="s">
        <v>3405</v>
      </c>
      <c r="J102" s="1281" t="s">
        <v>4459</v>
      </c>
      <c r="K102" s="1126" t="s">
        <v>208</v>
      </c>
      <c r="L102" s="739" t="s">
        <v>3406</v>
      </c>
      <c r="M102" s="740">
        <v>20</v>
      </c>
      <c r="N102" s="1240">
        <v>18512.099999999999</v>
      </c>
      <c r="O102" s="1283" t="s">
        <v>3407</v>
      </c>
      <c r="P102" s="1283">
        <v>29</v>
      </c>
    </row>
    <row r="103" spans="1:16" ht="25.5">
      <c r="A103" s="1405"/>
      <c r="B103" s="1405"/>
      <c r="C103" s="1405"/>
      <c r="D103" s="1405"/>
      <c r="E103" s="1405"/>
      <c r="F103" s="1405"/>
      <c r="G103" s="1405"/>
      <c r="H103" s="1405"/>
      <c r="I103" s="1405"/>
      <c r="J103" s="1363"/>
      <c r="K103" s="1127"/>
      <c r="L103" s="739" t="s">
        <v>1057</v>
      </c>
      <c r="M103" s="740">
        <f>250+20</f>
        <v>270</v>
      </c>
      <c r="N103" s="1241"/>
      <c r="O103" s="1405"/>
      <c r="P103" s="1405"/>
    </row>
    <row r="104" spans="1:16" ht="23.25" customHeight="1">
      <c r="A104" s="1405"/>
      <c r="B104" s="1405"/>
      <c r="C104" s="1405"/>
      <c r="D104" s="1405"/>
      <c r="E104" s="1405"/>
      <c r="F104" s="1405"/>
      <c r="G104" s="1405"/>
      <c r="H104" s="1405"/>
      <c r="I104" s="1405"/>
      <c r="J104" s="1363"/>
      <c r="K104" s="1127"/>
      <c r="L104" s="739" t="s">
        <v>769</v>
      </c>
      <c r="M104" s="740">
        <v>1</v>
      </c>
      <c r="N104" s="1241"/>
      <c r="O104" s="1405"/>
      <c r="P104" s="1405"/>
    </row>
    <row r="105" spans="1:16" ht="23.25" customHeight="1">
      <c r="A105" s="1405"/>
      <c r="B105" s="1284"/>
      <c r="C105" s="1284"/>
      <c r="D105" s="1284"/>
      <c r="E105" s="1284"/>
      <c r="F105" s="1284"/>
      <c r="G105" s="1284"/>
      <c r="H105" s="1284"/>
      <c r="I105" s="1284"/>
      <c r="J105" s="1282"/>
      <c r="K105" s="1128"/>
      <c r="L105" s="739" t="s">
        <v>3408</v>
      </c>
      <c r="M105" s="740">
        <v>200</v>
      </c>
      <c r="N105" s="1242"/>
      <c r="O105" s="1284"/>
      <c r="P105" s="1284"/>
    </row>
    <row r="106" spans="1:16" ht="36" customHeight="1">
      <c r="A106" s="1018"/>
      <c r="B106" s="1595" t="s">
        <v>4617</v>
      </c>
      <c r="C106" s="1595"/>
      <c r="D106" s="1595"/>
      <c r="E106" s="1595"/>
      <c r="F106" s="1595"/>
      <c r="G106" s="1595"/>
      <c r="H106" s="1595"/>
      <c r="I106" s="1595"/>
      <c r="J106" s="1595"/>
      <c r="K106" s="1595"/>
      <c r="L106" s="1595"/>
      <c r="M106" s="1595"/>
      <c r="N106" s="1595"/>
      <c r="O106" s="1595"/>
      <c r="P106" s="1596"/>
    </row>
    <row r="107" spans="1:16" s="3" customFormat="1" ht="12.75">
      <c r="A107" s="92"/>
      <c r="B107" s="430"/>
      <c r="C107" s="430"/>
      <c r="D107" s="430"/>
      <c r="E107" s="343"/>
      <c r="F107" s="204"/>
      <c r="G107" s="429"/>
      <c r="H107" s="204"/>
      <c r="I107" s="204"/>
      <c r="J107" s="832"/>
      <c r="K107" s="204"/>
      <c r="L107" s="343"/>
      <c r="M107" s="833"/>
      <c r="N107" s="834"/>
      <c r="O107" s="291"/>
      <c r="P107" s="835"/>
    </row>
    <row r="108" spans="1:16">
      <c r="F108" s="880"/>
      <c r="G108" s="881" t="s">
        <v>3903</v>
      </c>
      <c r="H108" s="882" t="s">
        <v>3904</v>
      </c>
      <c r="I108" s="880"/>
      <c r="J108" s="880"/>
      <c r="K108" s="883" t="s">
        <v>3903</v>
      </c>
      <c r="L108" s="847" t="s">
        <v>3904</v>
      </c>
    </row>
    <row r="109" spans="1:16">
      <c r="F109" s="848" t="s">
        <v>169</v>
      </c>
      <c r="G109" s="884">
        <f>N6+N9+N13</f>
        <v>225380</v>
      </c>
      <c r="H109" s="837">
        <f>N7+N10+N13</f>
        <v>225380</v>
      </c>
      <c r="I109" s="880"/>
      <c r="J109" s="885" t="s">
        <v>171</v>
      </c>
      <c r="K109" s="886">
        <v>3</v>
      </c>
      <c r="L109" s="849">
        <v>3</v>
      </c>
    </row>
    <row r="110" spans="1:16">
      <c r="F110" s="848" t="s">
        <v>170</v>
      </c>
      <c r="G110" s="884">
        <f>N14+N25+N30+N32+N34+N39+N44+N46+N48+N59+N68+N71+N80+N85+N94+N97</f>
        <v>329498.32999999996</v>
      </c>
      <c r="H110" s="837">
        <f>N19+N27+N30+N32+N36+N41+N44+N46+N53+N63+N69+N75+N82+N89+N99+N102</f>
        <v>333535.67999999993</v>
      </c>
      <c r="I110" s="880"/>
      <c r="J110" s="885" t="s">
        <v>173</v>
      </c>
      <c r="K110" s="886">
        <v>16</v>
      </c>
      <c r="L110" s="849">
        <v>16</v>
      </c>
    </row>
    <row r="111" spans="1:16">
      <c r="F111" s="848" t="s">
        <v>172</v>
      </c>
      <c r="G111" s="836">
        <f>G109+G110</f>
        <v>554878.32999999996</v>
      </c>
      <c r="H111" s="837">
        <f>H109+H110</f>
        <v>558915.67999999993</v>
      </c>
      <c r="I111" s="880"/>
      <c r="J111" s="886" t="s">
        <v>174</v>
      </c>
      <c r="K111" s="886">
        <f>K109+K110</f>
        <v>19</v>
      </c>
      <c r="L111" s="849">
        <f>L109+L110</f>
        <v>19</v>
      </c>
    </row>
    <row r="112" spans="1:16">
      <c r="F112" s="880"/>
      <c r="G112" s="880"/>
      <c r="H112" s="880"/>
      <c r="I112" s="880"/>
      <c r="J112" s="880"/>
      <c r="K112" s="880"/>
      <c r="L112" s="880"/>
    </row>
    <row r="115" spans="1:16" ht="15.75">
      <c r="A115" s="1158" t="s">
        <v>175</v>
      </c>
      <c r="B115" s="1159"/>
      <c r="C115" s="1159"/>
      <c r="D115" s="1159"/>
      <c r="E115" s="1159"/>
      <c r="F115" s="1159"/>
      <c r="G115" s="1159"/>
      <c r="H115" s="1159"/>
      <c r="I115" s="1159"/>
      <c r="J115" s="1159"/>
      <c r="K115" s="1159"/>
      <c r="L115" s="1159"/>
      <c r="M115" s="1159"/>
    </row>
    <row r="116" spans="1:16" ht="15.75">
      <c r="A116" s="479"/>
      <c r="B116" s="480"/>
      <c r="C116" s="480"/>
      <c r="D116" s="480"/>
      <c r="E116" s="480"/>
      <c r="F116" s="480"/>
      <c r="G116" s="480"/>
      <c r="H116" s="480"/>
      <c r="I116" s="480"/>
      <c r="J116" s="480"/>
      <c r="K116" s="480"/>
      <c r="L116" s="480"/>
      <c r="M116" s="480"/>
    </row>
    <row r="117" spans="1:16" s="3" customFormat="1" ht="30" customHeight="1">
      <c r="A117" s="1085" t="s">
        <v>1</v>
      </c>
      <c r="B117" s="1073" t="s">
        <v>2</v>
      </c>
      <c r="C117" s="1073" t="s">
        <v>3</v>
      </c>
      <c r="D117" s="1085" t="s">
        <v>4</v>
      </c>
      <c r="E117" s="1085" t="s">
        <v>5</v>
      </c>
      <c r="F117" s="1085" t="s">
        <v>6</v>
      </c>
      <c r="G117" s="1085" t="s">
        <v>7</v>
      </c>
      <c r="H117" s="1085" t="s">
        <v>8</v>
      </c>
      <c r="I117" s="1085" t="s">
        <v>9</v>
      </c>
      <c r="J117" s="1087" t="s">
        <v>10</v>
      </c>
      <c r="K117" s="1088"/>
      <c r="L117" s="1087" t="s">
        <v>11</v>
      </c>
      <c r="M117" s="1230"/>
      <c r="N117" s="1073" t="s">
        <v>12</v>
      </c>
      <c r="O117" s="1073" t="s">
        <v>13</v>
      </c>
      <c r="P117" s="1073" t="s">
        <v>14</v>
      </c>
    </row>
    <row r="118" spans="1:16" s="3" customFormat="1" ht="35.25" customHeight="1">
      <c r="A118" s="1086"/>
      <c r="B118" s="1074"/>
      <c r="C118" s="1074"/>
      <c r="D118" s="1086"/>
      <c r="E118" s="1086"/>
      <c r="F118" s="1086"/>
      <c r="G118" s="1086"/>
      <c r="H118" s="1086"/>
      <c r="I118" s="1086"/>
      <c r="J118" s="478">
        <v>2016</v>
      </c>
      <c r="K118" s="478">
        <v>2017</v>
      </c>
      <c r="L118" s="477" t="s">
        <v>15</v>
      </c>
      <c r="M118" s="477" t="s">
        <v>16</v>
      </c>
      <c r="N118" s="1074"/>
      <c r="O118" s="1074"/>
      <c r="P118" s="1074"/>
    </row>
    <row r="119" spans="1:16" s="41" customFormat="1" ht="25.5">
      <c r="A119" s="1630">
        <v>1</v>
      </c>
      <c r="B119" s="1624">
        <v>13</v>
      </c>
      <c r="C119" s="1632" t="s">
        <v>424</v>
      </c>
      <c r="D119" s="1624" t="s">
        <v>58</v>
      </c>
      <c r="E119" s="1624" t="s">
        <v>3401</v>
      </c>
      <c r="F119" s="1624" t="s">
        <v>3402</v>
      </c>
      <c r="G119" s="1624" t="s">
        <v>3403</v>
      </c>
      <c r="H119" s="1624" t="s">
        <v>3404</v>
      </c>
      <c r="I119" s="1624" t="s">
        <v>3405</v>
      </c>
      <c r="J119" s="1624" t="s">
        <v>3371</v>
      </c>
      <c r="K119" s="1630" t="s">
        <v>208</v>
      </c>
      <c r="L119" s="985" t="s">
        <v>3406</v>
      </c>
      <c r="M119" s="1019">
        <v>20</v>
      </c>
      <c r="N119" s="1636">
        <v>25002.1</v>
      </c>
      <c r="O119" s="1624" t="s">
        <v>3407</v>
      </c>
      <c r="P119" s="1627">
        <v>29</v>
      </c>
    </row>
    <row r="120" spans="1:16" s="41" customFormat="1" ht="25.5">
      <c r="A120" s="1631"/>
      <c r="B120" s="1625"/>
      <c r="C120" s="1633"/>
      <c r="D120" s="1625"/>
      <c r="E120" s="1625"/>
      <c r="F120" s="1625"/>
      <c r="G120" s="1625"/>
      <c r="H120" s="1625"/>
      <c r="I120" s="1625"/>
      <c r="J120" s="1625"/>
      <c r="K120" s="1631"/>
      <c r="L120" s="985" t="s">
        <v>1057</v>
      </c>
      <c r="M120" s="1019">
        <f>250+20</f>
        <v>270</v>
      </c>
      <c r="N120" s="1637"/>
      <c r="O120" s="1625"/>
      <c r="P120" s="1628"/>
    </row>
    <row r="121" spans="1:16" s="41" customFormat="1" ht="38.25">
      <c r="A121" s="1631"/>
      <c r="B121" s="1625"/>
      <c r="C121" s="1633"/>
      <c r="D121" s="1625"/>
      <c r="E121" s="1625"/>
      <c r="F121" s="1625"/>
      <c r="G121" s="1625"/>
      <c r="H121" s="1625"/>
      <c r="I121" s="1625"/>
      <c r="J121" s="1625"/>
      <c r="K121" s="1631"/>
      <c r="L121" s="985" t="s">
        <v>769</v>
      </c>
      <c r="M121" s="1019">
        <v>1</v>
      </c>
      <c r="N121" s="1637"/>
      <c r="O121" s="1625"/>
      <c r="P121" s="1628"/>
    </row>
    <row r="122" spans="1:16" s="41" customFormat="1" ht="38.25">
      <c r="A122" s="1631"/>
      <c r="B122" s="1626"/>
      <c r="C122" s="1634"/>
      <c r="D122" s="1626"/>
      <c r="E122" s="1626"/>
      <c r="F122" s="1626"/>
      <c r="G122" s="1626"/>
      <c r="H122" s="1626"/>
      <c r="I122" s="1626"/>
      <c r="J122" s="1626"/>
      <c r="K122" s="1635"/>
      <c r="L122" s="985" t="s">
        <v>3408</v>
      </c>
      <c r="M122" s="1019">
        <v>200</v>
      </c>
      <c r="N122" s="1638"/>
      <c r="O122" s="1626"/>
      <c r="P122" s="1629"/>
    </row>
    <row r="123" spans="1:16" s="41" customFormat="1" ht="15" customHeight="1">
      <c r="A123" s="989"/>
      <c r="B123" s="1252" t="s">
        <v>4644</v>
      </c>
      <c r="C123" s="1253"/>
      <c r="D123" s="1253"/>
      <c r="E123" s="1253"/>
      <c r="F123" s="1253"/>
      <c r="G123" s="1253"/>
      <c r="H123" s="1253"/>
      <c r="I123" s="1253"/>
      <c r="J123" s="1253"/>
      <c r="K123" s="1253"/>
      <c r="L123" s="1253"/>
      <c r="M123" s="1253"/>
      <c r="N123" s="1253"/>
      <c r="O123" s="1253"/>
      <c r="P123" s="1254"/>
    </row>
    <row r="124" spans="1:16" s="41" customFormat="1" ht="25.5">
      <c r="A124" s="1071">
        <v>2</v>
      </c>
      <c r="B124" s="1155">
        <v>13</v>
      </c>
      <c r="C124" s="1606" t="s">
        <v>518</v>
      </c>
      <c r="D124" s="1155" t="s">
        <v>134</v>
      </c>
      <c r="E124" s="1101" t="s">
        <v>3409</v>
      </c>
      <c r="F124" s="1101" t="s">
        <v>3410</v>
      </c>
      <c r="G124" s="1081" t="s">
        <v>3411</v>
      </c>
      <c r="H124" s="1081" t="s">
        <v>3412</v>
      </c>
      <c r="I124" s="1081" t="s">
        <v>3413</v>
      </c>
      <c r="J124" s="1081" t="s">
        <v>3414</v>
      </c>
      <c r="K124" s="1071" t="s">
        <v>208</v>
      </c>
      <c r="L124" s="476" t="s">
        <v>3415</v>
      </c>
      <c r="M124" s="475">
        <v>1</v>
      </c>
      <c r="N124" s="1307">
        <v>13645</v>
      </c>
      <c r="O124" s="1081" t="s">
        <v>3416</v>
      </c>
      <c r="P124" s="1083">
        <v>29</v>
      </c>
    </row>
    <row r="125" spans="1:16" s="41" customFormat="1" ht="25.5">
      <c r="A125" s="1097"/>
      <c r="B125" s="1156"/>
      <c r="C125" s="1618"/>
      <c r="D125" s="1156"/>
      <c r="E125" s="1102"/>
      <c r="F125" s="1102"/>
      <c r="G125" s="1092"/>
      <c r="H125" s="1092"/>
      <c r="I125" s="1092"/>
      <c r="J125" s="1092"/>
      <c r="K125" s="1097"/>
      <c r="L125" s="476" t="s">
        <v>1057</v>
      </c>
      <c r="M125" s="475">
        <v>36</v>
      </c>
      <c r="N125" s="1308"/>
      <c r="O125" s="1092"/>
      <c r="P125" s="1142"/>
    </row>
    <row r="126" spans="1:16" s="41" customFormat="1" ht="25.5">
      <c r="A126" s="1097"/>
      <c r="B126" s="1156"/>
      <c r="C126" s="1618"/>
      <c r="D126" s="1156"/>
      <c r="E126" s="1102"/>
      <c r="F126" s="1102"/>
      <c r="G126" s="1092"/>
      <c r="H126" s="1092"/>
      <c r="I126" s="1092"/>
      <c r="J126" s="1092"/>
      <c r="K126" s="1097"/>
      <c r="L126" s="476" t="s">
        <v>1056</v>
      </c>
      <c r="M126" s="475">
        <v>1</v>
      </c>
      <c r="N126" s="1308"/>
      <c r="O126" s="1092"/>
      <c r="P126" s="1142"/>
    </row>
    <row r="127" spans="1:16" s="41" customFormat="1" ht="38.25">
      <c r="A127" s="1072"/>
      <c r="B127" s="1157"/>
      <c r="C127" s="1607"/>
      <c r="D127" s="1157"/>
      <c r="E127" s="1103"/>
      <c r="F127" s="1103"/>
      <c r="G127" s="1082"/>
      <c r="H127" s="1082"/>
      <c r="I127" s="1082"/>
      <c r="J127" s="1082"/>
      <c r="K127" s="1072"/>
      <c r="L127" s="476" t="s">
        <v>131</v>
      </c>
      <c r="M127" s="475">
        <v>100</v>
      </c>
      <c r="N127" s="1309"/>
      <c r="O127" s="1082"/>
      <c r="P127" s="1084"/>
    </row>
    <row r="128" spans="1:16" s="41" customFormat="1" ht="25.5">
      <c r="A128" s="1071">
        <v>3</v>
      </c>
      <c r="B128" s="1155">
        <v>9</v>
      </c>
      <c r="C128" s="1606" t="s">
        <v>472</v>
      </c>
      <c r="D128" s="1155" t="s">
        <v>1124</v>
      </c>
      <c r="E128" s="1101" t="s">
        <v>3417</v>
      </c>
      <c r="F128" s="1101" t="s">
        <v>3418</v>
      </c>
      <c r="G128" s="1081" t="s">
        <v>3419</v>
      </c>
      <c r="H128" s="1081" t="s">
        <v>3420</v>
      </c>
      <c r="I128" s="1081" t="s">
        <v>3421</v>
      </c>
      <c r="J128" s="1081" t="s">
        <v>3422</v>
      </c>
      <c r="K128" s="1071" t="s">
        <v>208</v>
      </c>
      <c r="L128" s="476" t="s">
        <v>3423</v>
      </c>
      <c r="M128" s="475">
        <v>1</v>
      </c>
      <c r="N128" s="1307">
        <v>30000</v>
      </c>
      <c r="O128" s="1081" t="s">
        <v>3424</v>
      </c>
      <c r="P128" s="1083">
        <v>28</v>
      </c>
    </row>
    <row r="129" spans="1:17" s="41" customFormat="1" ht="38.25" customHeight="1">
      <c r="A129" s="1097"/>
      <c r="B129" s="1156"/>
      <c r="C129" s="1618"/>
      <c r="D129" s="1156"/>
      <c r="E129" s="1102"/>
      <c r="F129" s="1102"/>
      <c r="G129" s="1092"/>
      <c r="H129" s="1092"/>
      <c r="I129" s="1092"/>
      <c r="J129" s="1092"/>
      <c r="K129" s="1097"/>
      <c r="L129" s="476" t="s">
        <v>769</v>
      </c>
      <c r="M129" s="475">
        <v>1</v>
      </c>
      <c r="N129" s="1308"/>
      <c r="O129" s="1092"/>
      <c r="P129" s="1142"/>
    </row>
    <row r="130" spans="1:17" s="41" customFormat="1" ht="25.5">
      <c r="A130" s="1072"/>
      <c r="B130" s="1157"/>
      <c r="C130" s="1607"/>
      <c r="D130" s="1157"/>
      <c r="E130" s="1103"/>
      <c r="F130" s="1103"/>
      <c r="G130" s="1082"/>
      <c r="H130" s="1082"/>
      <c r="I130" s="1082"/>
      <c r="J130" s="1082"/>
      <c r="K130" s="1072"/>
      <c r="L130" s="476" t="s">
        <v>1057</v>
      </c>
      <c r="M130" s="475">
        <v>15</v>
      </c>
      <c r="N130" s="1309"/>
      <c r="O130" s="1082"/>
      <c r="P130" s="1084"/>
    </row>
    <row r="131" spans="1:17" s="41" customFormat="1" ht="102">
      <c r="A131" s="475">
        <v>4</v>
      </c>
      <c r="B131" s="481">
        <v>10</v>
      </c>
      <c r="C131" s="496" t="s">
        <v>501</v>
      </c>
      <c r="D131" s="485" t="s">
        <v>3362</v>
      </c>
      <c r="E131" s="486" t="s">
        <v>3292</v>
      </c>
      <c r="F131" s="486" t="s">
        <v>3425</v>
      </c>
      <c r="G131" s="476" t="s">
        <v>3426</v>
      </c>
      <c r="H131" s="476" t="s">
        <v>1783</v>
      </c>
      <c r="I131" s="476" t="s">
        <v>3427</v>
      </c>
      <c r="J131" s="476" t="s">
        <v>3428</v>
      </c>
      <c r="K131" s="475" t="s">
        <v>208</v>
      </c>
      <c r="L131" s="476" t="s">
        <v>769</v>
      </c>
      <c r="M131" s="475">
        <v>1</v>
      </c>
      <c r="N131" s="484">
        <v>12300</v>
      </c>
      <c r="O131" s="148" t="s">
        <v>3361</v>
      </c>
      <c r="P131" s="89">
        <v>28</v>
      </c>
    </row>
    <row r="132" spans="1:17" s="41" customFormat="1" ht="55.5" customHeight="1">
      <c r="A132" s="1071">
        <v>5</v>
      </c>
      <c r="B132" s="1155">
        <v>6</v>
      </c>
      <c r="C132" s="1606" t="s">
        <v>796</v>
      </c>
      <c r="D132" s="1155" t="s">
        <v>3429</v>
      </c>
      <c r="E132" s="1101" t="s">
        <v>3292</v>
      </c>
      <c r="F132" s="1101" t="s">
        <v>3430</v>
      </c>
      <c r="G132" s="1081" t="s">
        <v>3431</v>
      </c>
      <c r="H132" s="1081" t="s">
        <v>3432</v>
      </c>
      <c r="I132" s="1081" t="s">
        <v>3433</v>
      </c>
      <c r="J132" s="1081" t="s">
        <v>3434</v>
      </c>
      <c r="K132" s="1071" t="s">
        <v>208</v>
      </c>
      <c r="L132" s="475" t="s">
        <v>3423</v>
      </c>
      <c r="M132" s="475">
        <v>1</v>
      </c>
      <c r="N132" s="1307">
        <v>19998</v>
      </c>
      <c r="O132" s="1081" t="s">
        <v>3297</v>
      </c>
      <c r="P132" s="1083">
        <v>28</v>
      </c>
      <c r="Q132" s="246"/>
    </row>
    <row r="133" spans="1:17" s="41" customFormat="1" ht="55.5" customHeight="1">
      <c r="A133" s="1072"/>
      <c r="B133" s="1157"/>
      <c r="C133" s="1607"/>
      <c r="D133" s="1157"/>
      <c r="E133" s="1103"/>
      <c r="F133" s="1103"/>
      <c r="G133" s="1082"/>
      <c r="H133" s="1082"/>
      <c r="I133" s="1082"/>
      <c r="J133" s="1082"/>
      <c r="K133" s="1072"/>
      <c r="L133" s="476" t="s">
        <v>1057</v>
      </c>
      <c r="M133" s="475">
        <v>40</v>
      </c>
      <c r="N133" s="1309"/>
      <c r="O133" s="1082"/>
      <c r="P133" s="1084"/>
      <c r="Q133" s="246"/>
    </row>
    <row r="134" spans="1:17" s="41" customFormat="1" ht="51" customHeight="1">
      <c r="A134" s="1071">
        <v>6</v>
      </c>
      <c r="B134" s="1155">
        <v>12</v>
      </c>
      <c r="C134" s="1155">
        <v>5</v>
      </c>
      <c r="D134" s="1155" t="s">
        <v>58</v>
      </c>
      <c r="E134" s="1101" t="s">
        <v>3435</v>
      </c>
      <c r="F134" s="1101" t="s">
        <v>3436</v>
      </c>
      <c r="G134" s="1081" t="s">
        <v>3437</v>
      </c>
      <c r="H134" s="1081" t="s">
        <v>3438</v>
      </c>
      <c r="I134" s="1081" t="s">
        <v>3439</v>
      </c>
      <c r="J134" s="1081" t="s">
        <v>3440</v>
      </c>
      <c r="K134" s="1071" t="s">
        <v>208</v>
      </c>
      <c r="L134" s="476" t="s">
        <v>3441</v>
      </c>
      <c r="M134" s="475">
        <v>1</v>
      </c>
      <c r="N134" s="1307">
        <v>29790</v>
      </c>
      <c r="O134" s="1081" t="s">
        <v>3442</v>
      </c>
      <c r="P134" s="1083">
        <v>27</v>
      </c>
    </row>
    <row r="135" spans="1:17" s="41" customFormat="1" ht="38.25">
      <c r="A135" s="1097"/>
      <c r="B135" s="1156"/>
      <c r="C135" s="1156"/>
      <c r="D135" s="1156"/>
      <c r="E135" s="1102"/>
      <c r="F135" s="1102"/>
      <c r="G135" s="1092"/>
      <c r="H135" s="1092"/>
      <c r="I135" s="1092"/>
      <c r="J135" s="1092"/>
      <c r="K135" s="1097"/>
      <c r="L135" s="476" t="s">
        <v>131</v>
      </c>
      <c r="M135" s="475">
        <v>90</v>
      </c>
      <c r="N135" s="1308"/>
      <c r="O135" s="1092"/>
      <c r="P135" s="1142"/>
    </row>
    <row r="136" spans="1:17" s="41" customFormat="1" ht="51">
      <c r="A136" s="1072"/>
      <c r="B136" s="1157"/>
      <c r="C136" s="1156"/>
      <c r="D136" s="1156"/>
      <c r="E136" s="1102"/>
      <c r="F136" s="1102"/>
      <c r="G136" s="1092"/>
      <c r="H136" s="1092"/>
      <c r="I136" s="1092"/>
      <c r="J136" s="1092"/>
      <c r="K136" s="1097"/>
      <c r="L136" s="476" t="s">
        <v>1045</v>
      </c>
      <c r="M136" s="475">
        <v>1</v>
      </c>
      <c r="N136" s="1308"/>
      <c r="O136" s="1092"/>
      <c r="P136" s="1142"/>
    </row>
    <row r="137" spans="1:17" s="41" customFormat="1" ht="38.25">
      <c r="A137" s="475">
        <v>7</v>
      </c>
      <c r="B137" s="481">
        <v>10</v>
      </c>
      <c r="C137" s="485">
        <v>4</v>
      </c>
      <c r="D137" s="485" t="s">
        <v>1273</v>
      </c>
      <c r="E137" s="486" t="s">
        <v>3292</v>
      </c>
      <c r="F137" s="486" t="s">
        <v>3443</v>
      </c>
      <c r="G137" s="476" t="s">
        <v>3444</v>
      </c>
      <c r="H137" s="476" t="s">
        <v>1783</v>
      </c>
      <c r="I137" s="476" t="s">
        <v>3445</v>
      </c>
      <c r="J137" s="476" t="s">
        <v>3446</v>
      </c>
      <c r="K137" s="475" t="s">
        <v>208</v>
      </c>
      <c r="L137" s="476" t="s">
        <v>769</v>
      </c>
      <c r="M137" s="475">
        <v>1</v>
      </c>
      <c r="N137" s="484">
        <v>24469.57</v>
      </c>
      <c r="O137" s="148" t="s">
        <v>3309</v>
      </c>
      <c r="P137" s="89">
        <v>27</v>
      </c>
    </row>
    <row r="138" spans="1:17" s="41" customFormat="1" ht="38.25" customHeight="1">
      <c r="A138" s="1071">
        <v>8</v>
      </c>
      <c r="B138" s="1155">
        <v>13</v>
      </c>
      <c r="C138" s="1606" t="s">
        <v>80</v>
      </c>
      <c r="D138" s="1155" t="s">
        <v>3447</v>
      </c>
      <c r="E138" s="1101" t="s">
        <v>3292</v>
      </c>
      <c r="F138" s="1101" t="s">
        <v>3448</v>
      </c>
      <c r="G138" s="1081" t="s">
        <v>3449</v>
      </c>
      <c r="H138" s="1081" t="s">
        <v>3450</v>
      </c>
      <c r="I138" s="1081" t="s">
        <v>3451</v>
      </c>
      <c r="J138" s="1081" t="s">
        <v>3452</v>
      </c>
      <c r="K138" s="1071" t="s">
        <v>208</v>
      </c>
      <c r="L138" s="476" t="s">
        <v>3453</v>
      </c>
      <c r="M138" s="475">
        <v>1</v>
      </c>
      <c r="N138" s="1307">
        <v>24924.37</v>
      </c>
      <c r="O138" s="1081" t="s">
        <v>3309</v>
      </c>
      <c r="P138" s="1083">
        <v>27</v>
      </c>
    </row>
    <row r="139" spans="1:17" s="41" customFormat="1" ht="25.5">
      <c r="A139" s="1097"/>
      <c r="B139" s="1156"/>
      <c r="C139" s="1618"/>
      <c r="D139" s="1156"/>
      <c r="E139" s="1102"/>
      <c r="F139" s="1102"/>
      <c r="G139" s="1092"/>
      <c r="H139" s="1092"/>
      <c r="I139" s="1092"/>
      <c r="J139" s="1092"/>
      <c r="K139" s="1097"/>
      <c r="L139" s="476" t="s">
        <v>3310</v>
      </c>
      <c r="M139" s="475">
        <v>25</v>
      </c>
      <c r="N139" s="1308"/>
      <c r="O139" s="1092"/>
      <c r="P139" s="1142"/>
    </row>
    <row r="140" spans="1:17" s="41" customFormat="1" ht="25.5">
      <c r="A140" s="1097"/>
      <c r="B140" s="1156"/>
      <c r="C140" s="1618"/>
      <c r="D140" s="1156"/>
      <c r="E140" s="1102"/>
      <c r="F140" s="1102"/>
      <c r="G140" s="1092"/>
      <c r="H140" s="1092"/>
      <c r="I140" s="1092"/>
      <c r="J140" s="1092"/>
      <c r="K140" s="1097"/>
      <c r="L140" s="476" t="s">
        <v>1056</v>
      </c>
      <c r="M140" s="475">
        <v>1</v>
      </c>
      <c r="N140" s="1308"/>
      <c r="O140" s="1092"/>
      <c r="P140" s="1142"/>
    </row>
    <row r="141" spans="1:17" s="41" customFormat="1" ht="38.25">
      <c r="A141" s="1072"/>
      <c r="B141" s="1157"/>
      <c r="C141" s="1607"/>
      <c r="D141" s="1157"/>
      <c r="E141" s="1103"/>
      <c r="F141" s="1103"/>
      <c r="G141" s="1082"/>
      <c r="H141" s="1082"/>
      <c r="I141" s="1082"/>
      <c r="J141" s="1082"/>
      <c r="K141" s="1072"/>
      <c r="L141" s="476" t="s">
        <v>131</v>
      </c>
      <c r="M141" s="475">
        <v>100</v>
      </c>
      <c r="N141" s="1309"/>
      <c r="O141" s="1082"/>
      <c r="P141" s="1084"/>
    </row>
    <row r="142" spans="1:17" s="41" customFormat="1" ht="12.75">
      <c r="A142" s="1071">
        <v>9</v>
      </c>
      <c r="B142" s="1155">
        <v>13</v>
      </c>
      <c r="C142" s="1606" t="s">
        <v>107</v>
      </c>
      <c r="D142" s="1155" t="s">
        <v>58</v>
      </c>
      <c r="E142" s="1101" t="s">
        <v>3292</v>
      </c>
      <c r="F142" s="1101" t="s">
        <v>3454</v>
      </c>
      <c r="G142" s="1081" t="s">
        <v>3455</v>
      </c>
      <c r="H142" s="1081" t="s">
        <v>2544</v>
      </c>
      <c r="I142" s="1081" t="s">
        <v>3456</v>
      </c>
      <c r="J142" s="1081" t="s">
        <v>3457</v>
      </c>
      <c r="K142" s="1071" t="s">
        <v>208</v>
      </c>
      <c r="L142" s="476" t="s">
        <v>981</v>
      </c>
      <c r="M142" s="475">
        <v>1</v>
      </c>
      <c r="N142" s="1307">
        <v>9200</v>
      </c>
      <c r="O142" s="1081" t="s">
        <v>3297</v>
      </c>
      <c r="P142" s="1083">
        <v>26</v>
      </c>
    </row>
    <row r="143" spans="1:17" s="41" customFormat="1" ht="25.5">
      <c r="A143" s="1072"/>
      <c r="B143" s="1157"/>
      <c r="C143" s="1607"/>
      <c r="D143" s="1157"/>
      <c r="E143" s="1103"/>
      <c r="F143" s="1103"/>
      <c r="G143" s="1082"/>
      <c r="H143" s="1082"/>
      <c r="I143" s="1082"/>
      <c r="J143" s="1082"/>
      <c r="K143" s="1072"/>
      <c r="L143" s="476" t="s">
        <v>3310</v>
      </c>
      <c r="M143" s="475">
        <v>70</v>
      </c>
      <c r="N143" s="1309"/>
      <c r="O143" s="1082"/>
      <c r="P143" s="1084"/>
    </row>
    <row r="144" spans="1:17" s="41" customFormat="1" ht="25.5">
      <c r="A144" s="1071">
        <v>10</v>
      </c>
      <c r="B144" s="1155">
        <v>11</v>
      </c>
      <c r="C144" s="1155">
        <v>5</v>
      </c>
      <c r="D144" s="1155" t="s">
        <v>58</v>
      </c>
      <c r="E144" s="1101" t="s">
        <v>3458</v>
      </c>
      <c r="F144" s="1101" t="s">
        <v>3459</v>
      </c>
      <c r="G144" s="1313" t="s">
        <v>3460</v>
      </c>
      <c r="H144" s="1081" t="s">
        <v>3461</v>
      </c>
      <c r="I144" s="1081" t="s">
        <v>3462</v>
      </c>
      <c r="J144" s="1081" t="s">
        <v>3463</v>
      </c>
      <c r="K144" s="1071" t="s">
        <v>208</v>
      </c>
      <c r="L144" s="476" t="s">
        <v>1054</v>
      </c>
      <c r="M144" s="475">
        <v>9</v>
      </c>
      <c r="N144" s="1307">
        <v>24995</v>
      </c>
      <c r="O144" s="1081" t="s">
        <v>3464</v>
      </c>
      <c r="P144" s="1083">
        <v>26</v>
      </c>
    </row>
    <row r="145" spans="1:16" s="41" customFormat="1" ht="38.25">
      <c r="A145" s="1097"/>
      <c r="B145" s="1156"/>
      <c r="C145" s="1156"/>
      <c r="D145" s="1156"/>
      <c r="E145" s="1102"/>
      <c r="F145" s="1102"/>
      <c r="G145" s="1092"/>
      <c r="H145" s="1092"/>
      <c r="I145" s="1092"/>
      <c r="J145" s="1092"/>
      <c r="K145" s="1097"/>
      <c r="L145" s="476" t="s">
        <v>3298</v>
      </c>
      <c r="M145" s="475">
        <v>1000</v>
      </c>
      <c r="N145" s="1308"/>
      <c r="O145" s="1092"/>
      <c r="P145" s="1142"/>
    </row>
    <row r="146" spans="1:16" s="41" customFormat="1" ht="25.5">
      <c r="A146" s="1072"/>
      <c r="B146" s="1157"/>
      <c r="C146" s="1157"/>
      <c r="D146" s="1157"/>
      <c r="E146" s="1103"/>
      <c r="F146" s="1103"/>
      <c r="G146" s="1082"/>
      <c r="H146" s="1082"/>
      <c r="I146" s="1082"/>
      <c r="J146" s="1082"/>
      <c r="K146" s="1072"/>
      <c r="L146" s="476" t="s">
        <v>1057</v>
      </c>
      <c r="M146" s="475">
        <v>270</v>
      </c>
      <c r="N146" s="1309"/>
      <c r="O146" s="1082"/>
      <c r="P146" s="1084"/>
    </row>
    <row r="147" spans="1:16" s="41" customFormat="1" ht="76.5">
      <c r="A147" s="475">
        <v>11</v>
      </c>
      <c r="B147" s="481">
        <v>13</v>
      </c>
      <c r="C147" s="505" t="s">
        <v>88</v>
      </c>
      <c r="D147" s="481" t="s">
        <v>3465</v>
      </c>
      <c r="E147" s="486" t="s">
        <v>3366</v>
      </c>
      <c r="F147" s="486" t="s">
        <v>3466</v>
      </c>
      <c r="G147" s="474" t="s">
        <v>3467</v>
      </c>
      <c r="H147" s="474" t="s">
        <v>3468</v>
      </c>
      <c r="I147" s="474" t="s">
        <v>3469</v>
      </c>
      <c r="J147" s="476" t="s">
        <v>3470</v>
      </c>
      <c r="K147" s="475" t="s">
        <v>208</v>
      </c>
      <c r="L147" s="476" t="s">
        <v>769</v>
      </c>
      <c r="M147" s="475">
        <v>1</v>
      </c>
      <c r="N147" s="301">
        <v>72215.399999999994</v>
      </c>
      <c r="O147" s="148" t="s">
        <v>3372</v>
      </c>
      <c r="P147" s="89">
        <v>26</v>
      </c>
    </row>
    <row r="148" spans="1:16" s="41" customFormat="1" ht="25.5">
      <c r="A148" s="1071">
        <v>12</v>
      </c>
      <c r="B148" s="1155">
        <v>13</v>
      </c>
      <c r="C148" s="1155">
        <v>5</v>
      </c>
      <c r="D148" s="1155" t="s">
        <v>58</v>
      </c>
      <c r="E148" s="1101" t="s">
        <v>3471</v>
      </c>
      <c r="F148" s="1101" t="s">
        <v>3472</v>
      </c>
      <c r="G148" s="1081" t="s">
        <v>3473</v>
      </c>
      <c r="H148" s="1081" t="s">
        <v>3474</v>
      </c>
      <c r="I148" s="1081" t="s">
        <v>3475</v>
      </c>
      <c r="J148" s="1081" t="s">
        <v>2553</v>
      </c>
      <c r="K148" s="1071" t="s">
        <v>208</v>
      </c>
      <c r="L148" s="476" t="s">
        <v>3476</v>
      </c>
      <c r="M148" s="475">
        <v>1</v>
      </c>
      <c r="N148" s="1307">
        <v>25000</v>
      </c>
      <c r="O148" s="1081" t="s">
        <v>3477</v>
      </c>
      <c r="P148" s="1083">
        <v>25</v>
      </c>
    </row>
    <row r="149" spans="1:16" s="41" customFormat="1" ht="38.25">
      <c r="A149" s="1097"/>
      <c r="B149" s="1156"/>
      <c r="C149" s="1156"/>
      <c r="D149" s="1156"/>
      <c r="E149" s="1102"/>
      <c r="F149" s="1102"/>
      <c r="G149" s="1092"/>
      <c r="H149" s="1092"/>
      <c r="I149" s="1092"/>
      <c r="J149" s="1092"/>
      <c r="K149" s="1097"/>
      <c r="L149" s="476" t="s">
        <v>131</v>
      </c>
      <c r="M149" s="475">
        <v>100</v>
      </c>
      <c r="N149" s="1308"/>
      <c r="O149" s="1092"/>
      <c r="P149" s="1142"/>
    </row>
    <row r="150" spans="1:16" s="41" customFormat="1" ht="25.5">
      <c r="A150" s="1097"/>
      <c r="B150" s="1156"/>
      <c r="C150" s="1156"/>
      <c r="D150" s="1156"/>
      <c r="E150" s="1102"/>
      <c r="F150" s="1102"/>
      <c r="G150" s="1092"/>
      <c r="H150" s="1092"/>
      <c r="I150" s="1092"/>
      <c r="J150" s="1092"/>
      <c r="K150" s="1097"/>
      <c r="L150" s="476" t="s">
        <v>1054</v>
      </c>
      <c r="M150" s="475">
        <v>1</v>
      </c>
      <c r="N150" s="1308"/>
      <c r="O150" s="1092"/>
      <c r="P150" s="1142"/>
    </row>
    <row r="151" spans="1:16" s="41" customFormat="1" ht="25.5">
      <c r="A151" s="1097"/>
      <c r="B151" s="1156"/>
      <c r="C151" s="1156"/>
      <c r="D151" s="1156"/>
      <c r="E151" s="1102"/>
      <c r="F151" s="1102"/>
      <c r="G151" s="1092"/>
      <c r="H151" s="1092"/>
      <c r="I151" s="1092"/>
      <c r="J151" s="1092"/>
      <c r="K151" s="1097"/>
      <c r="L151" s="476" t="s">
        <v>1057</v>
      </c>
      <c r="M151" s="475">
        <v>100</v>
      </c>
      <c r="N151" s="1308"/>
      <c r="O151" s="1092"/>
      <c r="P151" s="1142"/>
    </row>
    <row r="152" spans="1:16" s="41" customFormat="1" ht="38.25">
      <c r="A152" s="1072"/>
      <c r="B152" s="1157"/>
      <c r="C152" s="1157"/>
      <c r="D152" s="1157"/>
      <c r="E152" s="1103"/>
      <c r="F152" s="1103"/>
      <c r="G152" s="1082"/>
      <c r="H152" s="1082"/>
      <c r="I152" s="1082"/>
      <c r="J152" s="1082"/>
      <c r="K152" s="1072"/>
      <c r="L152" s="476" t="s">
        <v>3298</v>
      </c>
      <c r="M152" s="475">
        <v>7000</v>
      </c>
      <c r="N152" s="1309"/>
      <c r="O152" s="1082"/>
      <c r="P152" s="1084"/>
    </row>
    <row r="153" spans="1:16" s="41" customFormat="1" ht="63.75" customHeight="1">
      <c r="A153" s="1071">
        <v>13</v>
      </c>
      <c r="B153" s="1155">
        <v>12</v>
      </c>
      <c r="C153" s="1606" t="s">
        <v>80</v>
      </c>
      <c r="D153" s="1155" t="s">
        <v>3478</v>
      </c>
      <c r="E153" s="1101" t="s">
        <v>3292</v>
      </c>
      <c r="F153" s="1101" t="s">
        <v>3479</v>
      </c>
      <c r="G153" s="1081" t="s">
        <v>3480</v>
      </c>
      <c r="H153" s="1081" t="s">
        <v>621</v>
      </c>
      <c r="I153" s="1081" t="s">
        <v>3481</v>
      </c>
      <c r="J153" s="1081" t="s">
        <v>3482</v>
      </c>
      <c r="K153" s="1071" t="s">
        <v>208</v>
      </c>
      <c r="L153" s="476" t="s">
        <v>1045</v>
      </c>
      <c r="M153" s="475">
        <v>1</v>
      </c>
      <c r="N153" s="1307">
        <v>33263</v>
      </c>
      <c r="O153" s="1081" t="s">
        <v>3361</v>
      </c>
      <c r="P153" s="1083">
        <v>25</v>
      </c>
    </row>
    <row r="154" spans="1:16" s="41" customFormat="1" ht="51">
      <c r="A154" s="1072"/>
      <c r="B154" s="1157"/>
      <c r="C154" s="1607"/>
      <c r="D154" s="1157"/>
      <c r="E154" s="1103"/>
      <c r="F154" s="1103"/>
      <c r="G154" s="1082"/>
      <c r="H154" s="1082"/>
      <c r="I154" s="1082"/>
      <c r="J154" s="1082"/>
      <c r="K154" s="1072"/>
      <c r="L154" s="476" t="s">
        <v>1047</v>
      </c>
      <c r="M154" s="475">
        <v>40</v>
      </c>
      <c r="N154" s="1309"/>
      <c r="O154" s="1082"/>
      <c r="P154" s="1084"/>
    </row>
    <row r="155" spans="1:16" s="41" customFormat="1" ht="61.5" customHeight="1">
      <c r="A155" s="1071">
        <v>14</v>
      </c>
      <c r="B155" s="1155">
        <v>13</v>
      </c>
      <c r="C155" s="1606" t="s">
        <v>80</v>
      </c>
      <c r="D155" s="1155" t="s">
        <v>3483</v>
      </c>
      <c r="E155" s="1101" t="s">
        <v>3484</v>
      </c>
      <c r="F155" s="1101" t="s">
        <v>3485</v>
      </c>
      <c r="G155" s="1081" t="s">
        <v>3486</v>
      </c>
      <c r="H155" s="1081" t="s">
        <v>621</v>
      </c>
      <c r="I155" s="1081" t="s">
        <v>3487</v>
      </c>
      <c r="J155" s="1081" t="s">
        <v>3488</v>
      </c>
      <c r="K155" s="1071" t="s">
        <v>208</v>
      </c>
      <c r="L155" s="476" t="s">
        <v>1045</v>
      </c>
      <c r="M155" s="475">
        <v>1</v>
      </c>
      <c r="N155" s="1307">
        <v>21012</v>
      </c>
      <c r="O155" s="1081" t="s">
        <v>3489</v>
      </c>
      <c r="P155" s="1083">
        <v>24.5</v>
      </c>
    </row>
    <row r="156" spans="1:16" s="41" customFormat="1" ht="51">
      <c r="A156" s="1072"/>
      <c r="B156" s="1157"/>
      <c r="C156" s="1607"/>
      <c r="D156" s="1157"/>
      <c r="E156" s="1103"/>
      <c r="F156" s="1103"/>
      <c r="G156" s="1082"/>
      <c r="H156" s="1082"/>
      <c r="I156" s="1082"/>
      <c r="J156" s="1082"/>
      <c r="K156" s="1072"/>
      <c r="L156" s="476" t="s">
        <v>1047</v>
      </c>
      <c r="M156" s="475">
        <v>30</v>
      </c>
      <c r="N156" s="1309"/>
      <c r="O156" s="1082"/>
      <c r="P156" s="1084"/>
    </row>
    <row r="157" spans="1:16" s="41" customFormat="1" ht="63.75" customHeight="1">
      <c r="A157" s="1071">
        <v>15</v>
      </c>
      <c r="B157" s="1155">
        <v>13</v>
      </c>
      <c r="C157" s="1606" t="s">
        <v>518</v>
      </c>
      <c r="D157" s="1155" t="s">
        <v>2173</v>
      </c>
      <c r="E157" s="1101" t="s">
        <v>3490</v>
      </c>
      <c r="F157" s="1101" t="s">
        <v>3491</v>
      </c>
      <c r="G157" s="1081" t="s">
        <v>3492</v>
      </c>
      <c r="H157" s="1081" t="s">
        <v>3493</v>
      </c>
      <c r="I157" s="1081" t="s">
        <v>3494</v>
      </c>
      <c r="J157" s="1081" t="s">
        <v>2684</v>
      </c>
      <c r="K157" s="1071" t="s">
        <v>208</v>
      </c>
      <c r="L157" s="476" t="s">
        <v>1045</v>
      </c>
      <c r="M157" s="475">
        <v>1</v>
      </c>
      <c r="N157" s="1307">
        <v>24664.5</v>
      </c>
      <c r="O157" s="1081" t="s">
        <v>3495</v>
      </c>
      <c r="P157" s="1639">
        <v>24.5</v>
      </c>
    </row>
    <row r="158" spans="1:16" s="41" customFormat="1" ht="51">
      <c r="A158" s="1097"/>
      <c r="B158" s="1156"/>
      <c r="C158" s="1618"/>
      <c r="D158" s="1156"/>
      <c r="E158" s="1102"/>
      <c r="F158" s="1102"/>
      <c r="G158" s="1092"/>
      <c r="H158" s="1092"/>
      <c r="I158" s="1092"/>
      <c r="J158" s="1092"/>
      <c r="K158" s="1097"/>
      <c r="L158" s="476" t="s">
        <v>1047</v>
      </c>
      <c r="M158" s="475">
        <v>25</v>
      </c>
      <c r="N158" s="1308"/>
      <c r="O158" s="1092"/>
      <c r="P158" s="1640"/>
    </row>
    <row r="159" spans="1:16" s="41" customFormat="1" ht="38.25">
      <c r="A159" s="1072"/>
      <c r="B159" s="1157"/>
      <c r="C159" s="1607"/>
      <c r="D159" s="1157"/>
      <c r="E159" s="1103"/>
      <c r="F159" s="1103"/>
      <c r="G159" s="1082"/>
      <c r="H159" s="1082"/>
      <c r="I159" s="1082"/>
      <c r="J159" s="1082"/>
      <c r="K159" s="1072"/>
      <c r="L159" s="476" t="s">
        <v>769</v>
      </c>
      <c r="M159" s="475">
        <v>1</v>
      </c>
      <c r="N159" s="1309"/>
      <c r="O159" s="1082"/>
      <c r="P159" s="1641"/>
    </row>
    <row r="160" spans="1:16" s="41" customFormat="1" ht="76.5" customHeight="1">
      <c r="A160" s="1071">
        <v>16</v>
      </c>
      <c r="B160" s="1155">
        <v>10</v>
      </c>
      <c r="C160" s="1606" t="s">
        <v>518</v>
      </c>
      <c r="D160" s="1155" t="s">
        <v>3496</v>
      </c>
      <c r="E160" s="1101" t="s">
        <v>3292</v>
      </c>
      <c r="F160" s="1101" t="s">
        <v>3497</v>
      </c>
      <c r="G160" s="1313" t="s">
        <v>3498</v>
      </c>
      <c r="H160" s="1081" t="s">
        <v>3499</v>
      </c>
      <c r="I160" s="1081" t="s">
        <v>3500</v>
      </c>
      <c r="J160" s="1081" t="s">
        <v>3501</v>
      </c>
      <c r="K160" s="1071" t="s">
        <v>208</v>
      </c>
      <c r="L160" s="476" t="s">
        <v>769</v>
      </c>
      <c r="M160" s="475">
        <v>1</v>
      </c>
      <c r="N160" s="1307">
        <v>16000.03</v>
      </c>
      <c r="O160" s="1081" t="s">
        <v>3297</v>
      </c>
      <c r="P160" s="1083">
        <v>24.5</v>
      </c>
    </row>
    <row r="161" spans="1:16" s="41" customFormat="1" ht="25.5">
      <c r="A161" s="1097"/>
      <c r="B161" s="1156"/>
      <c r="C161" s="1618"/>
      <c r="D161" s="1156"/>
      <c r="E161" s="1102"/>
      <c r="F161" s="1102"/>
      <c r="G161" s="1092"/>
      <c r="H161" s="1092"/>
      <c r="I161" s="1092"/>
      <c r="J161" s="1092"/>
      <c r="K161" s="1097"/>
      <c r="L161" s="476" t="s">
        <v>1056</v>
      </c>
      <c r="M161" s="475">
        <v>1</v>
      </c>
      <c r="N161" s="1308"/>
      <c r="O161" s="1092"/>
      <c r="P161" s="1142"/>
    </row>
    <row r="162" spans="1:16" s="41" customFormat="1" ht="38.25">
      <c r="A162" s="1072"/>
      <c r="B162" s="1157"/>
      <c r="C162" s="1607"/>
      <c r="D162" s="1157"/>
      <c r="E162" s="1103"/>
      <c r="F162" s="1103"/>
      <c r="G162" s="1082"/>
      <c r="H162" s="1082"/>
      <c r="I162" s="1082"/>
      <c r="J162" s="1082"/>
      <c r="K162" s="1072"/>
      <c r="L162" s="476" t="s">
        <v>131</v>
      </c>
      <c r="M162" s="475">
        <v>100</v>
      </c>
      <c r="N162" s="1309"/>
      <c r="O162" s="1082"/>
      <c r="P162" s="1084"/>
    </row>
    <row r="163" spans="1:16" s="41" customFormat="1" ht="12.75">
      <c r="A163" s="1071">
        <v>17</v>
      </c>
      <c r="B163" s="1155">
        <v>6</v>
      </c>
      <c r="C163" s="1606" t="s">
        <v>796</v>
      </c>
      <c r="D163" s="1155" t="s">
        <v>50</v>
      </c>
      <c r="E163" s="1101" t="s">
        <v>3292</v>
      </c>
      <c r="F163" s="1101" t="s">
        <v>3502</v>
      </c>
      <c r="G163" s="1081" t="s">
        <v>3503</v>
      </c>
      <c r="H163" s="1081" t="s">
        <v>2544</v>
      </c>
      <c r="I163" s="1081" t="s">
        <v>3504</v>
      </c>
      <c r="J163" s="1081" t="s">
        <v>3505</v>
      </c>
      <c r="K163" s="1071" t="s">
        <v>208</v>
      </c>
      <c r="L163" s="476" t="s">
        <v>981</v>
      </c>
      <c r="M163" s="475">
        <v>1</v>
      </c>
      <c r="N163" s="1307">
        <v>9999.0400000000009</v>
      </c>
      <c r="O163" s="1081" t="s">
        <v>3361</v>
      </c>
      <c r="P163" s="1083">
        <v>24</v>
      </c>
    </row>
    <row r="164" spans="1:16" s="41" customFormat="1" ht="12.75" customHeight="1">
      <c r="A164" s="1072"/>
      <c r="B164" s="1157"/>
      <c r="C164" s="1607"/>
      <c r="D164" s="1157"/>
      <c r="E164" s="1103"/>
      <c r="F164" s="1103"/>
      <c r="G164" s="1082"/>
      <c r="H164" s="1082"/>
      <c r="I164" s="1082"/>
      <c r="J164" s="1082"/>
      <c r="K164" s="1072"/>
      <c r="L164" s="476" t="s">
        <v>3310</v>
      </c>
      <c r="M164" s="475">
        <v>80</v>
      </c>
      <c r="N164" s="1309"/>
      <c r="O164" s="1082"/>
      <c r="P164" s="1084"/>
    </row>
    <row r="165" spans="1:16" s="41" customFormat="1" ht="63.75">
      <c r="A165" s="475">
        <v>18</v>
      </c>
      <c r="B165" s="481">
        <v>13</v>
      </c>
      <c r="C165" s="505" t="s">
        <v>80</v>
      </c>
      <c r="D165" s="481" t="s">
        <v>3465</v>
      </c>
      <c r="E165" s="486" t="s">
        <v>3506</v>
      </c>
      <c r="F165" s="486" t="s">
        <v>3507</v>
      </c>
      <c r="G165" s="474" t="s">
        <v>3508</v>
      </c>
      <c r="H165" s="474" t="s">
        <v>2010</v>
      </c>
      <c r="I165" s="474" t="s">
        <v>3509</v>
      </c>
      <c r="J165" s="476" t="s">
        <v>3510</v>
      </c>
      <c r="K165" s="475" t="s">
        <v>208</v>
      </c>
      <c r="L165" s="476" t="s">
        <v>769</v>
      </c>
      <c r="M165" s="475">
        <v>1</v>
      </c>
      <c r="N165" s="301">
        <v>10200</v>
      </c>
      <c r="O165" s="148" t="s">
        <v>3511</v>
      </c>
      <c r="P165" s="89">
        <v>24</v>
      </c>
    </row>
    <row r="166" spans="1:16" s="41" customFormat="1" ht="51">
      <c r="A166" s="1071">
        <v>19</v>
      </c>
      <c r="B166" s="1155">
        <v>6</v>
      </c>
      <c r="C166" s="1155">
        <v>5</v>
      </c>
      <c r="D166" s="1155" t="s">
        <v>50</v>
      </c>
      <c r="E166" s="1101" t="s">
        <v>3512</v>
      </c>
      <c r="F166" s="1101" t="s">
        <v>3513</v>
      </c>
      <c r="G166" s="1081" t="s">
        <v>3514</v>
      </c>
      <c r="H166" s="1081" t="s">
        <v>3515</v>
      </c>
      <c r="I166" s="1081" t="s">
        <v>3516</v>
      </c>
      <c r="J166" s="1081" t="s">
        <v>3517</v>
      </c>
      <c r="K166" s="1071" t="s">
        <v>208</v>
      </c>
      <c r="L166" s="476" t="s">
        <v>1045</v>
      </c>
      <c r="M166" s="475">
        <v>1</v>
      </c>
      <c r="N166" s="1307">
        <v>24999.99</v>
      </c>
      <c r="O166" s="1081" t="s">
        <v>3518</v>
      </c>
      <c r="P166" s="1083">
        <v>23.5</v>
      </c>
    </row>
    <row r="167" spans="1:16" s="41" customFormat="1" ht="51">
      <c r="A167" s="1097"/>
      <c r="B167" s="1156"/>
      <c r="C167" s="1156"/>
      <c r="D167" s="1156"/>
      <c r="E167" s="1102"/>
      <c r="F167" s="1102"/>
      <c r="G167" s="1092"/>
      <c r="H167" s="1092"/>
      <c r="I167" s="1092"/>
      <c r="J167" s="1092"/>
      <c r="K167" s="1097"/>
      <c r="L167" s="476" t="s">
        <v>1047</v>
      </c>
      <c r="M167" s="475">
        <v>16</v>
      </c>
      <c r="N167" s="1308"/>
      <c r="O167" s="1092"/>
      <c r="P167" s="1142"/>
    </row>
    <row r="168" spans="1:16" s="41" customFormat="1" ht="25.5">
      <c r="A168" s="1097"/>
      <c r="B168" s="1156"/>
      <c r="C168" s="1156"/>
      <c r="D168" s="1156"/>
      <c r="E168" s="1102"/>
      <c r="F168" s="1102"/>
      <c r="G168" s="1092"/>
      <c r="H168" s="1092"/>
      <c r="I168" s="1092"/>
      <c r="J168" s="1092"/>
      <c r="K168" s="1097"/>
      <c r="L168" s="476" t="s">
        <v>1056</v>
      </c>
      <c r="M168" s="475">
        <v>1</v>
      </c>
      <c r="N168" s="1308"/>
      <c r="O168" s="1092"/>
      <c r="P168" s="1142"/>
    </row>
    <row r="169" spans="1:16" s="41" customFormat="1" ht="38.25">
      <c r="A169" s="1097"/>
      <c r="B169" s="1156"/>
      <c r="C169" s="1156"/>
      <c r="D169" s="1156"/>
      <c r="E169" s="1102"/>
      <c r="F169" s="1102"/>
      <c r="G169" s="1092"/>
      <c r="H169" s="1092"/>
      <c r="I169" s="1092"/>
      <c r="J169" s="1092"/>
      <c r="K169" s="1097"/>
      <c r="L169" s="476" t="s">
        <v>131</v>
      </c>
      <c r="M169" s="475">
        <v>40</v>
      </c>
      <c r="N169" s="1308"/>
      <c r="O169" s="1092"/>
      <c r="P169" s="1142"/>
    </row>
    <row r="170" spans="1:16" s="41" customFormat="1" ht="38.25">
      <c r="A170" s="1097"/>
      <c r="B170" s="1156"/>
      <c r="C170" s="1156"/>
      <c r="D170" s="1156"/>
      <c r="E170" s="1102"/>
      <c r="F170" s="1102"/>
      <c r="G170" s="1092"/>
      <c r="H170" s="1092"/>
      <c r="I170" s="1092"/>
      <c r="J170" s="1092"/>
      <c r="K170" s="1097"/>
      <c r="L170" s="476" t="s">
        <v>3298</v>
      </c>
      <c r="M170" s="475">
        <v>500</v>
      </c>
      <c r="N170" s="1308"/>
      <c r="O170" s="1092"/>
      <c r="P170" s="1142"/>
    </row>
    <row r="171" spans="1:16" s="41" customFormat="1" ht="127.5">
      <c r="A171" s="1072"/>
      <c r="B171" s="1157"/>
      <c r="C171" s="1157"/>
      <c r="D171" s="1157"/>
      <c r="E171" s="1103"/>
      <c r="F171" s="1103"/>
      <c r="G171" s="1082"/>
      <c r="H171" s="1082"/>
      <c r="I171" s="1082"/>
      <c r="J171" s="1082"/>
      <c r="K171" s="1072"/>
      <c r="L171" s="476" t="s">
        <v>3519</v>
      </c>
      <c r="M171" s="475">
        <v>1</v>
      </c>
      <c r="N171" s="1309"/>
      <c r="O171" s="1082"/>
      <c r="P171" s="1084"/>
    </row>
    <row r="172" spans="1:16" s="41" customFormat="1" ht="63.75" customHeight="1">
      <c r="A172" s="1071">
        <v>20</v>
      </c>
      <c r="B172" s="1155">
        <v>12</v>
      </c>
      <c r="C172" s="1606" t="s">
        <v>88</v>
      </c>
      <c r="D172" s="1155" t="s">
        <v>3311</v>
      </c>
      <c r="E172" s="1101" t="s">
        <v>3520</v>
      </c>
      <c r="F172" s="1101" t="s">
        <v>3521</v>
      </c>
      <c r="G172" s="1081" t="s">
        <v>3522</v>
      </c>
      <c r="H172" s="1081" t="s">
        <v>2043</v>
      </c>
      <c r="I172" s="1081" t="s">
        <v>3523</v>
      </c>
      <c r="J172" s="1081" t="s">
        <v>3524</v>
      </c>
      <c r="K172" s="1071" t="s">
        <v>208</v>
      </c>
      <c r="L172" s="476" t="s">
        <v>1054</v>
      </c>
      <c r="M172" s="475">
        <v>2</v>
      </c>
      <c r="N172" s="1307">
        <v>9880.08</v>
      </c>
      <c r="O172" s="1081" t="s">
        <v>3525</v>
      </c>
      <c r="P172" s="1083">
        <v>23.5</v>
      </c>
    </row>
    <row r="173" spans="1:16" s="41" customFormat="1" ht="25.5">
      <c r="A173" s="1072"/>
      <c r="B173" s="1157"/>
      <c r="C173" s="1607"/>
      <c r="D173" s="1157"/>
      <c r="E173" s="1103"/>
      <c r="F173" s="1103"/>
      <c r="G173" s="1082"/>
      <c r="H173" s="1082"/>
      <c r="I173" s="1082"/>
      <c r="J173" s="1082"/>
      <c r="K173" s="1072"/>
      <c r="L173" s="476" t="s">
        <v>1057</v>
      </c>
      <c r="M173" s="475">
        <v>50</v>
      </c>
      <c r="N173" s="1309"/>
      <c r="O173" s="1082"/>
      <c r="P173" s="1084"/>
    </row>
    <row r="174" spans="1:16" s="41" customFormat="1" ht="63.75" customHeight="1">
      <c r="A174" s="1071">
        <v>21</v>
      </c>
      <c r="B174" s="1155">
        <v>6</v>
      </c>
      <c r="C174" s="1606" t="s">
        <v>17</v>
      </c>
      <c r="D174" s="1155" t="s">
        <v>3526</v>
      </c>
      <c r="E174" s="1101" t="s">
        <v>3527</v>
      </c>
      <c r="F174" s="1101" t="s">
        <v>3528</v>
      </c>
      <c r="G174" s="1081" t="s">
        <v>3529</v>
      </c>
      <c r="H174" s="1081" t="s">
        <v>3530</v>
      </c>
      <c r="I174" s="1081" t="s">
        <v>3531</v>
      </c>
      <c r="J174" s="1081" t="s">
        <v>3532</v>
      </c>
      <c r="K174" s="1071" t="s">
        <v>208</v>
      </c>
      <c r="L174" s="476" t="s">
        <v>1054</v>
      </c>
      <c r="M174" s="475">
        <v>2</v>
      </c>
      <c r="N174" s="1346">
        <v>21801.599999999999</v>
      </c>
      <c r="O174" s="1081" t="s">
        <v>3533</v>
      </c>
      <c r="P174" s="1083">
        <v>23.5</v>
      </c>
    </row>
    <row r="175" spans="1:16" s="41" customFormat="1" ht="25.5">
      <c r="A175" s="1097"/>
      <c r="B175" s="1156"/>
      <c r="C175" s="1618"/>
      <c r="D175" s="1156"/>
      <c r="E175" s="1102"/>
      <c r="F175" s="1102"/>
      <c r="G175" s="1092"/>
      <c r="H175" s="1092"/>
      <c r="I175" s="1092"/>
      <c r="J175" s="1092"/>
      <c r="K175" s="1097"/>
      <c r="L175" s="476" t="s">
        <v>1057</v>
      </c>
      <c r="M175" s="475">
        <v>40</v>
      </c>
      <c r="N175" s="1617"/>
      <c r="O175" s="1092"/>
      <c r="P175" s="1142"/>
    </row>
    <row r="176" spans="1:16" s="41" customFormat="1" ht="51">
      <c r="A176" s="1097"/>
      <c r="B176" s="1156"/>
      <c r="C176" s="1618"/>
      <c r="D176" s="1156"/>
      <c r="E176" s="1102"/>
      <c r="F176" s="1102"/>
      <c r="G176" s="1092"/>
      <c r="H176" s="1092"/>
      <c r="I176" s="1092"/>
      <c r="J176" s="1092"/>
      <c r="K176" s="1097"/>
      <c r="L176" s="476" t="s">
        <v>1045</v>
      </c>
      <c r="M176" s="475">
        <v>1</v>
      </c>
      <c r="N176" s="1617"/>
      <c r="O176" s="1092"/>
      <c r="P176" s="1142"/>
    </row>
    <row r="177" spans="1:16" s="41" customFormat="1" ht="51">
      <c r="A177" s="1097"/>
      <c r="B177" s="1156"/>
      <c r="C177" s="1618"/>
      <c r="D177" s="1156"/>
      <c r="E177" s="1102"/>
      <c r="F177" s="1102"/>
      <c r="G177" s="1092"/>
      <c r="H177" s="1092"/>
      <c r="I177" s="1092"/>
      <c r="J177" s="1092"/>
      <c r="K177" s="1097"/>
      <c r="L177" s="476" t="s">
        <v>3534</v>
      </c>
      <c r="M177" s="475">
        <v>30</v>
      </c>
      <c r="N177" s="1617"/>
      <c r="O177" s="1092"/>
      <c r="P177" s="1142"/>
    </row>
    <row r="178" spans="1:16" s="41" customFormat="1" ht="38.25">
      <c r="A178" s="1072"/>
      <c r="B178" s="1157"/>
      <c r="C178" s="1607"/>
      <c r="D178" s="1157"/>
      <c r="E178" s="1103"/>
      <c r="F178" s="1103"/>
      <c r="G178" s="1082"/>
      <c r="H178" s="1082"/>
      <c r="I178" s="1082"/>
      <c r="J178" s="1082"/>
      <c r="K178" s="1072"/>
      <c r="L178" s="476" t="s">
        <v>769</v>
      </c>
      <c r="M178" s="475">
        <v>1</v>
      </c>
      <c r="N178" s="1347"/>
      <c r="O178" s="1082"/>
      <c r="P178" s="1084"/>
    </row>
    <row r="179" spans="1:16" s="41" customFormat="1" ht="63.75" customHeight="1">
      <c r="A179" s="1071">
        <v>22</v>
      </c>
      <c r="B179" s="1155">
        <v>10</v>
      </c>
      <c r="C179" s="1606" t="s">
        <v>88</v>
      </c>
      <c r="D179" s="1155" t="s">
        <v>3478</v>
      </c>
      <c r="E179" s="1101" t="s">
        <v>3292</v>
      </c>
      <c r="F179" s="1101" t="s">
        <v>3535</v>
      </c>
      <c r="G179" s="1081" t="s">
        <v>3536</v>
      </c>
      <c r="H179" s="1081" t="s">
        <v>3537</v>
      </c>
      <c r="I179" s="1081" t="s">
        <v>3538</v>
      </c>
      <c r="J179" s="1081" t="s">
        <v>3539</v>
      </c>
      <c r="K179" s="1071" t="s">
        <v>208</v>
      </c>
      <c r="L179" s="476" t="s">
        <v>3540</v>
      </c>
      <c r="M179" s="475">
        <v>1</v>
      </c>
      <c r="N179" s="1307">
        <v>5600.5</v>
      </c>
      <c r="O179" s="1081" t="s">
        <v>3361</v>
      </c>
      <c r="P179" s="1083">
        <v>23.5</v>
      </c>
    </row>
    <row r="180" spans="1:16" s="41" customFormat="1" ht="38.25">
      <c r="A180" s="1097"/>
      <c r="B180" s="1156"/>
      <c r="C180" s="1618"/>
      <c r="D180" s="1156"/>
      <c r="E180" s="1102"/>
      <c r="F180" s="1102"/>
      <c r="G180" s="1092"/>
      <c r="H180" s="1092"/>
      <c r="I180" s="1092"/>
      <c r="J180" s="1092"/>
      <c r="K180" s="1097"/>
      <c r="L180" s="476" t="s">
        <v>131</v>
      </c>
      <c r="M180" s="475">
        <v>150</v>
      </c>
      <c r="N180" s="1308"/>
      <c r="O180" s="1092"/>
      <c r="P180" s="1142"/>
    </row>
    <row r="181" spans="1:16" s="41" customFormat="1" ht="38.25">
      <c r="A181" s="1072"/>
      <c r="B181" s="1157"/>
      <c r="C181" s="1607"/>
      <c r="D181" s="1157"/>
      <c r="E181" s="1103"/>
      <c r="F181" s="1103"/>
      <c r="G181" s="1082"/>
      <c r="H181" s="1082"/>
      <c r="I181" s="1082"/>
      <c r="J181" s="1082"/>
      <c r="K181" s="1072"/>
      <c r="L181" s="476" t="s">
        <v>769</v>
      </c>
      <c r="M181" s="475">
        <v>1</v>
      </c>
      <c r="N181" s="1309"/>
      <c r="O181" s="1082"/>
      <c r="P181" s="1084"/>
    </row>
    <row r="182" spans="1:16" s="41" customFormat="1" ht="38.25" customHeight="1">
      <c r="A182" s="1071">
        <v>23</v>
      </c>
      <c r="B182" s="1155">
        <v>6</v>
      </c>
      <c r="C182" s="1606" t="s">
        <v>501</v>
      </c>
      <c r="D182" s="1155" t="s">
        <v>50</v>
      </c>
      <c r="E182" s="1101" t="s">
        <v>3292</v>
      </c>
      <c r="F182" s="1101" t="s">
        <v>3541</v>
      </c>
      <c r="G182" s="1081" t="s">
        <v>3542</v>
      </c>
      <c r="H182" s="1081" t="s">
        <v>704</v>
      </c>
      <c r="I182" s="1081" t="s">
        <v>3504</v>
      </c>
      <c r="J182" s="1081" t="s">
        <v>3543</v>
      </c>
      <c r="K182" s="1071" t="s">
        <v>208</v>
      </c>
      <c r="L182" s="476" t="s">
        <v>981</v>
      </c>
      <c r="M182" s="475">
        <v>1</v>
      </c>
      <c r="N182" s="1346">
        <v>5999.51</v>
      </c>
      <c r="O182" s="1081" t="s">
        <v>3309</v>
      </c>
      <c r="P182" s="1083">
        <v>23</v>
      </c>
    </row>
    <row r="183" spans="1:16" s="41" customFormat="1" ht="25.5">
      <c r="A183" s="1072"/>
      <c r="B183" s="1157"/>
      <c r="C183" s="1607"/>
      <c r="D183" s="1157"/>
      <c r="E183" s="1103"/>
      <c r="F183" s="1103"/>
      <c r="G183" s="1082"/>
      <c r="H183" s="1082"/>
      <c r="I183" s="1082"/>
      <c r="J183" s="1082"/>
      <c r="K183" s="1072"/>
      <c r="L183" s="476" t="s">
        <v>3310</v>
      </c>
      <c r="M183" s="475">
        <v>6</v>
      </c>
      <c r="N183" s="1347"/>
      <c r="O183" s="1082"/>
      <c r="P183" s="1084"/>
    </row>
    <row r="184" spans="1:16" s="41" customFormat="1" ht="51">
      <c r="A184" s="475">
        <v>24</v>
      </c>
      <c r="B184" s="481">
        <v>13</v>
      </c>
      <c r="C184" s="481">
        <v>5</v>
      </c>
      <c r="D184" s="481" t="s">
        <v>3478</v>
      </c>
      <c r="E184" s="486" t="s">
        <v>3544</v>
      </c>
      <c r="F184" s="486" t="s">
        <v>3545</v>
      </c>
      <c r="G184" s="474" t="s">
        <v>3546</v>
      </c>
      <c r="H184" s="474" t="s">
        <v>3547</v>
      </c>
      <c r="I184" s="474" t="s">
        <v>3548</v>
      </c>
      <c r="J184" s="476" t="s">
        <v>3549</v>
      </c>
      <c r="K184" s="475" t="s">
        <v>208</v>
      </c>
      <c r="L184" s="476" t="s">
        <v>769</v>
      </c>
      <c r="M184" s="475">
        <v>1</v>
      </c>
      <c r="N184" s="301">
        <v>25000</v>
      </c>
      <c r="O184" s="148" t="s">
        <v>3550</v>
      </c>
      <c r="P184" s="89">
        <v>22.5</v>
      </c>
    </row>
    <row r="185" spans="1:16" s="41" customFormat="1" ht="51">
      <c r="A185" s="1071">
        <v>25</v>
      </c>
      <c r="B185" s="1155">
        <v>13</v>
      </c>
      <c r="C185" s="1606" t="s">
        <v>88</v>
      </c>
      <c r="D185" s="1155" t="s">
        <v>58</v>
      </c>
      <c r="E185" s="1101" t="s">
        <v>3551</v>
      </c>
      <c r="F185" s="1101" t="s">
        <v>3552</v>
      </c>
      <c r="G185" s="1081" t="s">
        <v>3553</v>
      </c>
      <c r="H185" s="1081" t="s">
        <v>621</v>
      </c>
      <c r="I185" s="1081" t="s">
        <v>3554</v>
      </c>
      <c r="J185" s="1081" t="s">
        <v>3555</v>
      </c>
      <c r="K185" s="1071" t="s">
        <v>208</v>
      </c>
      <c r="L185" s="476" t="s">
        <v>1047</v>
      </c>
      <c r="M185" s="475">
        <v>45</v>
      </c>
      <c r="N185" s="1346">
        <v>18871.2</v>
      </c>
      <c r="O185" s="1081" t="s">
        <v>3556</v>
      </c>
      <c r="P185" s="1083">
        <v>22</v>
      </c>
    </row>
    <row r="186" spans="1:16" s="41" customFormat="1" ht="51">
      <c r="A186" s="1072"/>
      <c r="B186" s="1157"/>
      <c r="C186" s="1607"/>
      <c r="D186" s="1157"/>
      <c r="E186" s="1103"/>
      <c r="F186" s="1103"/>
      <c r="G186" s="1082"/>
      <c r="H186" s="1082"/>
      <c r="I186" s="1082"/>
      <c r="J186" s="1082"/>
      <c r="K186" s="1072"/>
      <c r="L186" s="476" t="s">
        <v>1045</v>
      </c>
      <c r="M186" s="475">
        <v>1</v>
      </c>
      <c r="N186" s="1347"/>
      <c r="O186" s="1082"/>
      <c r="P186" s="1084"/>
    </row>
  </sheetData>
  <mergeCells count="705">
    <mergeCell ref="A185:A186"/>
    <mergeCell ref="B185:B186"/>
    <mergeCell ref="C185:C186"/>
    <mergeCell ref="D185:D186"/>
    <mergeCell ref="E185:E186"/>
    <mergeCell ref="N185:N186"/>
    <mergeCell ref="O185:O186"/>
    <mergeCell ref="P185:P186"/>
    <mergeCell ref="F185:F186"/>
    <mergeCell ref="G185:G186"/>
    <mergeCell ref="H185:H186"/>
    <mergeCell ref="I185:I186"/>
    <mergeCell ref="J185:J186"/>
    <mergeCell ref="K185:K186"/>
    <mergeCell ref="J179:J181"/>
    <mergeCell ref="K179:K181"/>
    <mergeCell ref="N179:N181"/>
    <mergeCell ref="O179:O181"/>
    <mergeCell ref="J182:J183"/>
    <mergeCell ref="K182:K183"/>
    <mergeCell ref="N182:N183"/>
    <mergeCell ref="O182:O183"/>
    <mergeCell ref="P182:P183"/>
    <mergeCell ref="A182:A183"/>
    <mergeCell ref="B182:B183"/>
    <mergeCell ref="C182:C183"/>
    <mergeCell ref="D182:D183"/>
    <mergeCell ref="E182:E183"/>
    <mergeCell ref="F182:F183"/>
    <mergeCell ref="G182:G183"/>
    <mergeCell ref="H182:H183"/>
    <mergeCell ref="I182:I183"/>
    <mergeCell ref="A174:A178"/>
    <mergeCell ref="B174:B178"/>
    <mergeCell ref="C174:C178"/>
    <mergeCell ref="D174:D178"/>
    <mergeCell ref="E174:E178"/>
    <mergeCell ref="N174:N178"/>
    <mergeCell ref="O174:O178"/>
    <mergeCell ref="P174:P178"/>
    <mergeCell ref="A179:A181"/>
    <mergeCell ref="B179:B181"/>
    <mergeCell ref="C179:C181"/>
    <mergeCell ref="D179:D181"/>
    <mergeCell ref="E179:E181"/>
    <mergeCell ref="F179:F181"/>
    <mergeCell ref="G179:G181"/>
    <mergeCell ref="F174:F178"/>
    <mergeCell ref="G174:G178"/>
    <mergeCell ref="H174:H178"/>
    <mergeCell ref="I174:I178"/>
    <mergeCell ref="J174:J178"/>
    <mergeCell ref="K174:K178"/>
    <mergeCell ref="P179:P181"/>
    <mergeCell ref="H179:H181"/>
    <mergeCell ref="I179:I181"/>
    <mergeCell ref="J166:J171"/>
    <mergeCell ref="K166:K171"/>
    <mergeCell ref="N166:N171"/>
    <mergeCell ref="O166:O171"/>
    <mergeCell ref="J172:J173"/>
    <mergeCell ref="K172:K173"/>
    <mergeCell ref="N172:N173"/>
    <mergeCell ref="O172:O173"/>
    <mergeCell ref="P172:P173"/>
    <mergeCell ref="A172:A173"/>
    <mergeCell ref="B172:B173"/>
    <mergeCell ref="C172:C173"/>
    <mergeCell ref="D172:D173"/>
    <mergeCell ref="E172:E173"/>
    <mergeCell ref="F172:F173"/>
    <mergeCell ref="G172:G173"/>
    <mergeCell ref="H172:H173"/>
    <mergeCell ref="I172:I173"/>
    <mergeCell ref="A163:A164"/>
    <mergeCell ref="B163:B164"/>
    <mergeCell ref="C163:C164"/>
    <mergeCell ref="D163:D164"/>
    <mergeCell ref="E163:E164"/>
    <mergeCell ref="N163:N164"/>
    <mergeCell ref="O163:O164"/>
    <mergeCell ref="P163:P164"/>
    <mergeCell ref="A166:A171"/>
    <mergeCell ref="B166:B171"/>
    <mergeCell ref="C166:C171"/>
    <mergeCell ref="D166:D171"/>
    <mergeCell ref="E166:E171"/>
    <mergeCell ref="F166:F171"/>
    <mergeCell ref="G166:G171"/>
    <mergeCell ref="F163:F164"/>
    <mergeCell ref="G163:G164"/>
    <mergeCell ref="H163:H164"/>
    <mergeCell ref="I163:I164"/>
    <mergeCell ref="J163:J164"/>
    <mergeCell ref="K163:K164"/>
    <mergeCell ref="P166:P171"/>
    <mergeCell ref="H166:H171"/>
    <mergeCell ref="I166:I171"/>
    <mergeCell ref="J157:J159"/>
    <mergeCell ref="K157:K159"/>
    <mergeCell ref="N157:N159"/>
    <mergeCell ref="O157:O159"/>
    <mergeCell ref="J160:J162"/>
    <mergeCell ref="K160:K162"/>
    <mergeCell ref="N160:N162"/>
    <mergeCell ref="O160:O162"/>
    <mergeCell ref="P160:P162"/>
    <mergeCell ref="A160:A162"/>
    <mergeCell ref="B160:B162"/>
    <mergeCell ref="C160:C162"/>
    <mergeCell ref="D160:D162"/>
    <mergeCell ref="E160:E162"/>
    <mergeCell ref="F160:F162"/>
    <mergeCell ref="G160:G162"/>
    <mergeCell ref="H160:H162"/>
    <mergeCell ref="I160:I162"/>
    <mergeCell ref="A155:A156"/>
    <mergeCell ref="B155:B156"/>
    <mergeCell ref="C155:C156"/>
    <mergeCell ref="D155:D156"/>
    <mergeCell ref="E155:E156"/>
    <mergeCell ref="N155:N156"/>
    <mergeCell ref="O155:O156"/>
    <mergeCell ref="P155:P156"/>
    <mergeCell ref="A157:A159"/>
    <mergeCell ref="B157:B159"/>
    <mergeCell ref="C157:C159"/>
    <mergeCell ref="D157:D159"/>
    <mergeCell ref="E157:E159"/>
    <mergeCell ref="F157:F159"/>
    <mergeCell ref="G157:G159"/>
    <mergeCell ref="F155:F156"/>
    <mergeCell ref="G155:G156"/>
    <mergeCell ref="H155:H156"/>
    <mergeCell ref="I155:I156"/>
    <mergeCell ref="J155:J156"/>
    <mergeCell ref="K155:K156"/>
    <mergeCell ref="P157:P159"/>
    <mergeCell ref="H157:H159"/>
    <mergeCell ref="I157:I159"/>
    <mergeCell ref="J148:J152"/>
    <mergeCell ref="K148:K152"/>
    <mergeCell ref="N148:N152"/>
    <mergeCell ref="O148:O152"/>
    <mergeCell ref="J153:J154"/>
    <mergeCell ref="K153:K154"/>
    <mergeCell ref="N153:N154"/>
    <mergeCell ref="O153:O154"/>
    <mergeCell ref="P153:P154"/>
    <mergeCell ref="A153:A154"/>
    <mergeCell ref="B153:B154"/>
    <mergeCell ref="C153:C154"/>
    <mergeCell ref="D153:D154"/>
    <mergeCell ref="E153:E154"/>
    <mergeCell ref="F153:F154"/>
    <mergeCell ref="G153:G154"/>
    <mergeCell ref="H153:H154"/>
    <mergeCell ref="I153:I154"/>
    <mergeCell ref="A144:A146"/>
    <mergeCell ref="B144:B146"/>
    <mergeCell ref="C144:C146"/>
    <mergeCell ref="D144:D146"/>
    <mergeCell ref="E144:E146"/>
    <mergeCell ref="N144:N146"/>
    <mergeCell ref="O144:O146"/>
    <mergeCell ref="P144:P146"/>
    <mergeCell ref="A148:A152"/>
    <mergeCell ref="B148:B152"/>
    <mergeCell ref="C148:C152"/>
    <mergeCell ref="D148:D152"/>
    <mergeCell ref="E148:E152"/>
    <mergeCell ref="F148:F152"/>
    <mergeCell ref="G148:G152"/>
    <mergeCell ref="F144:F146"/>
    <mergeCell ref="G144:G146"/>
    <mergeCell ref="H144:H146"/>
    <mergeCell ref="I144:I146"/>
    <mergeCell ref="J144:J146"/>
    <mergeCell ref="K144:K146"/>
    <mergeCell ref="P148:P152"/>
    <mergeCell ref="H148:H152"/>
    <mergeCell ref="I148:I152"/>
    <mergeCell ref="J138:J141"/>
    <mergeCell ref="K138:K141"/>
    <mergeCell ref="N138:N141"/>
    <mergeCell ref="O138:O141"/>
    <mergeCell ref="J142:J143"/>
    <mergeCell ref="K142:K143"/>
    <mergeCell ref="N142:N143"/>
    <mergeCell ref="O142:O143"/>
    <mergeCell ref="P142:P143"/>
    <mergeCell ref="A142:A143"/>
    <mergeCell ref="B142:B143"/>
    <mergeCell ref="C142:C143"/>
    <mergeCell ref="D142:D143"/>
    <mergeCell ref="E142:E143"/>
    <mergeCell ref="F142:F143"/>
    <mergeCell ref="G142:G143"/>
    <mergeCell ref="H142:H143"/>
    <mergeCell ref="I142:I143"/>
    <mergeCell ref="A134:A136"/>
    <mergeCell ref="B134:B136"/>
    <mergeCell ref="C134:C136"/>
    <mergeCell ref="D134:D136"/>
    <mergeCell ref="E134:E136"/>
    <mergeCell ref="N134:N136"/>
    <mergeCell ref="O134:O136"/>
    <mergeCell ref="P134:P136"/>
    <mergeCell ref="A138:A141"/>
    <mergeCell ref="B138:B141"/>
    <mergeCell ref="C138:C141"/>
    <mergeCell ref="D138:D141"/>
    <mergeCell ref="E138:E141"/>
    <mergeCell ref="F138:F141"/>
    <mergeCell ref="G138:G141"/>
    <mergeCell ref="F134:F136"/>
    <mergeCell ref="G134:G136"/>
    <mergeCell ref="H134:H136"/>
    <mergeCell ref="I134:I136"/>
    <mergeCell ref="J134:J136"/>
    <mergeCell ref="K134:K136"/>
    <mergeCell ref="P138:P141"/>
    <mergeCell ref="H138:H141"/>
    <mergeCell ref="I138:I141"/>
    <mergeCell ref="P128:P130"/>
    <mergeCell ref="A132:A133"/>
    <mergeCell ref="B132:B133"/>
    <mergeCell ref="C132:C133"/>
    <mergeCell ref="D132:D133"/>
    <mergeCell ref="E132:E133"/>
    <mergeCell ref="F132:F133"/>
    <mergeCell ref="G132:G133"/>
    <mergeCell ref="H132:H133"/>
    <mergeCell ref="I132:I133"/>
    <mergeCell ref="H128:H130"/>
    <mergeCell ref="I128:I130"/>
    <mergeCell ref="J128:J130"/>
    <mergeCell ref="K128:K130"/>
    <mergeCell ref="N128:N130"/>
    <mergeCell ref="O128:O130"/>
    <mergeCell ref="J132:J133"/>
    <mergeCell ref="K132:K133"/>
    <mergeCell ref="N132:N133"/>
    <mergeCell ref="O132:O133"/>
    <mergeCell ref="P132:P133"/>
    <mergeCell ref="A128:A130"/>
    <mergeCell ref="B128:B130"/>
    <mergeCell ref="C128:C130"/>
    <mergeCell ref="A124:A127"/>
    <mergeCell ref="B124:B127"/>
    <mergeCell ref="C124:C127"/>
    <mergeCell ref="D124:D127"/>
    <mergeCell ref="E124:E127"/>
    <mergeCell ref="N124:N127"/>
    <mergeCell ref="O124:O127"/>
    <mergeCell ref="P124:P127"/>
    <mergeCell ref="H124:H127"/>
    <mergeCell ref="I124:I127"/>
    <mergeCell ref="J124:J127"/>
    <mergeCell ref="K124:K127"/>
    <mergeCell ref="A102:A105"/>
    <mergeCell ref="B102:B105"/>
    <mergeCell ref="C102:C105"/>
    <mergeCell ref="D102:D105"/>
    <mergeCell ref="E102:E105"/>
    <mergeCell ref="F102:F105"/>
    <mergeCell ref="G102:G105"/>
    <mergeCell ref="H102:H105"/>
    <mergeCell ref="P119:P122"/>
    <mergeCell ref="A119:A122"/>
    <mergeCell ref="B119:B122"/>
    <mergeCell ref="C119:C122"/>
    <mergeCell ref="D119:D122"/>
    <mergeCell ref="E119:E122"/>
    <mergeCell ref="J119:J122"/>
    <mergeCell ref="K119:K122"/>
    <mergeCell ref="N119:N122"/>
    <mergeCell ref="O119:O122"/>
    <mergeCell ref="I119:I122"/>
    <mergeCell ref="I117:I118"/>
    <mergeCell ref="J117:K117"/>
    <mergeCell ref="L117:M117"/>
    <mergeCell ref="N117:N118"/>
    <mergeCell ref="H117:H118"/>
    <mergeCell ref="D128:D130"/>
    <mergeCell ref="E128:E130"/>
    <mergeCell ref="F128:F130"/>
    <mergeCell ref="G128:G130"/>
    <mergeCell ref="F124:F127"/>
    <mergeCell ref="G124:G127"/>
    <mergeCell ref="F119:F122"/>
    <mergeCell ref="G119:G122"/>
    <mergeCell ref="H119:H122"/>
    <mergeCell ref="I102:I105"/>
    <mergeCell ref="J102:J105"/>
    <mergeCell ref="K102:K105"/>
    <mergeCell ref="N102:N105"/>
    <mergeCell ref="O102:O105"/>
    <mergeCell ref="P102:P105"/>
    <mergeCell ref="O117:O118"/>
    <mergeCell ref="O97:O98"/>
    <mergeCell ref="P97:P98"/>
    <mergeCell ref="A115:M115"/>
    <mergeCell ref="A117:A118"/>
    <mergeCell ref="B117:B118"/>
    <mergeCell ref="C117:C118"/>
    <mergeCell ref="D117:D118"/>
    <mergeCell ref="E117:E118"/>
    <mergeCell ref="F117:F118"/>
    <mergeCell ref="G117:G118"/>
    <mergeCell ref="G97:G98"/>
    <mergeCell ref="H97:H98"/>
    <mergeCell ref="I97:I98"/>
    <mergeCell ref="J97:J98"/>
    <mergeCell ref="K97:K98"/>
    <mergeCell ref="N97:N98"/>
    <mergeCell ref="A99:A100"/>
    <mergeCell ref="A97:A98"/>
    <mergeCell ref="B97:B98"/>
    <mergeCell ref="C97:C98"/>
    <mergeCell ref="D97:D98"/>
    <mergeCell ref="E97:E98"/>
    <mergeCell ref="F97:F98"/>
    <mergeCell ref="P117:P118"/>
    <mergeCell ref="G85:G88"/>
    <mergeCell ref="H85:H88"/>
    <mergeCell ref="I85:I88"/>
    <mergeCell ref="J85:J88"/>
    <mergeCell ref="K85:K88"/>
    <mergeCell ref="O94:O95"/>
    <mergeCell ref="P94:P95"/>
    <mergeCell ref="O85:O88"/>
    <mergeCell ref="P85:P88"/>
    <mergeCell ref="A94:A95"/>
    <mergeCell ref="B94:B95"/>
    <mergeCell ref="C94:C95"/>
    <mergeCell ref="D94:D95"/>
    <mergeCell ref="E94:E95"/>
    <mergeCell ref="K99:K100"/>
    <mergeCell ref="N99:N100"/>
    <mergeCell ref="O99:O100"/>
    <mergeCell ref="D71:D74"/>
    <mergeCell ref="E71:E74"/>
    <mergeCell ref="F71:F74"/>
    <mergeCell ref="O71:O74"/>
    <mergeCell ref="A85:A88"/>
    <mergeCell ref="B85:B88"/>
    <mergeCell ref="C85:C88"/>
    <mergeCell ref="D85:D88"/>
    <mergeCell ref="E85:E88"/>
    <mergeCell ref="F85:F88"/>
    <mergeCell ref="A82:A83"/>
    <mergeCell ref="B82:B83"/>
    <mergeCell ref="C82:C83"/>
    <mergeCell ref="D82:D83"/>
    <mergeCell ref="E82:E83"/>
    <mergeCell ref="F82:F83"/>
    <mergeCell ref="G82:G83"/>
    <mergeCell ref="H82:H83"/>
    <mergeCell ref="I82:I83"/>
    <mergeCell ref="J82:J83"/>
    <mergeCell ref="K82:K83"/>
    <mergeCell ref="N82:N83"/>
    <mergeCell ref="O82:O83"/>
    <mergeCell ref="J63:J66"/>
    <mergeCell ref="K63:K66"/>
    <mergeCell ref="N63:N66"/>
    <mergeCell ref="O63:O66"/>
    <mergeCell ref="N85:N88"/>
    <mergeCell ref="N94:N95"/>
    <mergeCell ref="P71:P74"/>
    <mergeCell ref="A80:A81"/>
    <mergeCell ref="B80:B81"/>
    <mergeCell ref="C80:C81"/>
    <mergeCell ref="D80:D81"/>
    <mergeCell ref="E80:E81"/>
    <mergeCell ref="F80:F81"/>
    <mergeCell ref="G80:G81"/>
    <mergeCell ref="H80:H81"/>
    <mergeCell ref="G71:G74"/>
    <mergeCell ref="H71:H74"/>
    <mergeCell ref="I71:I74"/>
    <mergeCell ref="J71:J74"/>
    <mergeCell ref="K71:K74"/>
    <mergeCell ref="N71:N74"/>
    <mergeCell ref="A71:A74"/>
    <mergeCell ref="B71:B74"/>
    <mergeCell ref="C71:C74"/>
    <mergeCell ref="P59:P62"/>
    <mergeCell ref="O48:O52"/>
    <mergeCell ref="P48:P52"/>
    <mergeCell ref="A59:A62"/>
    <mergeCell ref="B59:B62"/>
    <mergeCell ref="C59:C62"/>
    <mergeCell ref="D59:D62"/>
    <mergeCell ref="E59:E62"/>
    <mergeCell ref="F59:F62"/>
    <mergeCell ref="G59:G62"/>
    <mergeCell ref="H59:H62"/>
    <mergeCell ref="G48:G52"/>
    <mergeCell ref="H48:H52"/>
    <mergeCell ref="I48:I52"/>
    <mergeCell ref="J48:J52"/>
    <mergeCell ref="K48:K52"/>
    <mergeCell ref="N48:N52"/>
    <mergeCell ref="I59:I62"/>
    <mergeCell ref="J59:J62"/>
    <mergeCell ref="K59:K62"/>
    <mergeCell ref="N59:N62"/>
    <mergeCell ref="O59:O62"/>
    <mergeCell ref="N46:N47"/>
    <mergeCell ref="O46:O47"/>
    <mergeCell ref="P46:P47"/>
    <mergeCell ref="A48:A52"/>
    <mergeCell ref="B48:B52"/>
    <mergeCell ref="C48:C52"/>
    <mergeCell ref="D48:D52"/>
    <mergeCell ref="E48:E52"/>
    <mergeCell ref="F48:F52"/>
    <mergeCell ref="G46:G47"/>
    <mergeCell ref="H46:H47"/>
    <mergeCell ref="I46:I47"/>
    <mergeCell ref="J46:J47"/>
    <mergeCell ref="K46:K47"/>
    <mergeCell ref="L46:L47"/>
    <mergeCell ref="A46:A47"/>
    <mergeCell ref="B46:B47"/>
    <mergeCell ref="C46:C47"/>
    <mergeCell ref="D46:D47"/>
    <mergeCell ref="E46:E47"/>
    <mergeCell ref="F46:F47"/>
    <mergeCell ref="E44:E45"/>
    <mergeCell ref="F44:F45"/>
    <mergeCell ref="G44:G45"/>
    <mergeCell ref="H44:H45"/>
    <mergeCell ref="G39:G40"/>
    <mergeCell ref="H39:H40"/>
    <mergeCell ref="A39:A40"/>
    <mergeCell ref="B39:B40"/>
    <mergeCell ref="M46:M47"/>
    <mergeCell ref="O34:O35"/>
    <mergeCell ref="I44:I45"/>
    <mergeCell ref="J44:J45"/>
    <mergeCell ref="K44:K45"/>
    <mergeCell ref="N44:N45"/>
    <mergeCell ref="O44:O45"/>
    <mergeCell ref="P44:P45"/>
    <mergeCell ref="O39:O40"/>
    <mergeCell ref="P39:P40"/>
    <mergeCell ref="I39:I40"/>
    <mergeCell ref="J39:J40"/>
    <mergeCell ref="K39:K40"/>
    <mergeCell ref="N39:N40"/>
    <mergeCell ref="P34:P35"/>
    <mergeCell ref="I36:I37"/>
    <mergeCell ref="N36:N37"/>
    <mergeCell ref="O36:O37"/>
    <mergeCell ref="P36:P37"/>
    <mergeCell ref="J36:J37"/>
    <mergeCell ref="K36:K37"/>
    <mergeCell ref="J41:J42"/>
    <mergeCell ref="K41:K42"/>
    <mergeCell ref="N41:N42"/>
    <mergeCell ref="O41:O42"/>
    <mergeCell ref="O32:O33"/>
    <mergeCell ref="P32:P33"/>
    <mergeCell ref="A34:A35"/>
    <mergeCell ref="B34:B35"/>
    <mergeCell ref="C34:C35"/>
    <mergeCell ref="D34:D35"/>
    <mergeCell ref="E34:E35"/>
    <mergeCell ref="F34:F35"/>
    <mergeCell ref="G34:G35"/>
    <mergeCell ref="H34:H35"/>
    <mergeCell ref="G32:G33"/>
    <mergeCell ref="H32:H33"/>
    <mergeCell ref="I32:I33"/>
    <mergeCell ref="J32:J33"/>
    <mergeCell ref="K32:K33"/>
    <mergeCell ref="N32:N33"/>
    <mergeCell ref="A32:A33"/>
    <mergeCell ref="B32:B33"/>
    <mergeCell ref="C32:C33"/>
    <mergeCell ref="D32:D33"/>
    <mergeCell ref="E32:E33"/>
    <mergeCell ref="F32:F33"/>
    <mergeCell ref="I34:I35"/>
    <mergeCell ref="N34:N35"/>
    <mergeCell ref="N30:N31"/>
    <mergeCell ref="O30:O31"/>
    <mergeCell ref="P30:P31"/>
    <mergeCell ref="O25:O26"/>
    <mergeCell ref="P25:P26"/>
    <mergeCell ref="A30:A31"/>
    <mergeCell ref="B30:B31"/>
    <mergeCell ref="C30:C31"/>
    <mergeCell ref="D30:D31"/>
    <mergeCell ref="E30:E31"/>
    <mergeCell ref="F30:F31"/>
    <mergeCell ref="G30:G31"/>
    <mergeCell ref="H30:H31"/>
    <mergeCell ref="G25:G26"/>
    <mergeCell ref="H25:H26"/>
    <mergeCell ref="I25:I26"/>
    <mergeCell ref="J25:J26"/>
    <mergeCell ref="K25:K26"/>
    <mergeCell ref="N25:N26"/>
    <mergeCell ref="A25:A26"/>
    <mergeCell ref="B25:B26"/>
    <mergeCell ref="N27:N28"/>
    <mergeCell ref="O27:O28"/>
    <mergeCell ref="P27:P28"/>
    <mergeCell ref="C25:C26"/>
    <mergeCell ref="D25:D26"/>
    <mergeCell ref="E25:E26"/>
    <mergeCell ref="F25:F26"/>
    <mergeCell ref="I14:I18"/>
    <mergeCell ref="J14:J18"/>
    <mergeCell ref="K14:K18"/>
    <mergeCell ref="N14:N18"/>
    <mergeCell ref="O14:O18"/>
    <mergeCell ref="C14:C18"/>
    <mergeCell ref="D14:D18"/>
    <mergeCell ref="E14:E18"/>
    <mergeCell ref="F14:F18"/>
    <mergeCell ref="G14:G18"/>
    <mergeCell ref="H14:H18"/>
    <mergeCell ref="J19:J23"/>
    <mergeCell ref="K19:K23"/>
    <mergeCell ref="N19:N23"/>
    <mergeCell ref="O19:O23"/>
    <mergeCell ref="O4:O5"/>
    <mergeCell ref="P4:P5"/>
    <mergeCell ref="I4:I5"/>
    <mergeCell ref="J4:K4"/>
    <mergeCell ref="L4:M4"/>
    <mergeCell ref="N4:N5"/>
    <mergeCell ref="A4:A5"/>
    <mergeCell ref="B4:B5"/>
    <mergeCell ref="J10:J11"/>
    <mergeCell ref="K10:K11"/>
    <mergeCell ref="N10:N11"/>
    <mergeCell ref="B8:P8"/>
    <mergeCell ref="G4:G5"/>
    <mergeCell ref="H4:H5"/>
    <mergeCell ref="C4:C5"/>
    <mergeCell ref="D4:D5"/>
    <mergeCell ref="E4:E5"/>
    <mergeCell ref="F4:F5"/>
    <mergeCell ref="E10:E11"/>
    <mergeCell ref="F10:F11"/>
    <mergeCell ref="G10:G11"/>
    <mergeCell ref="H10:H11"/>
    <mergeCell ref="O10:O11"/>
    <mergeCell ref="P10:P11"/>
    <mergeCell ref="P19:P23"/>
    <mergeCell ref="A10:A11"/>
    <mergeCell ref="B10:B11"/>
    <mergeCell ref="C10:C11"/>
    <mergeCell ref="D10:D11"/>
    <mergeCell ref="I10:I11"/>
    <mergeCell ref="P14:P18"/>
    <mergeCell ref="A14:A18"/>
    <mergeCell ref="B14:B18"/>
    <mergeCell ref="A19:A23"/>
    <mergeCell ref="B19:B23"/>
    <mergeCell ref="C19:C23"/>
    <mergeCell ref="D19:D23"/>
    <mergeCell ref="E19:E23"/>
    <mergeCell ref="F19:F23"/>
    <mergeCell ref="G19:G23"/>
    <mergeCell ref="H19:H23"/>
    <mergeCell ref="I19:I23"/>
    <mergeCell ref="A27:A28"/>
    <mergeCell ref="B27:B28"/>
    <mergeCell ref="C27:C28"/>
    <mergeCell ref="D27:D28"/>
    <mergeCell ref="E27:E28"/>
    <mergeCell ref="F27:F28"/>
    <mergeCell ref="C41:C42"/>
    <mergeCell ref="D41:D42"/>
    <mergeCell ref="E41:E42"/>
    <mergeCell ref="F41:F42"/>
    <mergeCell ref="C39:C40"/>
    <mergeCell ref="D39:D40"/>
    <mergeCell ref="E39:E40"/>
    <mergeCell ref="F39:F40"/>
    <mergeCell ref="A36:A37"/>
    <mergeCell ref="B36:B37"/>
    <mergeCell ref="C36:C37"/>
    <mergeCell ref="D36:D37"/>
    <mergeCell ref="E36:E37"/>
    <mergeCell ref="F36:F37"/>
    <mergeCell ref="G36:G37"/>
    <mergeCell ref="H36:H37"/>
    <mergeCell ref="J27:J28"/>
    <mergeCell ref="K27:K28"/>
    <mergeCell ref="G27:G28"/>
    <mergeCell ref="H27:H28"/>
    <mergeCell ref="I27:I28"/>
    <mergeCell ref="I30:I31"/>
    <mergeCell ref="J30:J31"/>
    <mergeCell ref="K30:K31"/>
    <mergeCell ref="J34:J35"/>
    <mergeCell ref="K34:K35"/>
    <mergeCell ref="P41:P42"/>
    <mergeCell ref="A53:A57"/>
    <mergeCell ref="B53:B57"/>
    <mergeCell ref="C53:C57"/>
    <mergeCell ref="D53:D57"/>
    <mergeCell ref="E53:E57"/>
    <mergeCell ref="F53:F57"/>
    <mergeCell ref="G53:G57"/>
    <mergeCell ref="H53:H57"/>
    <mergeCell ref="I53:I57"/>
    <mergeCell ref="J53:J57"/>
    <mergeCell ref="K53:K57"/>
    <mergeCell ref="N53:N57"/>
    <mergeCell ref="O53:O57"/>
    <mergeCell ref="P53:P57"/>
    <mergeCell ref="A41:A42"/>
    <mergeCell ref="B41:B42"/>
    <mergeCell ref="G41:G42"/>
    <mergeCell ref="H41:H42"/>
    <mergeCell ref="I41:I42"/>
    <mergeCell ref="A44:A45"/>
    <mergeCell ref="B44:B45"/>
    <mergeCell ref="C44:C45"/>
    <mergeCell ref="D44:D45"/>
    <mergeCell ref="P63:P66"/>
    <mergeCell ref="A75:A78"/>
    <mergeCell ref="B75:B78"/>
    <mergeCell ref="C75:C78"/>
    <mergeCell ref="D75:D78"/>
    <mergeCell ref="E75:E78"/>
    <mergeCell ref="F75:F78"/>
    <mergeCell ref="G75:G78"/>
    <mergeCell ref="H75:H78"/>
    <mergeCell ref="I75:I78"/>
    <mergeCell ref="J75:J78"/>
    <mergeCell ref="K75:K78"/>
    <mergeCell ref="N75:N78"/>
    <mergeCell ref="O75:O78"/>
    <mergeCell ref="P75:P78"/>
    <mergeCell ref="A63:A66"/>
    <mergeCell ref="B63:B66"/>
    <mergeCell ref="C63:C66"/>
    <mergeCell ref="D63:D66"/>
    <mergeCell ref="E63:E66"/>
    <mergeCell ref="F63:F66"/>
    <mergeCell ref="G63:G66"/>
    <mergeCell ref="H63:H66"/>
    <mergeCell ref="I63:I66"/>
    <mergeCell ref="A89:A92"/>
    <mergeCell ref="B89:B92"/>
    <mergeCell ref="C89:C92"/>
    <mergeCell ref="D89:D92"/>
    <mergeCell ref="E89:E92"/>
    <mergeCell ref="F89:F92"/>
    <mergeCell ref="G89:G92"/>
    <mergeCell ref="H89:H92"/>
    <mergeCell ref="I89:I92"/>
    <mergeCell ref="G99:G100"/>
    <mergeCell ref="H99:H100"/>
    <mergeCell ref="I99:I100"/>
    <mergeCell ref="J99:J100"/>
    <mergeCell ref="P82:P83"/>
    <mergeCell ref="I80:I81"/>
    <mergeCell ref="J80:J81"/>
    <mergeCell ref="K80:K81"/>
    <mergeCell ref="N80:N81"/>
    <mergeCell ref="O80:O81"/>
    <mergeCell ref="P80:P81"/>
    <mergeCell ref="J89:J92"/>
    <mergeCell ref="K89:K92"/>
    <mergeCell ref="N89:N92"/>
    <mergeCell ref="O89:O92"/>
    <mergeCell ref="P89:P92"/>
    <mergeCell ref="B84:P84"/>
    <mergeCell ref="B93:P93"/>
    <mergeCell ref="B96:P96"/>
    <mergeCell ref="B101:P101"/>
    <mergeCell ref="B106:P106"/>
    <mergeCell ref="B123:P123"/>
    <mergeCell ref="B12:P12"/>
    <mergeCell ref="B24:P24"/>
    <mergeCell ref="B29:P29"/>
    <mergeCell ref="B38:P38"/>
    <mergeCell ref="B43:P43"/>
    <mergeCell ref="B58:P58"/>
    <mergeCell ref="B67:P67"/>
    <mergeCell ref="B70:P70"/>
    <mergeCell ref="B79:P79"/>
    <mergeCell ref="I94:I95"/>
    <mergeCell ref="J94:J95"/>
    <mergeCell ref="K94:K95"/>
    <mergeCell ref="F94:F95"/>
    <mergeCell ref="G94:G95"/>
    <mergeCell ref="H94:H95"/>
    <mergeCell ref="P99:P100"/>
    <mergeCell ref="B99:B100"/>
    <mergeCell ref="C99:C100"/>
    <mergeCell ref="D99:D100"/>
    <mergeCell ref="E99:E100"/>
    <mergeCell ref="F99:F100"/>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6"/>
  <sheetViews>
    <sheetView topLeftCell="B1" zoomScale="110" zoomScaleNormal="110" workbookViewId="0">
      <selection activeCell="D24" sqref="D24"/>
    </sheetView>
  </sheetViews>
  <sheetFormatPr defaultRowHeight="15"/>
  <cols>
    <col min="2" max="3" width="15.28515625" customWidth="1"/>
    <col min="4" max="4" width="24.140625" customWidth="1"/>
    <col min="5" max="5" width="36.140625" customWidth="1"/>
    <col min="6" max="6" width="47" customWidth="1"/>
    <col min="7" max="7" width="16.7109375" customWidth="1"/>
  </cols>
  <sheetData>
    <row r="2" spans="2:7" ht="47.25">
      <c r="B2" s="564" t="s">
        <v>3558</v>
      </c>
      <c r="C2" s="564" t="s">
        <v>3559</v>
      </c>
      <c r="D2" s="564" t="s">
        <v>3560</v>
      </c>
      <c r="E2" s="564" t="s">
        <v>3561</v>
      </c>
      <c r="F2" s="564" t="s">
        <v>3562</v>
      </c>
    </row>
    <row r="3" spans="2:7" ht="202.5">
      <c r="B3" s="1642" t="s">
        <v>4461</v>
      </c>
      <c r="C3" s="694">
        <v>10</v>
      </c>
      <c r="D3" s="749" t="s">
        <v>3276</v>
      </c>
      <c r="E3" s="752" t="s">
        <v>4544</v>
      </c>
      <c r="F3" s="751" t="s">
        <v>4490</v>
      </c>
    </row>
    <row r="4" spans="2:7" ht="258" customHeight="1">
      <c r="B4" s="1643"/>
      <c r="C4" s="694">
        <v>13</v>
      </c>
      <c r="D4" s="749" t="s">
        <v>3282</v>
      </c>
      <c r="E4" s="903" t="s">
        <v>4546</v>
      </c>
      <c r="F4" s="1020" t="s">
        <v>4545</v>
      </c>
      <c r="G4" s="929"/>
    </row>
    <row r="5" spans="2:7" ht="42" customHeight="1">
      <c r="B5" s="1643"/>
      <c r="C5" s="694">
        <v>6</v>
      </c>
      <c r="D5" s="749" t="s">
        <v>3293</v>
      </c>
      <c r="E5" s="751" t="s">
        <v>4543</v>
      </c>
      <c r="F5" s="752" t="s">
        <v>4444</v>
      </c>
    </row>
    <row r="6" spans="2:7" ht="63.75" customHeight="1">
      <c r="B6" s="1643"/>
      <c r="C6" s="694">
        <v>6</v>
      </c>
      <c r="D6" s="749" t="s">
        <v>3300</v>
      </c>
      <c r="E6" s="749" t="s">
        <v>4462</v>
      </c>
      <c r="F6" s="752" t="s">
        <v>4444</v>
      </c>
    </row>
    <row r="7" spans="2:7" ht="45">
      <c r="B7" s="1643"/>
      <c r="C7" s="694">
        <v>6</v>
      </c>
      <c r="D7" s="749" t="s">
        <v>3321</v>
      </c>
      <c r="E7" s="749" t="s">
        <v>4463</v>
      </c>
      <c r="F7" s="752" t="s">
        <v>4446</v>
      </c>
    </row>
    <row r="8" spans="2:7" ht="33.75">
      <c r="B8" s="1643"/>
      <c r="C8" s="694">
        <v>11</v>
      </c>
      <c r="D8" s="749" t="s">
        <v>3328</v>
      </c>
      <c r="E8" s="749" t="s">
        <v>4462</v>
      </c>
      <c r="F8" s="752" t="s">
        <v>4448</v>
      </c>
    </row>
    <row r="9" spans="2:7" ht="97.5" customHeight="1">
      <c r="B9" s="1643"/>
      <c r="C9" s="694">
        <v>11</v>
      </c>
      <c r="D9" s="749" t="s">
        <v>3348</v>
      </c>
      <c r="E9" s="749" t="s">
        <v>4464</v>
      </c>
      <c r="F9" s="752" t="s">
        <v>4450</v>
      </c>
    </row>
    <row r="10" spans="2:7" ht="63.75" customHeight="1">
      <c r="B10" s="1643"/>
      <c r="C10" s="694">
        <v>10</v>
      </c>
      <c r="D10" s="749" t="s">
        <v>4465</v>
      </c>
      <c r="E10" s="751" t="s">
        <v>4542</v>
      </c>
      <c r="F10" s="752" t="s">
        <v>4467</v>
      </c>
    </row>
    <row r="11" spans="2:7" ht="51" customHeight="1">
      <c r="B11" s="1643"/>
      <c r="C11" s="694">
        <v>6</v>
      </c>
      <c r="D11" s="749" t="s">
        <v>3367</v>
      </c>
      <c r="E11" s="749" t="s">
        <v>4462</v>
      </c>
      <c r="F11" s="752" t="s">
        <v>4450</v>
      </c>
    </row>
    <row r="12" spans="2:7" ht="22.5">
      <c r="B12" s="1643"/>
      <c r="C12" s="753">
        <v>10</v>
      </c>
      <c r="D12" s="750" t="s">
        <v>3374</v>
      </c>
      <c r="E12" s="750" t="s">
        <v>4462</v>
      </c>
      <c r="F12" s="752" t="s">
        <v>4450</v>
      </c>
    </row>
    <row r="13" spans="2:7" ht="22.5">
      <c r="B13" s="1643"/>
      <c r="C13" s="694">
        <v>12</v>
      </c>
      <c r="D13" s="749" t="s">
        <v>3381</v>
      </c>
      <c r="E13" s="750" t="s">
        <v>4462</v>
      </c>
      <c r="F13" s="752" t="s">
        <v>4450</v>
      </c>
    </row>
    <row r="14" spans="2:7" ht="54.75" customHeight="1">
      <c r="B14" s="1643"/>
      <c r="C14" s="694">
        <v>12</v>
      </c>
      <c r="D14" s="749" t="s">
        <v>3388</v>
      </c>
      <c r="E14" s="752" t="s">
        <v>4541</v>
      </c>
      <c r="F14" s="752" t="s">
        <v>4457</v>
      </c>
    </row>
    <row r="15" spans="2:7" ht="123.75" customHeight="1">
      <c r="B15" s="1643"/>
      <c r="C15" s="694">
        <v>6</v>
      </c>
      <c r="D15" s="749" t="s">
        <v>3395</v>
      </c>
      <c r="E15" s="754" t="s">
        <v>4462</v>
      </c>
      <c r="F15" s="755" t="s">
        <v>4450</v>
      </c>
    </row>
    <row r="16" spans="2:7" ht="140.25" customHeight="1">
      <c r="B16" s="1644"/>
      <c r="C16" s="694">
        <v>13</v>
      </c>
      <c r="D16" s="756" t="s">
        <v>3402</v>
      </c>
      <c r="E16" s="750" t="s">
        <v>4466</v>
      </c>
      <c r="F16" s="752" t="s">
        <v>4491</v>
      </c>
    </row>
  </sheetData>
  <mergeCells count="1">
    <mergeCell ref="B3:B16"/>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88"/>
  <sheetViews>
    <sheetView topLeftCell="A34" zoomScale="60" zoomScaleNormal="60" workbookViewId="0">
      <selection activeCell="P42" sqref="P42"/>
    </sheetView>
  </sheetViews>
  <sheetFormatPr defaultRowHeight="15"/>
  <cols>
    <col min="1" max="1" width="4.7109375"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bestFit="1" customWidth="1"/>
    <col min="11" max="11" width="26" bestFit="1" customWidth="1"/>
    <col min="12" max="12" width="19.140625" bestFit="1" customWidth="1"/>
    <col min="13" max="13" width="10.42578125" customWidth="1"/>
    <col min="14" max="14" width="11.85546875" customWidth="1"/>
    <col min="15" max="15" width="14.7109375" customWidth="1"/>
    <col min="16" max="16" width="9"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1.8554687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1.8554687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1.8554687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1.8554687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1.8554687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1.8554687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1.8554687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1.8554687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1.8554687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1.8554687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1.8554687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1.8554687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1.8554687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1.8554687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1.8554687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1.8554687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1.8554687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1.8554687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1.8554687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1.8554687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1.8554687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1.8554687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1.8554687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1.8554687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1.8554687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1.8554687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1.8554687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1.8554687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1.8554687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1.8554687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1.8554687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1.8554687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1.8554687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1.8554687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1.8554687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1.8554687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1.8554687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1.8554687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1.8554687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1.8554687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1.8554687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1.8554687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1.8554687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1.8554687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1.8554687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1.8554687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1.8554687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1.8554687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1.8554687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1.8554687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1.8554687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1.8554687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1.8554687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1.8554687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1.8554687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1.8554687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1.8554687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1.8554687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1.8554687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1.8554687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1.8554687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1.8554687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1.85546875" customWidth="1"/>
    <col min="16143" max="16143" width="14.7109375" customWidth="1"/>
    <col min="16144" max="16144" width="9" bestFit="1" customWidth="1"/>
  </cols>
  <sheetData>
    <row r="2" spans="1:16" ht="15.75">
      <c r="A2" s="1158" t="s">
        <v>2959</v>
      </c>
      <c r="B2" s="1158"/>
      <c r="C2" s="1158"/>
      <c r="D2" s="1158"/>
      <c r="E2" s="1158"/>
      <c r="F2" s="1158"/>
      <c r="G2" s="1158"/>
      <c r="H2" s="1158"/>
      <c r="I2" s="1158"/>
      <c r="J2" s="1158"/>
      <c r="K2" s="1158"/>
      <c r="L2" s="1158"/>
      <c r="M2" s="1158"/>
      <c r="N2" s="1158"/>
      <c r="O2" s="1158"/>
    </row>
    <row r="3" spans="1:16" ht="15.75">
      <c r="A3" s="445"/>
      <c r="B3" s="446"/>
      <c r="C3" s="446"/>
      <c r="D3" s="446"/>
      <c r="E3" s="446"/>
      <c r="F3" s="446"/>
      <c r="G3" s="446"/>
      <c r="H3" s="446"/>
      <c r="I3" s="446"/>
      <c r="J3" s="446"/>
      <c r="K3" s="446"/>
      <c r="L3" s="446"/>
      <c r="M3" s="446"/>
      <c r="N3" s="446"/>
      <c r="O3" s="446"/>
    </row>
    <row r="4" spans="1:16" s="3" customFormat="1" ht="30" customHeight="1">
      <c r="A4" s="1085" t="s">
        <v>1</v>
      </c>
      <c r="B4" s="1073" t="s">
        <v>2</v>
      </c>
      <c r="C4" s="1073" t="s">
        <v>3</v>
      </c>
      <c r="D4" s="1085" t="s">
        <v>4</v>
      </c>
      <c r="E4" s="1085" t="s">
        <v>5</v>
      </c>
      <c r="F4" s="1085" t="s">
        <v>6</v>
      </c>
      <c r="G4" s="1085" t="s">
        <v>7</v>
      </c>
      <c r="H4" s="1085" t="s">
        <v>8</v>
      </c>
      <c r="I4" s="1085" t="s">
        <v>9</v>
      </c>
      <c r="J4" s="1087" t="s">
        <v>10</v>
      </c>
      <c r="K4" s="1088"/>
      <c r="L4" s="1087" t="s">
        <v>11</v>
      </c>
      <c r="M4" s="1230"/>
      <c r="N4" s="1073" t="s">
        <v>12</v>
      </c>
      <c r="O4" s="1073" t="s">
        <v>13</v>
      </c>
      <c r="P4" s="1073" t="s">
        <v>14</v>
      </c>
    </row>
    <row r="5" spans="1:16" s="3" customFormat="1" ht="35.25" customHeight="1">
      <c r="A5" s="1086"/>
      <c r="B5" s="1074"/>
      <c r="C5" s="1074"/>
      <c r="D5" s="1086"/>
      <c r="E5" s="1086"/>
      <c r="F5" s="1086"/>
      <c r="G5" s="1086"/>
      <c r="H5" s="1086"/>
      <c r="I5" s="1086"/>
      <c r="J5" s="443">
        <v>2016</v>
      </c>
      <c r="K5" s="443">
        <v>2017</v>
      </c>
      <c r="L5" s="439" t="s">
        <v>15</v>
      </c>
      <c r="M5" s="439" t="s">
        <v>16</v>
      </c>
      <c r="N5" s="1074"/>
      <c r="O5" s="1074"/>
      <c r="P5" s="1074"/>
    </row>
    <row r="6" spans="1:16" ht="51">
      <c r="A6" s="489">
        <v>1</v>
      </c>
      <c r="B6" s="450">
        <v>12</v>
      </c>
      <c r="C6" s="450" t="s">
        <v>107</v>
      </c>
      <c r="D6" s="450" t="s">
        <v>58</v>
      </c>
      <c r="E6" s="444" t="s">
        <v>2960</v>
      </c>
      <c r="F6" s="444" t="s">
        <v>2961</v>
      </c>
      <c r="G6" s="444" t="s">
        <v>2962</v>
      </c>
      <c r="H6" s="444" t="s">
        <v>621</v>
      </c>
      <c r="I6" s="444" t="s">
        <v>2963</v>
      </c>
      <c r="J6" s="444" t="s">
        <v>2964</v>
      </c>
      <c r="K6" s="452" t="s">
        <v>208</v>
      </c>
      <c r="L6" s="452" t="s">
        <v>624</v>
      </c>
      <c r="M6" s="185">
        <v>1</v>
      </c>
      <c r="N6" s="449">
        <v>110000</v>
      </c>
      <c r="O6" s="452" t="s">
        <v>2965</v>
      </c>
      <c r="P6" s="452" t="s">
        <v>29</v>
      </c>
    </row>
    <row r="7" spans="1:16" ht="38.25">
      <c r="A7" s="489">
        <v>2</v>
      </c>
      <c r="B7" s="450">
        <v>13</v>
      </c>
      <c r="C7" s="450" t="s">
        <v>107</v>
      </c>
      <c r="D7" s="450" t="s">
        <v>2966</v>
      </c>
      <c r="E7" s="444" t="s">
        <v>2960</v>
      </c>
      <c r="F7" s="444" t="s">
        <v>2967</v>
      </c>
      <c r="G7" s="444" t="s">
        <v>2968</v>
      </c>
      <c r="H7" s="444" t="s">
        <v>704</v>
      </c>
      <c r="I7" s="444" t="s">
        <v>2969</v>
      </c>
      <c r="J7" s="444" t="s">
        <v>2970</v>
      </c>
      <c r="K7" s="452" t="s">
        <v>208</v>
      </c>
      <c r="L7" s="452" t="s">
        <v>63</v>
      </c>
      <c r="M7" s="185">
        <v>1</v>
      </c>
      <c r="N7" s="449">
        <v>10000</v>
      </c>
      <c r="O7" s="452" t="s">
        <v>2965</v>
      </c>
      <c r="P7" s="452" t="s">
        <v>29</v>
      </c>
    </row>
    <row r="8" spans="1:16" ht="76.5">
      <c r="A8" s="489">
        <v>3</v>
      </c>
      <c r="B8" s="450">
        <v>13</v>
      </c>
      <c r="C8" s="450">
        <v>5</v>
      </c>
      <c r="D8" s="450" t="s">
        <v>58</v>
      </c>
      <c r="E8" s="444" t="s">
        <v>2960</v>
      </c>
      <c r="F8" s="444" t="s">
        <v>2971</v>
      </c>
      <c r="G8" s="444" t="s">
        <v>2972</v>
      </c>
      <c r="H8" s="444" t="s">
        <v>2973</v>
      </c>
      <c r="I8" s="444" t="s">
        <v>2974</v>
      </c>
      <c r="J8" s="444" t="s">
        <v>2975</v>
      </c>
      <c r="K8" s="452" t="s">
        <v>208</v>
      </c>
      <c r="L8" s="452" t="s">
        <v>26</v>
      </c>
      <c r="M8" s="185">
        <v>1</v>
      </c>
      <c r="N8" s="449">
        <v>85000</v>
      </c>
      <c r="O8" s="452" t="s">
        <v>2965</v>
      </c>
      <c r="P8" s="452" t="s">
        <v>29</v>
      </c>
    </row>
    <row r="9" spans="1:16" ht="38.25">
      <c r="A9" s="489">
        <v>4</v>
      </c>
      <c r="B9" s="450">
        <v>13</v>
      </c>
      <c r="C9" s="450">
        <v>5</v>
      </c>
      <c r="D9" s="450" t="s">
        <v>58</v>
      </c>
      <c r="E9" s="444" t="s">
        <v>2960</v>
      </c>
      <c r="F9" s="444" t="s">
        <v>2976</v>
      </c>
      <c r="G9" s="444" t="s">
        <v>2977</v>
      </c>
      <c r="H9" s="444" t="s">
        <v>2978</v>
      </c>
      <c r="I9" s="444" t="s">
        <v>2979</v>
      </c>
      <c r="J9" s="444" t="s">
        <v>2980</v>
      </c>
      <c r="K9" s="452" t="s">
        <v>208</v>
      </c>
      <c r="L9" s="452" t="s">
        <v>2981</v>
      </c>
      <c r="M9" s="185">
        <v>1</v>
      </c>
      <c r="N9" s="449">
        <v>70000</v>
      </c>
      <c r="O9" s="452" t="s">
        <v>2965</v>
      </c>
      <c r="P9" s="452" t="s">
        <v>29</v>
      </c>
    </row>
    <row r="10" spans="1:16" ht="38.25">
      <c r="A10" s="489">
        <v>5</v>
      </c>
      <c r="B10" s="450">
        <v>13</v>
      </c>
      <c r="C10" s="450">
        <v>5</v>
      </c>
      <c r="D10" s="450" t="s">
        <v>58</v>
      </c>
      <c r="E10" s="444" t="s">
        <v>2960</v>
      </c>
      <c r="F10" s="444" t="s">
        <v>2982</v>
      </c>
      <c r="G10" s="444" t="s">
        <v>2977</v>
      </c>
      <c r="H10" s="444" t="s">
        <v>2978</v>
      </c>
      <c r="I10" s="444" t="s">
        <v>2979</v>
      </c>
      <c r="J10" s="444" t="s">
        <v>2980</v>
      </c>
      <c r="K10" s="452" t="s">
        <v>208</v>
      </c>
      <c r="L10" s="452" t="s">
        <v>2981</v>
      </c>
      <c r="M10" s="185">
        <v>1</v>
      </c>
      <c r="N10" s="449">
        <v>68500</v>
      </c>
      <c r="O10" s="452" t="s">
        <v>2965</v>
      </c>
      <c r="P10" s="452" t="s">
        <v>29</v>
      </c>
    </row>
    <row r="11" spans="1:16" ht="63.75" customHeight="1">
      <c r="A11" s="1674">
        <v>6</v>
      </c>
      <c r="B11" s="1155">
        <v>13</v>
      </c>
      <c r="C11" s="1155" t="s">
        <v>107</v>
      </c>
      <c r="D11" s="1155" t="s">
        <v>2966</v>
      </c>
      <c r="E11" s="1081" t="s">
        <v>2960</v>
      </c>
      <c r="F11" s="1081" t="s">
        <v>2983</v>
      </c>
      <c r="G11" s="1081" t="s">
        <v>2984</v>
      </c>
      <c r="H11" s="1081" t="s">
        <v>2559</v>
      </c>
      <c r="I11" s="1081" t="s">
        <v>2985</v>
      </c>
      <c r="J11" s="1081" t="s">
        <v>2975</v>
      </c>
      <c r="K11" s="1164" t="s">
        <v>208</v>
      </c>
      <c r="L11" s="452" t="s">
        <v>26</v>
      </c>
      <c r="M11" s="185">
        <v>1</v>
      </c>
      <c r="N11" s="1307">
        <v>16500</v>
      </c>
      <c r="O11" s="1164" t="s">
        <v>2965</v>
      </c>
      <c r="P11" s="1200" t="s">
        <v>29</v>
      </c>
    </row>
    <row r="12" spans="1:16" ht="60.75" customHeight="1">
      <c r="A12" s="1676"/>
      <c r="B12" s="1157"/>
      <c r="C12" s="1157"/>
      <c r="D12" s="1157"/>
      <c r="E12" s="1082"/>
      <c r="F12" s="1082"/>
      <c r="G12" s="1082"/>
      <c r="H12" s="1082"/>
      <c r="I12" s="1082"/>
      <c r="J12" s="1082"/>
      <c r="K12" s="1166"/>
      <c r="L12" s="452" t="s">
        <v>63</v>
      </c>
      <c r="M12" s="185">
        <v>1</v>
      </c>
      <c r="N12" s="1309"/>
      <c r="O12" s="1166"/>
      <c r="P12" s="1200"/>
    </row>
    <row r="13" spans="1:16" ht="49.5" customHeight="1">
      <c r="A13" s="1674">
        <v>7</v>
      </c>
      <c r="B13" s="1477">
        <v>13</v>
      </c>
      <c r="C13" s="1331" t="s">
        <v>2986</v>
      </c>
      <c r="D13" s="1331" t="s">
        <v>58</v>
      </c>
      <c r="E13" s="1313" t="s">
        <v>2987</v>
      </c>
      <c r="F13" s="1313" t="s">
        <v>2988</v>
      </c>
      <c r="G13" s="1313" t="s">
        <v>2989</v>
      </c>
      <c r="H13" s="1313" t="s">
        <v>2990</v>
      </c>
      <c r="I13" s="1313" t="s">
        <v>2991</v>
      </c>
      <c r="J13" s="1313" t="s">
        <v>2992</v>
      </c>
      <c r="K13" s="1164" t="s">
        <v>208</v>
      </c>
      <c r="L13" s="452" t="s">
        <v>37</v>
      </c>
      <c r="M13" s="185">
        <v>1</v>
      </c>
      <c r="N13" s="1471">
        <v>30530</v>
      </c>
      <c r="O13" s="1313" t="s">
        <v>2993</v>
      </c>
      <c r="P13" s="1677">
        <v>36</v>
      </c>
    </row>
    <row r="14" spans="1:16" ht="45.75" customHeight="1">
      <c r="A14" s="1676"/>
      <c r="B14" s="1479"/>
      <c r="C14" s="1332"/>
      <c r="D14" s="1332"/>
      <c r="E14" s="1652"/>
      <c r="F14" s="1652"/>
      <c r="G14" s="1652"/>
      <c r="H14" s="1652"/>
      <c r="I14" s="1652"/>
      <c r="J14" s="1652"/>
      <c r="K14" s="1166"/>
      <c r="L14" s="452" t="s">
        <v>63</v>
      </c>
      <c r="M14" s="185">
        <v>1</v>
      </c>
      <c r="N14" s="1473"/>
      <c r="O14" s="1652"/>
      <c r="P14" s="1679"/>
    </row>
    <row r="15" spans="1:16" ht="38.25">
      <c r="A15" s="1674">
        <v>8</v>
      </c>
      <c r="B15" s="1477">
        <v>13</v>
      </c>
      <c r="C15" s="1331" t="s">
        <v>17</v>
      </c>
      <c r="D15" s="1331" t="s">
        <v>134</v>
      </c>
      <c r="E15" s="1313" t="s">
        <v>2994</v>
      </c>
      <c r="F15" s="1313" t="s">
        <v>2995</v>
      </c>
      <c r="G15" s="1186" t="s">
        <v>2996</v>
      </c>
      <c r="H15" s="1313" t="s">
        <v>2997</v>
      </c>
      <c r="I15" s="1186" t="s">
        <v>2998</v>
      </c>
      <c r="J15" s="1313" t="s">
        <v>2617</v>
      </c>
      <c r="K15" s="1164" t="s">
        <v>208</v>
      </c>
      <c r="L15" s="452" t="s">
        <v>609</v>
      </c>
      <c r="M15" s="185">
        <v>1500</v>
      </c>
      <c r="N15" s="1471">
        <v>35474.959999999999</v>
      </c>
      <c r="O15" s="1313" t="s">
        <v>2999</v>
      </c>
      <c r="P15" s="1677">
        <v>35.5</v>
      </c>
    </row>
    <row r="16" spans="1:16" ht="57.75" customHeight="1">
      <c r="A16" s="1675"/>
      <c r="B16" s="1478"/>
      <c r="C16" s="1348"/>
      <c r="D16" s="1348"/>
      <c r="E16" s="1660"/>
      <c r="F16" s="1660"/>
      <c r="G16" s="1660"/>
      <c r="H16" s="1660"/>
      <c r="I16" s="1660"/>
      <c r="J16" s="1660"/>
      <c r="K16" s="1165"/>
      <c r="L16" s="448" t="s">
        <v>1280</v>
      </c>
      <c r="M16" s="286">
        <v>400</v>
      </c>
      <c r="N16" s="1472"/>
      <c r="O16" s="1660"/>
      <c r="P16" s="1678"/>
    </row>
    <row r="17" spans="1:16" ht="71.25" customHeight="1">
      <c r="A17" s="1676"/>
      <c r="B17" s="1479"/>
      <c r="C17" s="1332"/>
      <c r="D17" s="1332"/>
      <c r="E17" s="1652"/>
      <c r="F17" s="1652"/>
      <c r="G17" s="1652"/>
      <c r="H17" s="1652"/>
      <c r="I17" s="1652"/>
      <c r="J17" s="1652"/>
      <c r="K17" s="1166"/>
      <c r="L17" s="448" t="s">
        <v>37</v>
      </c>
      <c r="M17" s="286">
        <v>1</v>
      </c>
      <c r="N17" s="1473"/>
      <c r="O17" s="1652"/>
      <c r="P17" s="1679"/>
    </row>
    <row r="18" spans="1:16" ht="105">
      <c r="A18" s="489">
        <v>9</v>
      </c>
      <c r="B18" s="490">
        <v>4</v>
      </c>
      <c r="C18" s="173" t="s">
        <v>1060</v>
      </c>
      <c r="D18" s="173" t="s">
        <v>58</v>
      </c>
      <c r="E18" s="149" t="s">
        <v>3000</v>
      </c>
      <c r="F18" s="149" t="s">
        <v>3001</v>
      </c>
      <c r="G18" s="149" t="s">
        <v>3002</v>
      </c>
      <c r="H18" s="149" t="s">
        <v>2734</v>
      </c>
      <c r="I18" s="149" t="s">
        <v>3003</v>
      </c>
      <c r="J18" s="149" t="s">
        <v>2500</v>
      </c>
      <c r="K18" s="452" t="s">
        <v>208</v>
      </c>
      <c r="L18" s="448" t="s">
        <v>624</v>
      </c>
      <c r="M18" s="491">
        <v>1</v>
      </c>
      <c r="N18" s="492">
        <v>44000</v>
      </c>
      <c r="O18" s="149" t="s">
        <v>3004</v>
      </c>
      <c r="P18" s="493">
        <v>34</v>
      </c>
    </row>
    <row r="19" spans="1:16" ht="225">
      <c r="A19" s="489">
        <v>10</v>
      </c>
      <c r="B19" s="490">
        <v>13</v>
      </c>
      <c r="C19" s="173" t="s">
        <v>2986</v>
      </c>
      <c r="D19" s="173" t="s">
        <v>58</v>
      </c>
      <c r="E19" s="149" t="s">
        <v>3005</v>
      </c>
      <c r="F19" s="149" t="s">
        <v>3006</v>
      </c>
      <c r="G19" s="149" t="s">
        <v>3007</v>
      </c>
      <c r="H19" s="149" t="s">
        <v>3008</v>
      </c>
      <c r="I19" s="453" t="s">
        <v>3009</v>
      </c>
      <c r="J19" s="149" t="s">
        <v>3010</v>
      </c>
      <c r="K19" s="452" t="s">
        <v>208</v>
      </c>
      <c r="L19" s="452" t="s">
        <v>2601</v>
      </c>
      <c r="M19" s="494">
        <v>1</v>
      </c>
      <c r="N19" s="492">
        <v>19994.240000000002</v>
      </c>
      <c r="O19" s="149" t="s">
        <v>3011</v>
      </c>
      <c r="P19" s="493">
        <v>33</v>
      </c>
    </row>
    <row r="20" spans="1:16" ht="120">
      <c r="A20" s="489">
        <v>11</v>
      </c>
      <c r="B20" s="490">
        <v>13</v>
      </c>
      <c r="C20" s="490">
        <v>5</v>
      </c>
      <c r="D20" s="173" t="s">
        <v>58</v>
      </c>
      <c r="E20" s="149" t="s">
        <v>3012</v>
      </c>
      <c r="F20" s="149" t="s">
        <v>3013</v>
      </c>
      <c r="G20" s="453" t="s">
        <v>3014</v>
      </c>
      <c r="H20" s="149" t="s">
        <v>3015</v>
      </c>
      <c r="I20" s="453" t="s">
        <v>3016</v>
      </c>
      <c r="J20" s="149" t="s">
        <v>3017</v>
      </c>
      <c r="K20" s="452" t="s">
        <v>208</v>
      </c>
      <c r="L20" s="452" t="s">
        <v>37</v>
      </c>
      <c r="M20" s="494">
        <v>1</v>
      </c>
      <c r="N20" s="492">
        <v>65838.06</v>
      </c>
      <c r="O20" s="149" t="s">
        <v>3018</v>
      </c>
      <c r="P20" s="493">
        <v>32.5</v>
      </c>
    </row>
    <row r="21" spans="1:16" ht="25.5">
      <c r="A21" s="1674">
        <v>12</v>
      </c>
      <c r="B21" s="1477">
        <v>13</v>
      </c>
      <c r="C21" s="1477">
        <v>5</v>
      </c>
      <c r="D21" s="1331" t="s">
        <v>58</v>
      </c>
      <c r="E21" s="1313" t="s">
        <v>3019</v>
      </c>
      <c r="F21" s="1313" t="s">
        <v>3020</v>
      </c>
      <c r="G21" s="1186" t="s">
        <v>3021</v>
      </c>
      <c r="H21" s="1313" t="s">
        <v>3022</v>
      </c>
      <c r="I21" s="1186" t="s">
        <v>3023</v>
      </c>
      <c r="J21" s="1313" t="s">
        <v>3024</v>
      </c>
      <c r="K21" s="1164" t="s">
        <v>208</v>
      </c>
      <c r="L21" s="452" t="s">
        <v>119</v>
      </c>
      <c r="M21" s="185">
        <v>2</v>
      </c>
      <c r="N21" s="1471">
        <v>60983.39</v>
      </c>
      <c r="O21" s="1313" t="s">
        <v>3025</v>
      </c>
      <c r="P21" s="1677">
        <v>31.5</v>
      </c>
    </row>
    <row r="22" spans="1:16" ht="38.25">
      <c r="A22" s="1675"/>
      <c r="B22" s="1478"/>
      <c r="C22" s="1478"/>
      <c r="D22" s="1348"/>
      <c r="E22" s="1660"/>
      <c r="F22" s="1660"/>
      <c r="G22" s="1660"/>
      <c r="H22" s="1660"/>
      <c r="I22" s="1660"/>
      <c r="J22" s="1660"/>
      <c r="K22" s="1165"/>
      <c r="L22" s="452" t="s">
        <v>609</v>
      </c>
      <c r="M22" s="185">
        <v>1000</v>
      </c>
      <c r="N22" s="1472"/>
      <c r="O22" s="1660"/>
      <c r="P22" s="1678"/>
    </row>
    <row r="23" spans="1:16" ht="38.25">
      <c r="A23" s="1675"/>
      <c r="B23" s="1478"/>
      <c r="C23" s="1478"/>
      <c r="D23" s="1348"/>
      <c r="E23" s="1660"/>
      <c r="F23" s="1660"/>
      <c r="G23" s="1660"/>
      <c r="H23" s="1660"/>
      <c r="I23" s="1660"/>
      <c r="J23" s="1660"/>
      <c r="K23" s="1165"/>
      <c r="L23" s="452" t="s">
        <v>37</v>
      </c>
      <c r="M23" s="185">
        <v>1</v>
      </c>
      <c r="N23" s="1472"/>
      <c r="O23" s="1660"/>
      <c r="P23" s="1678"/>
    </row>
    <row r="24" spans="1:16" ht="25.5">
      <c r="A24" s="1676"/>
      <c r="B24" s="1479"/>
      <c r="C24" s="1479"/>
      <c r="D24" s="1332"/>
      <c r="E24" s="1652"/>
      <c r="F24" s="1652"/>
      <c r="G24" s="1652"/>
      <c r="H24" s="1652"/>
      <c r="I24" s="1652"/>
      <c r="J24" s="1652"/>
      <c r="K24" s="1166"/>
      <c r="L24" s="452" t="s">
        <v>2601</v>
      </c>
      <c r="M24" s="185">
        <v>1</v>
      </c>
      <c r="N24" s="1473"/>
      <c r="O24" s="1652"/>
      <c r="P24" s="1679"/>
    </row>
    <row r="25" spans="1:16" ht="150">
      <c r="A25" s="489">
        <v>13</v>
      </c>
      <c r="B25" s="490">
        <v>13</v>
      </c>
      <c r="C25" s="173" t="s">
        <v>2986</v>
      </c>
      <c r="D25" s="173" t="s">
        <v>58</v>
      </c>
      <c r="E25" s="149" t="s">
        <v>3026</v>
      </c>
      <c r="F25" s="149" t="s">
        <v>3027</v>
      </c>
      <c r="G25" s="453" t="s">
        <v>3028</v>
      </c>
      <c r="H25" s="149" t="s">
        <v>248</v>
      </c>
      <c r="I25" s="149" t="s">
        <v>3029</v>
      </c>
      <c r="J25" s="149" t="s">
        <v>3030</v>
      </c>
      <c r="K25" s="452" t="s">
        <v>208</v>
      </c>
      <c r="L25" s="452" t="s">
        <v>2466</v>
      </c>
      <c r="M25" s="494">
        <v>1</v>
      </c>
      <c r="N25" s="492">
        <v>56419.8</v>
      </c>
      <c r="O25" s="149" t="s">
        <v>3031</v>
      </c>
      <c r="P25" s="493">
        <v>31.5</v>
      </c>
    </row>
    <row r="26" spans="1:16" ht="165">
      <c r="A26" s="489">
        <v>14</v>
      </c>
      <c r="B26" s="490">
        <v>13</v>
      </c>
      <c r="C26" s="490">
        <v>5</v>
      </c>
      <c r="D26" s="173" t="s">
        <v>58</v>
      </c>
      <c r="E26" s="149" t="s">
        <v>3032</v>
      </c>
      <c r="F26" s="149" t="s">
        <v>3033</v>
      </c>
      <c r="G26" s="149" t="s">
        <v>3034</v>
      </c>
      <c r="H26" s="149" t="s">
        <v>2194</v>
      </c>
      <c r="I26" s="149" t="s">
        <v>3035</v>
      </c>
      <c r="J26" s="149" t="s">
        <v>3036</v>
      </c>
      <c r="K26" s="452" t="s">
        <v>208</v>
      </c>
      <c r="L26" s="452" t="s">
        <v>2466</v>
      </c>
      <c r="M26" s="494">
        <v>1</v>
      </c>
      <c r="N26" s="492">
        <v>18177</v>
      </c>
      <c r="O26" s="149" t="s">
        <v>3037</v>
      </c>
      <c r="P26" s="493">
        <v>31</v>
      </c>
    </row>
    <row r="27" spans="1:16" ht="150">
      <c r="A27" s="489">
        <v>15</v>
      </c>
      <c r="B27" s="490">
        <v>13</v>
      </c>
      <c r="C27" s="173" t="s">
        <v>88</v>
      </c>
      <c r="D27" s="173" t="s">
        <v>58</v>
      </c>
      <c r="E27" s="149" t="s">
        <v>3038</v>
      </c>
      <c r="F27" s="149" t="s">
        <v>3039</v>
      </c>
      <c r="G27" s="149" t="s">
        <v>3040</v>
      </c>
      <c r="H27" s="149" t="s">
        <v>2264</v>
      </c>
      <c r="I27" s="453" t="s">
        <v>3041</v>
      </c>
      <c r="J27" s="149" t="s">
        <v>3042</v>
      </c>
      <c r="K27" s="452" t="s">
        <v>208</v>
      </c>
      <c r="L27" s="452" t="s">
        <v>37</v>
      </c>
      <c r="M27" s="494">
        <v>1</v>
      </c>
      <c r="N27" s="492">
        <v>20000</v>
      </c>
      <c r="O27" s="149" t="s">
        <v>3043</v>
      </c>
      <c r="P27" s="493">
        <v>31</v>
      </c>
    </row>
    <row r="28" spans="1:16" ht="75">
      <c r="A28" s="489">
        <v>16</v>
      </c>
      <c r="B28" s="490">
        <v>6</v>
      </c>
      <c r="C28" s="173" t="s">
        <v>3044</v>
      </c>
      <c r="D28" s="173" t="s">
        <v>846</v>
      </c>
      <c r="E28" s="149" t="s">
        <v>3045</v>
      </c>
      <c r="F28" s="149" t="s">
        <v>3046</v>
      </c>
      <c r="G28" s="149" t="s">
        <v>3047</v>
      </c>
      <c r="H28" s="149" t="s">
        <v>3048</v>
      </c>
      <c r="I28" s="149" t="s">
        <v>3049</v>
      </c>
      <c r="J28" s="149" t="s">
        <v>3050</v>
      </c>
      <c r="K28" s="452" t="s">
        <v>208</v>
      </c>
      <c r="L28" s="452" t="s">
        <v>609</v>
      </c>
      <c r="M28" s="494">
        <v>9000</v>
      </c>
      <c r="N28" s="492">
        <v>36900</v>
      </c>
      <c r="O28" s="149" t="s">
        <v>3051</v>
      </c>
      <c r="P28" s="493">
        <v>30</v>
      </c>
    </row>
    <row r="29" spans="1:16" ht="75">
      <c r="A29" s="489">
        <v>17</v>
      </c>
      <c r="B29" s="490">
        <v>13</v>
      </c>
      <c r="C29" s="173" t="s">
        <v>424</v>
      </c>
      <c r="D29" s="173" t="s">
        <v>58</v>
      </c>
      <c r="E29" s="149" t="s">
        <v>3052</v>
      </c>
      <c r="F29" s="149" t="s">
        <v>3053</v>
      </c>
      <c r="G29" s="453" t="s">
        <v>3054</v>
      </c>
      <c r="H29" s="149" t="s">
        <v>3055</v>
      </c>
      <c r="I29" s="149" t="s">
        <v>3056</v>
      </c>
      <c r="J29" s="149" t="s">
        <v>3057</v>
      </c>
      <c r="K29" s="452" t="s">
        <v>208</v>
      </c>
      <c r="L29" s="452" t="s">
        <v>3058</v>
      </c>
      <c r="M29" s="494">
        <v>1</v>
      </c>
      <c r="N29" s="492">
        <v>8000</v>
      </c>
      <c r="O29" s="149" t="s">
        <v>3059</v>
      </c>
      <c r="P29" s="493">
        <v>29.5</v>
      </c>
    </row>
    <row r="30" spans="1:16" ht="180">
      <c r="A30" s="489">
        <v>18</v>
      </c>
      <c r="B30" s="495">
        <v>12</v>
      </c>
      <c r="C30" s="495">
        <v>3</v>
      </c>
      <c r="D30" s="496" t="s">
        <v>50</v>
      </c>
      <c r="E30" s="149" t="s">
        <v>3060</v>
      </c>
      <c r="F30" s="149" t="s">
        <v>3061</v>
      </c>
      <c r="G30" s="453" t="s">
        <v>3062</v>
      </c>
      <c r="H30" s="149" t="s">
        <v>2721</v>
      </c>
      <c r="I30" s="453" t="s">
        <v>3063</v>
      </c>
      <c r="J30" s="149" t="s">
        <v>3064</v>
      </c>
      <c r="K30" s="452" t="s">
        <v>208</v>
      </c>
      <c r="L30" s="452" t="s">
        <v>26</v>
      </c>
      <c r="M30" s="494">
        <v>1</v>
      </c>
      <c r="N30" s="497">
        <v>24000</v>
      </c>
      <c r="O30" s="149" t="s">
        <v>3065</v>
      </c>
      <c r="P30" s="498">
        <v>29</v>
      </c>
    </row>
    <row r="31" spans="1:16" ht="90">
      <c r="A31" s="499">
        <v>19</v>
      </c>
      <c r="B31" s="500">
        <v>12</v>
      </c>
      <c r="C31" s="500" t="s">
        <v>68</v>
      </c>
      <c r="D31" s="501" t="s">
        <v>3066</v>
      </c>
      <c r="E31" s="451" t="s">
        <v>3067</v>
      </c>
      <c r="F31" s="451" t="s">
        <v>3068</v>
      </c>
      <c r="G31" s="451" t="s">
        <v>3069</v>
      </c>
      <c r="H31" s="502" t="s">
        <v>3070</v>
      </c>
      <c r="I31" s="451" t="s">
        <v>3071</v>
      </c>
      <c r="J31" s="451" t="s">
        <v>3072</v>
      </c>
      <c r="K31" s="447" t="s">
        <v>208</v>
      </c>
      <c r="L31" s="452" t="s">
        <v>26</v>
      </c>
      <c r="M31" s="494">
        <v>1</v>
      </c>
      <c r="N31" s="503">
        <v>22249.9</v>
      </c>
      <c r="O31" s="451" t="s">
        <v>3073</v>
      </c>
      <c r="P31" s="504">
        <v>27.5</v>
      </c>
    </row>
    <row r="32" spans="1:16" ht="120">
      <c r="A32" s="489">
        <v>20</v>
      </c>
      <c r="B32" s="495">
        <v>11</v>
      </c>
      <c r="C32" s="496" t="s">
        <v>440</v>
      </c>
      <c r="D32" s="496" t="s">
        <v>134</v>
      </c>
      <c r="E32" s="149" t="s">
        <v>3074</v>
      </c>
      <c r="F32" s="149" t="s">
        <v>3075</v>
      </c>
      <c r="G32" s="149" t="s">
        <v>3076</v>
      </c>
      <c r="H32" s="149" t="s">
        <v>2721</v>
      </c>
      <c r="I32" s="149" t="s">
        <v>3077</v>
      </c>
      <c r="J32" s="149" t="s">
        <v>3078</v>
      </c>
      <c r="K32" s="452" t="s">
        <v>208</v>
      </c>
      <c r="L32" s="452" t="s">
        <v>26</v>
      </c>
      <c r="M32" s="494">
        <v>1</v>
      </c>
      <c r="N32" s="497">
        <v>18231</v>
      </c>
      <c r="O32" s="149" t="s">
        <v>3079</v>
      </c>
      <c r="P32" s="498">
        <v>27</v>
      </c>
    </row>
    <row r="33" spans="1:16" ht="86.25" customHeight="1">
      <c r="A33" s="1674">
        <v>21</v>
      </c>
      <c r="B33" s="1658">
        <v>13</v>
      </c>
      <c r="C33" s="1606" t="s">
        <v>88</v>
      </c>
      <c r="D33" s="1606" t="s">
        <v>58</v>
      </c>
      <c r="E33" s="1313" t="s">
        <v>3080</v>
      </c>
      <c r="F33" s="1181" t="s">
        <v>3081</v>
      </c>
      <c r="G33" s="1313" t="s">
        <v>3082</v>
      </c>
      <c r="H33" s="1313" t="s">
        <v>3083</v>
      </c>
      <c r="I33" s="1313" t="s">
        <v>3084</v>
      </c>
      <c r="J33" s="1313" t="s">
        <v>3085</v>
      </c>
      <c r="K33" s="1164" t="s">
        <v>208</v>
      </c>
      <c r="L33" s="452" t="s">
        <v>2466</v>
      </c>
      <c r="M33" s="185">
        <v>1</v>
      </c>
      <c r="N33" s="1655">
        <v>27646.799999999999</v>
      </c>
      <c r="O33" s="1313" t="s">
        <v>3086</v>
      </c>
      <c r="P33" s="1680">
        <v>27</v>
      </c>
    </row>
    <row r="34" spans="1:16" ht="69" customHeight="1">
      <c r="A34" s="1676"/>
      <c r="B34" s="1659"/>
      <c r="C34" s="1607"/>
      <c r="D34" s="1607"/>
      <c r="E34" s="1652"/>
      <c r="F34" s="1182"/>
      <c r="G34" s="1652"/>
      <c r="H34" s="1652"/>
      <c r="I34" s="1652"/>
      <c r="J34" s="1652"/>
      <c r="K34" s="1166"/>
      <c r="L34" s="452" t="s">
        <v>63</v>
      </c>
      <c r="M34" s="185">
        <v>1</v>
      </c>
      <c r="N34" s="1656"/>
      <c r="O34" s="1652"/>
      <c r="P34" s="1681"/>
    </row>
    <row r="35" spans="1:16" ht="120">
      <c r="A35" s="489">
        <v>22</v>
      </c>
      <c r="B35" s="490">
        <v>13</v>
      </c>
      <c r="C35" s="490" t="s">
        <v>88</v>
      </c>
      <c r="D35" s="173" t="s">
        <v>2165</v>
      </c>
      <c r="E35" s="149" t="s">
        <v>3087</v>
      </c>
      <c r="F35" s="149" t="s">
        <v>3088</v>
      </c>
      <c r="G35" s="453" t="s">
        <v>3089</v>
      </c>
      <c r="H35" s="506" t="s">
        <v>2734</v>
      </c>
      <c r="I35" s="149" t="s">
        <v>3090</v>
      </c>
      <c r="J35" s="149" t="s">
        <v>3091</v>
      </c>
      <c r="K35" s="452" t="s">
        <v>208</v>
      </c>
      <c r="L35" s="452" t="s">
        <v>711</v>
      </c>
      <c r="M35" s="494">
        <v>1</v>
      </c>
      <c r="N35" s="497">
        <v>23260.92</v>
      </c>
      <c r="O35" s="149" t="s">
        <v>3092</v>
      </c>
      <c r="P35" s="493">
        <v>27</v>
      </c>
    </row>
    <row r="36" spans="1:16" s="3" customFormat="1" ht="12.75">
      <c r="A36" s="92"/>
      <c r="B36" s="430"/>
      <c r="C36" s="430"/>
      <c r="D36" s="430"/>
      <c r="E36" s="343"/>
      <c r="F36" s="204"/>
      <c r="G36" s="429"/>
      <c r="H36" s="204"/>
      <c r="I36" s="204"/>
      <c r="J36" s="832"/>
      <c r="K36" s="204"/>
      <c r="L36" s="343"/>
      <c r="M36" s="833"/>
      <c r="N36" s="834"/>
      <c r="O36" s="291"/>
      <c r="P36" s="835"/>
    </row>
    <row r="37" spans="1:16">
      <c r="E37" s="880"/>
      <c r="F37" s="880"/>
      <c r="G37" s="881" t="s">
        <v>3903</v>
      </c>
      <c r="H37" s="882" t="s">
        <v>3904</v>
      </c>
      <c r="I37" s="880"/>
      <c r="J37" s="880"/>
      <c r="K37" s="883" t="s">
        <v>3903</v>
      </c>
      <c r="L37" s="847" t="s">
        <v>3904</v>
      </c>
      <c r="M37" s="880"/>
    </row>
    <row r="38" spans="1:16">
      <c r="E38" s="880"/>
      <c r="F38" s="848" t="s">
        <v>169</v>
      </c>
      <c r="G38" s="884">
        <f>SUM(N6:N12)</f>
        <v>360000</v>
      </c>
      <c r="H38" s="837"/>
      <c r="I38" s="880"/>
      <c r="J38" s="885" t="s">
        <v>171</v>
      </c>
      <c r="K38" s="886">
        <v>6</v>
      </c>
      <c r="L38" s="849"/>
      <c r="M38" s="880"/>
    </row>
    <row r="39" spans="1:16">
      <c r="E39" s="880"/>
      <c r="F39" s="848" t="s">
        <v>170</v>
      </c>
      <c r="G39" s="884">
        <f>SUM(N13:N35)</f>
        <v>511706.07</v>
      </c>
      <c r="H39" s="837"/>
      <c r="I39" s="880"/>
      <c r="J39" s="885" t="s">
        <v>173</v>
      </c>
      <c r="K39" s="886">
        <v>16</v>
      </c>
      <c r="L39" s="849"/>
      <c r="M39" s="880"/>
    </row>
    <row r="40" spans="1:16">
      <c r="E40" s="880"/>
      <c r="F40" s="848" t="s">
        <v>172</v>
      </c>
      <c r="G40" s="836">
        <f>G38+G39</f>
        <v>871706.07000000007</v>
      </c>
      <c r="H40" s="837"/>
      <c r="I40" s="880"/>
      <c r="J40" s="886" t="s">
        <v>174</v>
      </c>
      <c r="K40" s="886">
        <f>K38+K39</f>
        <v>22</v>
      </c>
      <c r="L40" s="849"/>
      <c r="M40" s="880"/>
    </row>
    <row r="41" spans="1:16">
      <c r="E41" s="880"/>
      <c r="F41" s="880"/>
      <c r="G41" s="880"/>
      <c r="H41" s="880"/>
      <c r="I41" s="880"/>
      <c r="J41" s="880"/>
      <c r="K41" s="880"/>
      <c r="L41" s="880"/>
      <c r="M41" s="888"/>
    </row>
    <row r="42" spans="1:16">
      <c r="E42" s="880"/>
      <c r="F42" s="880"/>
      <c r="G42" s="880"/>
      <c r="H42" s="880"/>
      <c r="I42" s="880"/>
      <c r="J42" s="880"/>
      <c r="K42" s="880"/>
      <c r="L42" s="880"/>
      <c r="M42" s="887"/>
    </row>
    <row r="43" spans="1:16">
      <c r="M43" s="430"/>
    </row>
    <row r="44" spans="1:16" ht="15.75">
      <c r="A44" s="1158" t="s">
        <v>175</v>
      </c>
      <c r="B44" s="1158"/>
      <c r="C44" s="1158"/>
      <c r="D44" s="1158"/>
      <c r="E44" s="1158"/>
      <c r="F44" s="1158"/>
      <c r="G44" s="1158"/>
      <c r="H44" s="1158"/>
      <c r="I44" s="1158"/>
      <c r="J44" s="1158"/>
      <c r="K44" s="1158"/>
      <c r="L44" s="1158"/>
      <c r="M44" s="1158"/>
      <c r="N44" s="1158"/>
      <c r="O44" s="1158"/>
    </row>
    <row r="45" spans="1:16" ht="15.75">
      <c r="A45" s="445"/>
      <c r="B45" s="446"/>
      <c r="C45" s="446"/>
      <c r="D45" s="446"/>
      <c r="E45" s="446"/>
      <c r="F45" s="446"/>
      <c r="G45" s="446"/>
      <c r="H45" s="446"/>
      <c r="I45" s="446"/>
      <c r="J45" s="446"/>
      <c r="K45" s="446"/>
      <c r="L45" s="446"/>
      <c r="M45" s="430"/>
      <c r="N45" s="446"/>
      <c r="O45" s="446"/>
    </row>
    <row r="46" spans="1:16" s="3" customFormat="1" ht="30" customHeight="1">
      <c r="A46" s="441" t="s">
        <v>1</v>
      </c>
      <c r="B46" s="438" t="s">
        <v>2</v>
      </c>
      <c r="C46" s="438" t="s">
        <v>3</v>
      </c>
      <c r="D46" s="441" t="s">
        <v>4</v>
      </c>
      <c r="E46" s="441" t="s">
        <v>5</v>
      </c>
      <c r="F46" s="441" t="s">
        <v>6</v>
      </c>
      <c r="G46" s="441" t="s">
        <v>7</v>
      </c>
      <c r="H46" s="441" t="s">
        <v>8</v>
      </c>
      <c r="I46" s="441" t="s">
        <v>9</v>
      </c>
      <c r="J46" s="1087" t="s">
        <v>10</v>
      </c>
      <c r="K46" s="1672"/>
      <c r="L46" s="1585" t="s">
        <v>1568</v>
      </c>
      <c r="M46" s="1673"/>
      <c r="N46" s="441" t="s">
        <v>12</v>
      </c>
      <c r="O46" s="438" t="s">
        <v>13</v>
      </c>
      <c r="P46" s="438" t="s">
        <v>14</v>
      </c>
    </row>
    <row r="47" spans="1:16" s="3" customFormat="1" ht="35.25" customHeight="1">
      <c r="A47" s="442"/>
      <c r="B47" s="439"/>
      <c r="C47" s="439"/>
      <c r="D47" s="442"/>
      <c r="E47" s="442"/>
      <c r="F47" s="442"/>
      <c r="G47" s="442"/>
      <c r="H47" s="442"/>
      <c r="I47" s="442"/>
      <c r="J47" s="443">
        <v>2016</v>
      </c>
      <c r="K47" s="443">
        <v>2017</v>
      </c>
      <c r="L47" s="443" t="s">
        <v>3093</v>
      </c>
      <c r="M47" s="443" t="s">
        <v>3094</v>
      </c>
      <c r="N47" s="442"/>
      <c r="O47" s="439"/>
      <c r="P47" s="294"/>
    </row>
    <row r="48" spans="1:16" ht="105">
      <c r="A48" s="93">
        <v>1</v>
      </c>
      <c r="B48" s="490">
        <v>13</v>
      </c>
      <c r="C48" s="490" t="s">
        <v>424</v>
      </c>
      <c r="D48" s="490">
        <v>6</v>
      </c>
      <c r="E48" s="149" t="s">
        <v>3095</v>
      </c>
      <c r="F48" s="149" t="s">
        <v>3096</v>
      </c>
      <c r="G48" s="453" t="s">
        <v>3097</v>
      </c>
      <c r="H48" s="506" t="s">
        <v>248</v>
      </c>
      <c r="I48" s="149" t="s">
        <v>3098</v>
      </c>
      <c r="J48" s="149" t="s">
        <v>3099</v>
      </c>
      <c r="K48" s="151" t="s">
        <v>208</v>
      </c>
      <c r="L48" s="507" t="s">
        <v>37</v>
      </c>
      <c r="M48" s="215">
        <v>1</v>
      </c>
      <c r="N48" s="508">
        <v>49055</v>
      </c>
      <c r="O48" s="444" t="s">
        <v>3100</v>
      </c>
      <c r="P48" s="509">
        <v>26.5</v>
      </c>
    </row>
    <row r="49" spans="1:16" ht="105">
      <c r="A49" s="93">
        <v>2</v>
      </c>
      <c r="B49" s="490">
        <v>13</v>
      </c>
      <c r="C49" s="490" t="s">
        <v>424</v>
      </c>
      <c r="D49" s="490">
        <v>6</v>
      </c>
      <c r="E49" s="149" t="s">
        <v>3101</v>
      </c>
      <c r="F49" s="149" t="s">
        <v>3102</v>
      </c>
      <c r="G49" s="149" t="s">
        <v>3103</v>
      </c>
      <c r="H49" s="506" t="s">
        <v>248</v>
      </c>
      <c r="I49" s="149" t="s">
        <v>3104</v>
      </c>
      <c r="J49" s="149" t="s">
        <v>3105</v>
      </c>
      <c r="K49" s="151" t="s">
        <v>208</v>
      </c>
      <c r="L49" s="507" t="s">
        <v>37</v>
      </c>
      <c r="M49" s="215">
        <v>1</v>
      </c>
      <c r="N49" s="508">
        <v>11275</v>
      </c>
      <c r="O49" s="444" t="s">
        <v>3106</v>
      </c>
      <c r="P49" s="509">
        <v>26</v>
      </c>
    </row>
    <row r="50" spans="1:16" ht="25.5">
      <c r="A50" s="1657">
        <v>3</v>
      </c>
      <c r="B50" s="1477">
        <v>11</v>
      </c>
      <c r="C50" s="1477" t="s">
        <v>80</v>
      </c>
      <c r="D50" s="1477" t="s">
        <v>3107</v>
      </c>
      <c r="E50" s="1186" t="s">
        <v>3108</v>
      </c>
      <c r="F50" s="1313" t="s">
        <v>3109</v>
      </c>
      <c r="G50" s="1186" t="s">
        <v>3110</v>
      </c>
      <c r="H50" s="1181" t="s">
        <v>313</v>
      </c>
      <c r="I50" s="1313" t="s">
        <v>3111</v>
      </c>
      <c r="J50" s="1313" t="s">
        <v>3112</v>
      </c>
      <c r="K50" s="1653" t="s">
        <v>208</v>
      </c>
      <c r="L50" s="510" t="s">
        <v>119</v>
      </c>
      <c r="M50" s="215">
        <v>2</v>
      </c>
      <c r="N50" s="1670">
        <v>32912.589999999997</v>
      </c>
      <c r="O50" s="1081" t="s">
        <v>3113</v>
      </c>
      <c r="P50" s="1668">
        <v>26</v>
      </c>
    </row>
    <row r="51" spans="1:16" ht="51">
      <c r="A51" s="1657"/>
      <c r="B51" s="1479"/>
      <c r="C51" s="1479"/>
      <c r="D51" s="1479"/>
      <c r="E51" s="1652"/>
      <c r="F51" s="1652"/>
      <c r="G51" s="1652"/>
      <c r="H51" s="1182"/>
      <c r="I51" s="1652"/>
      <c r="J51" s="1652"/>
      <c r="K51" s="1654"/>
      <c r="L51" s="510" t="s">
        <v>624</v>
      </c>
      <c r="M51" s="215">
        <v>1</v>
      </c>
      <c r="N51" s="1671"/>
      <c r="O51" s="1082"/>
      <c r="P51" s="1669"/>
    </row>
    <row r="52" spans="1:16" ht="75">
      <c r="A52" s="93">
        <v>4</v>
      </c>
      <c r="B52" s="490">
        <v>11</v>
      </c>
      <c r="C52" s="490">
        <v>5</v>
      </c>
      <c r="D52" s="490">
        <v>6</v>
      </c>
      <c r="E52" s="149" t="s">
        <v>3114</v>
      </c>
      <c r="F52" s="506" t="s">
        <v>3115</v>
      </c>
      <c r="G52" s="149" t="s">
        <v>3116</v>
      </c>
      <c r="H52" s="506" t="s">
        <v>313</v>
      </c>
      <c r="I52" s="149" t="s">
        <v>3117</v>
      </c>
      <c r="J52" s="149" t="s">
        <v>3112</v>
      </c>
      <c r="K52" s="151" t="s">
        <v>208</v>
      </c>
      <c r="L52" s="510" t="s">
        <v>3118</v>
      </c>
      <c r="M52" s="215">
        <v>1</v>
      </c>
      <c r="N52" s="508">
        <v>16482</v>
      </c>
      <c r="O52" s="444" t="s">
        <v>3119</v>
      </c>
      <c r="P52" s="509">
        <v>26</v>
      </c>
    </row>
    <row r="53" spans="1:16" ht="82.5" customHeight="1">
      <c r="A53" s="1657">
        <v>5</v>
      </c>
      <c r="B53" s="1477">
        <v>11</v>
      </c>
      <c r="C53" s="1477" t="s">
        <v>88</v>
      </c>
      <c r="D53" s="1477">
        <v>6</v>
      </c>
      <c r="E53" s="1313" t="s">
        <v>3087</v>
      </c>
      <c r="F53" s="1313" t="s">
        <v>3120</v>
      </c>
      <c r="G53" s="1313" t="s">
        <v>3121</v>
      </c>
      <c r="H53" s="1313" t="s">
        <v>3122</v>
      </c>
      <c r="I53" s="1313" t="s">
        <v>3123</v>
      </c>
      <c r="J53" s="1313" t="s">
        <v>3124</v>
      </c>
      <c r="K53" s="1653" t="s">
        <v>208</v>
      </c>
      <c r="L53" s="510" t="s">
        <v>3125</v>
      </c>
      <c r="M53" s="215">
        <v>1</v>
      </c>
      <c r="N53" s="1670">
        <v>36003.660000000003</v>
      </c>
      <c r="O53" s="1081" t="s">
        <v>3126</v>
      </c>
      <c r="P53" s="1668">
        <v>26</v>
      </c>
    </row>
    <row r="54" spans="1:16" ht="82.5" customHeight="1">
      <c r="A54" s="1657"/>
      <c r="B54" s="1479"/>
      <c r="C54" s="1479"/>
      <c r="D54" s="1479"/>
      <c r="E54" s="1652"/>
      <c r="F54" s="1652"/>
      <c r="G54" s="1652"/>
      <c r="H54" s="1652"/>
      <c r="I54" s="1652"/>
      <c r="J54" s="1652"/>
      <c r="K54" s="1654"/>
      <c r="L54" s="510" t="s">
        <v>624</v>
      </c>
      <c r="M54" s="215">
        <v>1</v>
      </c>
      <c r="N54" s="1671"/>
      <c r="O54" s="1082"/>
      <c r="P54" s="1669"/>
    </row>
    <row r="55" spans="1:16" ht="89.25" customHeight="1">
      <c r="A55" s="1657">
        <v>6</v>
      </c>
      <c r="B55" s="1477">
        <v>11</v>
      </c>
      <c r="C55" s="1477" t="s">
        <v>440</v>
      </c>
      <c r="D55" s="1477">
        <v>6</v>
      </c>
      <c r="E55" s="1313" t="s">
        <v>3127</v>
      </c>
      <c r="F55" s="1313" t="s">
        <v>3128</v>
      </c>
      <c r="G55" s="1186" t="s">
        <v>3129</v>
      </c>
      <c r="H55" s="1258" t="s">
        <v>3130</v>
      </c>
      <c r="I55" s="1313" t="s">
        <v>3131</v>
      </c>
      <c r="J55" s="1313" t="s">
        <v>3132</v>
      </c>
      <c r="K55" s="1653" t="s">
        <v>208</v>
      </c>
      <c r="L55" s="510" t="s">
        <v>63</v>
      </c>
      <c r="M55" s="215">
        <v>1</v>
      </c>
      <c r="N55" s="1655">
        <v>64575</v>
      </c>
      <c r="O55" s="1081" t="s">
        <v>3133</v>
      </c>
      <c r="P55" s="1668">
        <v>25.5</v>
      </c>
    </row>
    <row r="56" spans="1:16" ht="38.25">
      <c r="A56" s="1657"/>
      <c r="B56" s="1479"/>
      <c r="C56" s="1479"/>
      <c r="D56" s="1479"/>
      <c r="E56" s="1652"/>
      <c r="F56" s="1652"/>
      <c r="G56" s="1652"/>
      <c r="H56" s="1182"/>
      <c r="I56" s="1652"/>
      <c r="J56" s="1652"/>
      <c r="K56" s="1654"/>
      <c r="L56" s="510" t="s">
        <v>37</v>
      </c>
      <c r="M56" s="215">
        <v>1</v>
      </c>
      <c r="N56" s="1656"/>
      <c r="O56" s="1082"/>
      <c r="P56" s="1669"/>
    </row>
    <row r="57" spans="1:16" ht="120">
      <c r="A57" s="93">
        <v>7</v>
      </c>
      <c r="B57" s="495">
        <v>12</v>
      </c>
      <c r="C57" s="495" t="s">
        <v>3134</v>
      </c>
      <c r="D57" s="495">
        <v>1.6</v>
      </c>
      <c r="E57" s="149" t="s">
        <v>3135</v>
      </c>
      <c r="F57" s="149" t="s">
        <v>3136</v>
      </c>
      <c r="G57" s="149" t="s">
        <v>3137</v>
      </c>
      <c r="H57" s="149" t="s">
        <v>2734</v>
      </c>
      <c r="I57" s="149" t="s">
        <v>3138</v>
      </c>
      <c r="J57" s="149" t="s">
        <v>3139</v>
      </c>
      <c r="K57" s="151" t="s">
        <v>208</v>
      </c>
      <c r="L57" s="510" t="s">
        <v>624</v>
      </c>
      <c r="M57" s="215">
        <v>1</v>
      </c>
      <c r="N57" s="497">
        <v>38000</v>
      </c>
      <c r="O57" s="444" t="s">
        <v>3140</v>
      </c>
      <c r="P57" s="511">
        <v>25</v>
      </c>
    </row>
    <row r="58" spans="1:16" ht="90">
      <c r="A58" s="93">
        <v>8</v>
      </c>
      <c r="B58" s="495">
        <v>12</v>
      </c>
      <c r="C58" s="495">
        <v>1.5</v>
      </c>
      <c r="D58" s="495">
        <v>1.6</v>
      </c>
      <c r="E58" s="149" t="s">
        <v>3141</v>
      </c>
      <c r="F58" s="149" t="s">
        <v>3142</v>
      </c>
      <c r="G58" s="149" t="s">
        <v>3143</v>
      </c>
      <c r="H58" s="149" t="s">
        <v>2734</v>
      </c>
      <c r="I58" s="149" t="s">
        <v>3144</v>
      </c>
      <c r="J58" s="149" t="s">
        <v>3145</v>
      </c>
      <c r="K58" s="151" t="s">
        <v>208</v>
      </c>
      <c r="L58" s="510" t="s">
        <v>624</v>
      </c>
      <c r="M58" s="215">
        <v>1</v>
      </c>
      <c r="N58" s="497" t="s">
        <v>3146</v>
      </c>
      <c r="O58" s="444" t="s">
        <v>3147</v>
      </c>
      <c r="P58" s="511">
        <v>25</v>
      </c>
    </row>
    <row r="59" spans="1:16" ht="38.25">
      <c r="A59" s="1657">
        <v>9</v>
      </c>
      <c r="B59" s="1658">
        <v>13</v>
      </c>
      <c r="C59" s="1658">
        <v>1.5</v>
      </c>
      <c r="D59" s="1658">
        <v>1.6</v>
      </c>
      <c r="E59" s="1313" t="s">
        <v>3148</v>
      </c>
      <c r="F59" s="1313" t="s">
        <v>3149</v>
      </c>
      <c r="G59" s="1313" t="s">
        <v>3150</v>
      </c>
      <c r="H59" s="1313" t="s">
        <v>3151</v>
      </c>
      <c r="I59" s="1313" t="s">
        <v>3152</v>
      </c>
      <c r="J59" s="1313" t="s">
        <v>3153</v>
      </c>
      <c r="K59" s="1653" t="s">
        <v>208</v>
      </c>
      <c r="L59" s="512" t="s">
        <v>37</v>
      </c>
      <c r="M59" s="454">
        <v>1</v>
      </c>
      <c r="N59" s="1655">
        <v>51500</v>
      </c>
      <c r="O59" s="1081" t="s">
        <v>3154</v>
      </c>
      <c r="P59" s="1648">
        <v>24.5</v>
      </c>
    </row>
    <row r="60" spans="1:16" ht="25.5">
      <c r="A60" s="1657"/>
      <c r="B60" s="1666"/>
      <c r="C60" s="1666"/>
      <c r="D60" s="1666"/>
      <c r="E60" s="1660"/>
      <c r="F60" s="1660"/>
      <c r="G60" s="1660"/>
      <c r="H60" s="1660"/>
      <c r="I60" s="1660"/>
      <c r="J60" s="1660"/>
      <c r="K60" s="1661"/>
      <c r="L60" s="512" t="s">
        <v>26</v>
      </c>
      <c r="M60" s="454">
        <v>1</v>
      </c>
      <c r="N60" s="1667"/>
      <c r="O60" s="1092"/>
      <c r="P60" s="1665"/>
    </row>
    <row r="61" spans="1:16">
      <c r="A61" s="1657"/>
      <c r="B61" s="1659"/>
      <c r="C61" s="1659"/>
      <c r="D61" s="1659"/>
      <c r="E61" s="1652"/>
      <c r="F61" s="1652"/>
      <c r="G61" s="1652"/>
      <c r="H61" s="1652"/>
      <c r="I61" s="1652"/>
      <c r="J61" s="1652"/>
      <c r="K61" s="1654"/>
      <c r="L61" s="512" t="s">
        <v>63</v>
      </c>
      <c r="M61" s="454">
        <v>1</v>
      </c>
      <c r="N61" s="1656"/>
      <c r="O61" s="1082"/>
      <c r="P61" s="1649"/>
    </row>
    <row r="62" spans="1:16" ht="120">
      <c r="A62" s="93">
        <v>10</v>
      </c>
      <c r="B62" s="495">
        <v>13</v>
      </c>
      <c r="C62" s="495">
        <v>5</v>
      </c>
      <c r="D62" s="495">
        <v>6</v>
      </c>
      <c r="E62" s="149" t="s">
        <v>3155</v>
      </c>
      <c r="F62" s="149" t="s">
        <v>3156</v>
      </c>
      <c r="G62" s="453" t="s">
        <v>3157</v>
      </c>
      <c r="H62" s="149" t="s">
        <v>275</v>
      </c>
      <c r="I62" s="453" t="s">
        <v>3158</v>
      </c>
      <c r="J62" s="149" t="s">
        <v>3159</v>
      </c>
      <c r="K62" s="151" t="s">
        <v>208</v>
      </c>
      <c r="L62" s="510" t="s">
        <v>26</v>
      </c>
      <c r="M62" s="215">
        <v>1</v>
      </c>
      <c r="N62" s="497">
        <v>59410.400000000001</v>
      </c>
      <c r="O62" s="444" t="s">
        <v>3160</v>
      </c>
      <c r="P62" s="511">
        <v>24.5</v>
      </c>
    </row>
    <row r="63" spans="1:16" ht="105">
      <c r="A63" s="93">
        <v>11</v>
      </c>
      <c r="B63" s="495">
        <v>12.13</v>
      </c>
      <c r="C63" s="495" t="s">
        <v>3161</v>
      </c>
      <c r="D63" s="495">
        <v>6</v>
      </c>
      <c r="E63" s="149" t="s">
        <v>3162</v>
      </c>
      <c r="F63" s="149" t="s">
        <v>3163</v>
      </c>
      <c r="G63" s="149" t="s">
        <v>3164</v>
      </c>
      <c r="H63" s="149" t="s">
        <v>415</v>
      </c>
      <c r="I63" s="149" t="s">
        <v>3165</v>
      </c>
      <c r="J63" s="149" t="s">
        <v>3166</v>
      </c>
      <c r="K63" s="151" t="s">
        <v>208</v>
      </c>
      <c r="L63" s="510" t="s">
        <v>609</v>
      </c>
      <c r="M63" s="452">
        <v>1000</v>
      </c>
      <c r="N63" s="497">
        <v>41861</v>
      </c>
      <c r="O63" s="444" t="s">
        <v>3167</v>
      </c>
      <c r="P63" s="511">
        <v>24.5</v>
      </c>
    </row>
    <row r="64" spans="1:16" ht="25.5">
      <c r="A64" s="1657">
        <v>12</v>
      </c>
      <c r="B64" s="1658">
        <v>13</v>
      </c>
      <c r="C64" s="1658" t="s">
        <v>3168</v>
      </c>
      <c r="D64" s="1658">
        <v>6</v>
      </c>
      <c r="E64" s="1313" t="s">
        <v>3169</v>
      </c>
      <c r="F64" s="1313" t="s">
        <v>3170</v>
      </c>
      <c r="G64" s="1313" t="s">
        <v>3171</v>
      </c>
      <c r="H64" s="1313" t="s">
        <v>3172</v>
      </c>
      <c r="I64" s="1313" t="s">
        <v>3173</v>
      </c>
      <c r="J64" s="1313" t="s">
        <v>3174</v>
      </c>
      <c r="K64" s="1653" t="s">
        <v>208</v>
      </c>
      <c r="L64" s="510" t="s">
        <v>26</v>
      </c>
      <c r="M64" s="452">
        <v>1</v>
      </c>
      <c r="N64" s="1655">
        <v>79162.8</v>
      </c>
      <c r="O64" s="1081" t="s">
        <v>3175</v>
      </c>
      <c r="P64" s="1648">
        <v>24</v>
      </c>
    </row>
    <row r="65" spans="1:16" ht="38.25">
      <c r="A65" s="1657"/>
      <c r="B65" s="1666"/>
      <c r="C65" s="1666"/>
      <c r="D65" s="1666"/>
      <c r="E65" s="1660"/>
      <c r="F65" s="1660"/>
      <c r="G65" s="1660"/>
      <c r="H65" s="1660"/>
      <c r="I65" s="1660"/>
      <c r="J65" s="1660"/>
      <c r="K65" s="1661"/>
      <c r="L65" s="510" t="s">
        <v>609</v>
      </c>
      <c r="M65" s="452">
        <v>1500</v>
      </c>
      <c r="N65" s="1667"/>
      <c r="O65" s="1092"/>
      <c r="P65" s="1665"/>
    </row>
    <row r="66" spans="1:16" ht="52.5" customHeight="1">
      <c r="A66" s="1657"/>
      <c r="B66" s="1659"/>
      <c r="C66" s="1659"/>
      <c r="D66" s="1659"/>
      <c r="E66" s="1652"/>
      <c r="F66" s="1652"/>
      <c r="G66" s="1652"/>
      <c r="H66" s="1652"/>
      <c r="I66" s="1652"/>
      <c r="J66" s="1652"/>
      <c r="K66" s="1654"/>
      <c r="L66" s="510" t="s">
        <v>3176</v>
      </c>
      <c r="M66" s="452">
        <v>1</v>
      </c>
      <c r="N66" s="1656"/>
      <c r="O66" s="1082"/>
      <c r="P66" s="1649"/>
    </row>
    <row r="67" spans="1:16">
      <c r="A67" s="1657">
        <v>13</v>
      </c>
      <c r="B67" s="1658">
        <v>13</v>
      </c>
      <c r="C67" s="1658">
        <v>3.4</v>
      </c>
      <c r="D67" s="1658">
        <v>1.4</v>
      </c>
      <c r="E67" s="1313" t="s">
        <v>3177</v>
      </c>
      <c r="F67" s="1313" t="s">
        <v>3178</v>
      </c>
      <c r="G67" s="1313" t="s">
        <v>3179</v>
      </c>
      <c r="H67" s="1313" t="s">
        <v>3180</v>
      </c>
      <c r="I67" s="1313" t="s">
        <v>3181</v>
      </c>
      <c r="J67" s="1313" t="s">
        <v>3182</v>
      </c>
      <c r="K67" s="1653" t="s">
        <v>208</v>
      </c>
      <c r="L67" s="510" t="s">
        <v>63</v>
      </c>
      <c r="M67" s="452">
        <v>2</v>
      </c>
      <c r="N67" s="1655">
        <v>26248.2</v>
      </c>
      <c r="O67" s="1081" t="s">
        <v>3183</v>
      </c>
      <c r="P67" s="1648">
        <v>24</v>
      </c>
    </row>
    <row r="68" spans="1:16" ht="38.25">
      <c r="A68" s="1657"/>
      <c r="B68" s="1659"/>
      <c r="C68" s="1659"/>
      <c r="D68" s="1659"/>
      <c r="E68" s="1652"/>
      <c r="F68" s="1652"/>
      <c r="G68" s="1652"/>
      <c r="H68" s="1652"/>
      <c r="I68" s="1652"/>
      <c r="J68" s="1652"/>
      <c r="K68" s="1654"/>
      <c r="L68" s="510" t="s">
        <v>609</v>
      </c>
      <c r="M68" s="452">
        <v>800</v>
      </c>
      <c r="N68" s="1656"/>
      <c r="O68" s="1082"/>
      <c r="P68" s="1649"/>
    </row>
    <row r="69" spans="1:16" ht="75">
      <c r="A69" s="93">
        <v>14</v>
      </c>
      <c r="B69" s="495">
        <v>9</v>
      </c>
      <c r="C69" s="495">
        <v>1.5</v>
      </c>
      <c r="D69" s="495">
        <v>2.2999999999999998</v>
      </c>
      <c r="E69" s="149" t="s">
        <v>3184</v>
      </c>
      <c r="F69" s="149" t="s">
        <v>3185</v>
      </c>
      <c r="G69" s="149" t="s">
        <v>3186</v>
      </c>
      <c r="H69" s="149" t="s">
        <v>2734</v>
      </c>
      <c r="I69" s="149" t="s">
        <v>3187</v>
      </c>
      <c r="J69" s="149" t="s">
        <v>3188</v>
      </c>
      <c r="K69" s="151" t="s">
        <v>208</v>
      </c>
      <c r="L69" s="510" t="s">
        <v>624</v>
      </c>
      <c r="M69" s="452">
        <v>1</v>
      </c>
      <c r="N69" s="497">
        <v>88107.8</v>
      </c>
      <c r="O69" s="444" t="s">
        <v>3189</v>
      </c>
      <c r="P69" s="511">
        <v>24</v>
      </c>
    </row>
    <row r="70" spans="1:16" ht="45">
      <c r="A70" s="93">
        <v>15</v>
      </c>
      <c r="B70" s="495">
        <v>11</v>
      </c>
      <c r="C70" s="495">
        <v>1</v>
      </c>
      <c r="D70" s="495">
        <v>6</v>
      </c>
      <c r="E70" s="149" t="s">
        <v>3190</v>
      </c>
      <c r="F70" s="149" t="s">
        <v>3191</v>
      </c>
      <c r="G70" s="149" t="s">
        <v>3192</v>
      </c>
      <c r="H70" s="149" t="s">
        <v>238</v>
      </c>
      <c r="I70" s="149" t="s">
        <v>3193</v>
      </c>
      <c r="J70" s="149" t="s">
        <v>3194</v>
      </c>
      <c r="K70" s="151" t="s">
        <v>208</v>
      </c>
      <c r="L70" s="510" t="s">
        <v>63</v>
      </c>
      <c r="M70" s="452">
        <v>1</v>
      </c>
      <c r="N70" s="497">
        <v>19925.599999999999</v>
      </c>
      <c r="O70" s="444" t="s">
        <v>3195</v>
      </c>
      <c r="P70" s="511">
        <v>24</v>
      </c>
    </row>
    <row r="71" spans="1:16" ht="105">
      <c r="A71" s="93">
        <v>16</v>
      </c>
      <c r="B71" s="495">
        <v>13</v>
      </c>
      <c r="C71" s="495">
        <v>5</v>
      </c>
      <c r="D71" s="495">
        <v>6</v>
      </c>
      <c r="E71" s="149" t="s">
        <v>3196</v>
      </c>
      <c r="F71" s="149" t="s">
        <v>3197</v>
      </c>
      <c r="G71" s="149" t="s">
        <v>3198</v>
      </c>
      <c r="H71" s="149" t="s">
        <v>3199</v>
      </c>
      <c r="I71" s="453" t="s">
        <v>3200</v>
      </c>
      <c r="J71" s="149" t="s">
        <v>3201</v>
      </c>
      <c r="K71" s="151" t="s">
        <v>208</v>
      </c>
      <c r="L71" s="510" t="s">
        <v>3118</v>
      </c>
      <c r="M71" s="452">
        <v>1</v>
      </c>
      <c r="N71" s="497">
        <v>51236</v>
      </c>
      <c r="O71" s="444" t="s">
        <v>3202</v>
      </c>
      <c r="P71" s="511">
        <v>24</v>
      </c>
    </row>
    <row r="72" spans="1:16" ht="120">
      <c r="A72" s="93">
        <v>17</v>
      </c>
      <c r="B72" s="495">
        <v>13</v>
      </c>
      <c r="C72" s="495">
        <v>1.5</v>
      </c>
      <c r="D72" s="495">
        <v>6</v>
      </c>
      <c r="E72" s="149" t="s">
        <v>3184</v>
      </c>
      <c r="F72" s="149" t="s">
        <v>3203</v>
      </c>
      <c r="G72" s="149" t="s">
        <v>3204</v>
      </c>
      <c r="H72" s="149" t="s">
        <v>621</v>
      </c>
      <c r="I72" s="149" t="s">
        <v>3205</v>
      </c>
      <c r="J72" s="149" t="s">
        <v>3206</v>
      </c>
      <c r="K72" s="151" t="s">
        <v>208</v>
      </c>
      <c r="L72" s="510" t="s">
        <v>624</v>
      </c>
      <c r="M72" s="215">
        <v>1</v>
      </c>
      <c r="N72" s="497">
        <v>14325.97</v>
      </c>
      <c r="O72" s="444" t="s">
        <v>3207</v>
      </c>
      <c r="P72" s="511">
        <v>24</v>
      </c>
    </row>
    <row r="73" spans="1:16" ht="90">
      <c r="A73" s="93">
        <v>18</v>
      </c>
      <c r="B73" s="495">
        <v>13</v>
      </c>
      <c r="C73" s="495" t="s">
        <v>3208</v>
      </c>
      <c r="D73" s="495">
        <v>2</v>
      </c>
      <c r="E73" s="149" t="s">
        <v>3067</v>
      </c>
      <c r="F73" s="149" t="s">
        <v>3209</v>
      </c>
      <c r="G73" s="149" t="s">
        <v>3210</v>
      </c>
      <c r="H73" s="149" t="s">
        <v>2734</v>
      </c>
      <c r="I73" s="149" t="s">
        <v>3211</v>
      </c>
      <c r="J73" s="149" t="s">
        <v>3212</v>
      </c>
      <c r="K73" s="151" t="s">
        <v>208</v>
      </c>
      <c r="L73" s="510" t="s">
        <v>624</v>
      </c>
      <c r="M73" s="215">
        <v>1</v>
      </c>
      <c r="N73" s="497">
        <v>123326.33</v>
      </c>
      <c r="O73" s="444" t="s">
        <v>3213</v>
      </c>
      <c r="P73" s="511">
        <v>24</v>
      </c>
    </row>
    <row r="74" spans="1:16" ht="102" customHeight="1">
      <c r="A74" s="1657">
        <v>19</v>
      </c>
      <c r="B74" s="1658">
        <v>13</v>
      </c>
      <c r="C74" s="1658" t="s">
        <v>440</v>
      </c>
      <c r="D74" s="1658">
        <v>6</v>
      </c>
      <c r="E74" s="1313" t="s">
        <v>3135</v>
      </c>
      <c r="F74" s="1313" t="s">
        <v>3214</v>
      </c>
      <c r="G74" s="1313" t="s">
        <v>3215</v>
      </c>
      <c r="H74" s="1313" t="s">
        <v>3216</v>
      </c>
      <c r="I74" s="1313" t="s">
        <v>3217</v>
      </c>
      <c r="J74" s="1313" t="s">
        <v>3218</v>
      </c>
      <c r="K74" s="1653" t="s">
        <v>208</v>
      </c>
      <c r="L74" s="510" t="s">
        <v>26</v>
      </c>
      <c r="M74" s="215">
        <v>1</v>
      </c>
      <c r="N74" s="1655">
        <v>48500</v>
      </c>
      <c r="O74" s="1081" t="s">
        <v>3219</v>
      </c>
      <c r="P74" s="1648">
        <v>23</v>
      </c>
    </row>
    <row r="75" spans="1:16" ht="51">
      <c r="A75" s="1657"/>
      <c r="B75" s="1659"/>
      <c r="C75" s="1659"/>
      <c r="D75" s="1659"/>
      <c r="E75" s="1652"/>
      <c r="F75" s="1652"/>
      <c r="G75" s="1652"/>
      <c r="H75" s="1652"/>
      <c r="I75" s="1652"/>
      <c r="J75" s="1652"/>
      <c r="K75" s="1654"/>
      <c r="L75" s="510" t="s">
        <v>624</v>
      </c>
      <c r="M75" s="215">
        <v>1</v>
      </c>
      <c r="N75" s="1656"/>
      <c r="O75" s="1082"/>
      <c r="P75" s="1649"/>
    </row>
    <row r="76" spans="1:16" ht="43.5" customHeight="1">
      <c r="A76" s="1657">
        <v>20</v>
      </c>
      <c r="B76" s="1658">
        <v>11</v>
      </c>
      <c r="C76" s="1658">
        <v>5</v>
      </c>
      <c r="D76" s="1658" t="s">
        <v>3107</v>
      </c>
      <c r="E76" s="1313" t="s">
        <v>3220</v>
      </c>
      <c r="F76" s="1313" t="s">
        <v>3221</v>
      </c>
      <c r="G76" s="1313" t="s">
        <v>3222</v>
      </c>
      <c r="H76" s="1313" t="s">
        <v>3223</v>
      </c>
      <c r="I76" s="1313" t="s">
        <v>3224</v>
      </c>
      <c r="J76" s="1313" t="s">
        <v>3225</v>
      </c>
      <c r="K76" s="1653" t="s">
        <v>208</v>
      </c>
      <c r="L76" s="510" t="s">
        <v>119</v>
      </c>
      <c r="M76" s="215">
        <v>2</v>
      </c>
      <c r="N76" s="1662">
        <v>107696.05</v>
      </c>
      <c r="O76" s="1081" t="s">
        <v>3226</v>
      </c>
      <c r="P76" s="1648">
        <v>23</v>
      </c>
    </row>
    <row r="77" spans="1:16" ht="51">
      <c r="A77" s="1657"/>
      <c r="B77" s="1666"/>
      <c r="C77" s="1666"/>
      <c r="D77" s="1666"/>
      <c r="E77" s="1660"/>
      <c r="F77" s="1660"/>
      <c r="G77" s="1660"/>
      <c r="H77" s="1660"/>
      <c r="I77" s="1660"/>
      <c r="J77" s="1660"/>
      <c r="K77" s="1661"/>
      <c r="L77" s="510" t="s">
        <v>624</v>
      </c>
      <c r="M77" s="215">
        <v>1</v>
      </c>
      <c r="N77" s="1663"/>
      <c r="O77" s="1092"/>
      <c r="P77" s="1665"/>
    </row>
    <row r="78" spans="1:16" ht="43.5" customHeight="1">
      <c r="A78" s="1657"/>
      <c r="B78" s="1659"/>
      <c r="C78" s="1659"/>
      <c r="D78" s="1659"/>
      <c r="E78" s="1652"/>
      <c r="F78" s="1652"/>
      <c r="G78" s="1652"/>
      <c r="H78" s="1652"/>
      <c r="I78" s="1652"/>
      <c r="J78" s="1652"/>
      <c r="K78" s="1654"/>
      <c r="L78" s="510" t="s">
        <v>609</v>
      </c>
      <c r="M78" s="215">
        <v>1000</v>
      </c>
      <c r="N78" s="1664"/>
      <c r="O78" s="1082"/>
      <c r="P78" s="1649"/>
    </row>
    <row r="79" spans="1:16" ht="120">
      <c r="A79" s="93">
        <v>21</v>
      </c>
      <c r="B79" s="495">
        <v>6</v>
      </c>
      <c r="C79" s="495" t="s">
        <v>1365</v>
      </c>
      <c r="D79" s="495" t="s">
        <v>3227</v>
      </c>
      <c r="E79" s="149" t="s">
        <v>3228</v>
      </c>
      <c r="F79" s="149" t="s">
        <v>3229</v>
      </c>
      <c r="G79" s="149" t="s">
        <v>3230</v>
      </c>
      <c r="H79" s="149" t="s">
        <v>3231</v>
      </c>
      <c r="I79" s="149" t="s">
        <v>3232</v>
      </c>
      <c r="J79" s="149" t="s">
        <v>3233</v>
      </c>
      <c r="K79" s="151" t="s">
        <v>208</v>
      </c>
      <c r="L79" s="510" t="s">
        <v>119</v>
      </c>
      <c r="M79" s="215">
        <v>1</v>
      </c>
      <c r="N79" s="497">
        <v>22874</v>
      </c>
      <c r="O79" s="444" t="s">
        <v>3234</v>
      </c>
      <c r="P79" s="511">
        <v>23</v>
      </c>
    </row>
    <row r="80" spans="1:16" ht="150">
      <c r="A80" s="93">
        <v>22</v>
      </c>
      <c r="B80" s="495">
        <v>13</v>
      </c>
      <c r="C80" s="495">
        <v>5</v>
      </c>
      <c r="D80" s="495">
        <v>6</v>
      </c>
      <c r="E80" s="149" t="s">
        <v>3235</v>
      </c>
      <c r="F80" s="149" t="s">
        <v>3236</v>
      </c>
      <c r="G80" s="149" t="s">
        <v>3237</v>
      </c>
      <c r="H80" s="149" t="s">
        <v>248</v>
      </c>
      <c r="I80" s="149" t="s">
        <v>3238</v>
      </c>
      <c r="J80" s="149" t="s">
        <v>3239</v>
      </c>
      <c r="K80" s="151" t="s">
        <v>208</v>
      </c>
      <c r="L80" s="510" t="s">
        <v>37</v>
      </c>
      <c r="M80" s="215">
        <v>1</v>
      </c>
      <c r="N80" s="497">
        <v>14244.91</v>
      </c>
      <c r="O80" s="444" t="s">
        <v>3240</v>
      </c>
      <c r="P80" s="511">
        <v>22.5</v>
      </c>
    </row>
    <row r="81" spans="1:16" ht="225">
      <c r="A81" s="93">
        <v>23</v>
      </c>
      <c r="B81" s="495">
        <v>13</v>
      </c>
      <c r="C81" s="495" t="s">
        <v>3241</v>
      </c>
      <c r="D81" s="495">
        <v>6</v>
      </c>
      <c r="E81" s="149" t="s">
        <v>3228</v>
      </c>
      <c r="F81" s="149" t="s">
        <v>3242</v>
      </c>
      <c r="G81" s="149" t="s">
        <v>3243</v>
      </c>
      <c r="H81" s="149" t="s">
        <v>275</v>
      </c>
      <c r="I81" s="149" t="s">
        <v>3244</v>
      </c>
      <c r="J81" s="149" t="s">
        <v>3245</v>
      </c>
      <c r="K81" s="151" t="s">
        <v>208</v>
      </c>
      <c r="L81" s="510" t="s">
        <v>26</v>
      </c>
      <c r="M81" s="215">
        <v>1</v>
      </c>
      <c r="N81" s="497">
        <v>35320</v>
      </c>
      <c r="O81" s="444" t="s">
        <v>3234</v>
      </c>
      <c r="P81" s="511">
        <v>22.5</v>
      </c>
    </row>
    <row r="82" spans="1:16" ht="240">
      <c r="A82" s="93">
        <v>24</v>
      </c>
      <c r="B82" s="495">
        <v>13</v>
      </c>
      <c r="C82" s="495" t="s">
        <v>3246</v>
      </c>
      <c r="D82" s="495">
        <v>6</v>
      </c>
      <c r="E82" s="149" t="s">
        <v>3247</v>
      </c>
      <c r="F82" s="149" t="s">
        <v>3248</v>
      </c>
      <c r="G82" s="149" t="s">
        <v>3249</v>
      </c>
      <c r="H82" s="149" t="s">
        <v>2734</v>
      </c>
      <c r="I82" s="149" t="s">
        <v>3250</v>
      </c>
      <c r="J82" s="149" t="s">
        <v>3251</v>
      </c>
      <c r="K82" s="151" t="s">
        <v>208</v>
      </c>
      <c r="L82" s="510" t="s">
        <v>624</v>
      </c>
      <c r="M82" s="215">
        <v>1</v>
      </c>
      <c r="N82" s="497">
        <v>22460</v>
      </c>
      <c r="O82" s="444" t="s">
        <v>3252</v>
      </c>
      <c r="P82" s="511">
        <v>22</v>
      </c>
    </row>
    <row r="83" spans="1:16" ht="60">
      <c r="A83" s="93">
        <v>25</v>
      </c>
      <c r="B83" s="495">
        <v>13</v>
      </c>
      <c r="C83" s="495">
        <v>5</v>
      </c>
      <c r="D83" s="495">
        <v>6</v>
      </c>
      <c r="E83" s="149" t="s">
        <v>3190</v>
      </c>
      <c r="F83" s="149" t="s">
        <v>3253</v>
      </c>
      <c r="G83" s="149" t="s">
        <v>3254</v>
      </c>
      <c r="H83" s="149" t="s">
        <v>3255</v>
      </c>
      <c r="I83" s="149" t="s">
        <v>3256</v>
      </c>
      <c r="J83" s="149" t="s">
        <v>3257</v>
      </c>
      <c r="K83" s="151" t="s">
        <v>208</v>
      </c>
      <c r="L83" s="510" t="s">
        <v>119</v>
      </c>
      <c r="M83" s="215">
        <v>1</v>
      </c>
      <c r="N83" s="497">
        <v>48845.16</v>
      </c>
      <c r="O83" s="444" t="s">
        <v>3258</v>
      </c>
      <c r="P83" s="511">
        <v>22</v>
      </c>
    </row>
    <row r="84" spans="1:16" ht="67.5" customHeight="1">
      <c r="A84" s="1657">
        <v>26</v>
      </c>
      <c r="B84" s="1658">
        <v>13</v>
      </c>
      <c r="C84" s="1658" t="s">
        <v>482</v>
      </c>
      <c r="D84" s="1658">
        <v>5</v>
      </c>
      <c r="E84" s="1313" t="s">
        <v>3228</v>
      </c>
      <c r="F84" s="1313" t="s">
        <v>3259</v>
      </c>
      <c r="G84" s="1313" t="s">
        <v>3260</v>
      </c>
      <c r="H84" s="1313" t="s">
        <v>3261</v>
      </c>
      <c r="I84" s="1313" t="s">
        <v>3262</v>
      </c>
      <c r="J84" s="1313" t="s">
        <v>3263</v>
      </c>
      <c r="K84" s="1653" t="s">
        <v>208</v>
      </c>
      <c r="L84" s="510" t="s">
        <v>26</v>
      </c>
      <c r="M84" s="215">
        <v>1</v>
      </c>
      <c r="N84" s="1655">
        <v>81584</v>
      </c>
      <c r="O84" s="1081" t="s">
        <v>3234</v>
      </c>
      <c r="P84" s="1648">
        <v>22</v>
      </c>
    </row>
    <row r="85" spans="1:16" ht="55.5" customHeight="1">
      <c r="A85" s="1657"/>
      <c r="B85" s="1659"/>
      <c r="C85" s="1659"/>
      <c r="D85" s="1659"/>
      <c r="E85" s="1652"/>
      <c r="F85" s="1652"/>
      <c r="G85" s="1652"/>
      <c r="H85" s="1652"/>
      <c r="I85" s="1652"/>
      <c r="J85" s="1652"/>
      <c r="K85" s="1654"/>
      <c r="L85" s="510" t="s">
        <v>624</v>
      </c>
      <c r="M85" s="215">
        <v>1</v>
      </c>
      <c r="N85" s="1656"/>
      <c r="O85" s="1082"/>
      <c r="P85" s="1649"/>
    </row>
    <row r="86" spans="1:16" ht="105">
      <c r="A86" s="93">
        <v>27</v>
      </c>
      <c r="B86" s="500">
        <v>13</v>
      </c>
      <c r="C86" s="500">
        <v>5</v>
      </c>
      <c r="D86" s="500">
        <v>6</v>
      </c>
      <c r="E86" s="451" t="s">
        <v>3228</v>
      </c>
      <c r="F86" s="451" t="s">
        <v>3264</v>
      </c>
      <c r="G86" s="451" t="s">
        <v>3265</v>
      </c>
      <c r="H86" s="451" t="s">
        <v>2734</v>
      </c>
      <c r="I86" s="451" t="s">
        <v>3266</v>
      </c>
      <c r="J86" s="451" t="s">
        <v>3267</v>
      </c>
      <c r="K86" s="513" t="s">
        <v>208</v>
      </c>
      <c r="L86" s="514" t="s">
        <v>624</v>
      </c>
      <c r="M86" s="515">
        <v>1</v>
      </c>
      <c r="N86" s="503">
        <v>42198</v>
      </c>
      <c r="O86" s="440" t="s">
        <v>3234</v>
      </c>
      <c r="P86" s="516">
        <v>22</v>
      </c>
    </row>
    <row r="87" spans="1:16" ht="87.75" customHeight="1">
      <c r="A87" s="1650">
        <v>28</v>
      </c>
      <c r="B87" s="1651">
        <v>11</v>
      </c>
      <c r="C87" s="1651" t="s">
        <v>3268</v>
      </c>
      <c r="D87" s="1651">
        <v>6</v>
      </c>
      <c r="E87" s="1645" t="s">
        <v>3228</v>
      </c>
      <c r="F87" s="1645" t="s">
        <v>3269</v>
      </c>
      <c r="G87" s="1645" t="s">
        <v>3270</v>
      </c>
      <c r="H87" s="1645" t="s">
        <v>313</v>
      </c>
      <c r="I87" s="1645" t="s">
        <v>3271</v>
      </c>
      <c r="J87" s="1645" t="s">
        <v>3272</v>
      </c>
      <c r="K87" s="1646" t="s">
        <v>208</v>
      </c>
      <c r="L87" s="512" t="s">
        <v>119</v>
      </c>
      <c r="M87" s="515">
        <v>1</v>
      </c>
      <c r="N87" s="1647">
        <v>32162.78</v>
      </c>
      <c r="O87" s="1104" t="s">
        <v>3234</v>
      </c>
      <c r="P87" s="1104">
        <v>22</v>
      </c>
    </row>
    <row r="88" spans="1:16" ht="59.25" customHeight="1">
      <c r="A88" s="1650"/>
      <c r="B88" s="1651"/>
      <c r="C88" s="1651"/>
      <c r="D88" s="1651"/>
      <c r="E88" s="1645"/>
      <c r="F88" s="1645"/>
      <c r="G88" s="1645"/>
      <c r="H88" s="1645"/>
      <c r="I88" s="1645"/>
      <c r="J88" s="1645"/>
      <c r="K88" s="1646"/>
      <c r="L88" s="510" t="s">
        <v>624</v>
      </c>
      <c r="M88" s="215">
        <v>1</v>
      </c>
      <c r="N88" s="1647"/>
      <c r="O88" s="1104"/>
      <c r="P88" s="1104"/>
    </row>
  </sheetData>
  <mergeCells count="228">
    <mergeCell ref="J13:J14"/>
    <mergeCell ref="K13:K14"/>
    <mergeCell ref="A2:O2"/>
    <mergeCell ref="A4:A5"/>
    <mergeCell ref="B4:B5"/>
    <mergeCell ref="C4:C5"/>
    <mergeCell ref="D4:D5"/>
    <mergeCell ref="E4:E5"/>
    <mergeCell ref="F4:F5"/>
    <mergeCell ref="G4:G5"/>
    <mergeCell ref="H4:H5"/>
    <mergeCell ref="I4:I5"/>
    <mergeCell ref="J4:K4"/>
    <mergeCell ref="L4:M4"/>
    <mergeCell ref="N4:N5"/>
    <mergeCell ref="O4:O5"/>
    <mergeCell ref="F11:F12"/>
    <mergeCell ref="G11:G12"/>
    <mergeCell ref="N13:N14"/>
    <mergeCell ref="O13:O14"/>
    <mergeCell ref="P4:P5"/>
    <mergeCell ref="A11:A12"/>
    <mergeCell ref="B11:B12"/>
    <mergeCell ref="C11:C12"/>
    <mergeCell ref="D11:D12"/>
    <mergeCell ref="E11:E12"/>
    <mergeCell ref="N11:N12"/>
    <mergeCell ref="O11:O12"/>
    <mergeCell ref="P11:P12"/>
    <mergeCell ref="H11:H12"/>
    <mergeCell ref="I11:I12"/>
    <mergeCell ref="J11:J12"/>
    <mergeCell ref="K11:K12"/>
    <mergeCell ref="J15:J17"/>
    <mergeCell ref="K15:K17"/>
    <mergeCell ref="N15:N17"/>
    <mergeCell ref="O15:O17"/>
    <mergeCell ref="P15:P17"/>
    <mergeCell ref="A13:A14"/>
    <mergeCell ref="B13:B14"/>
    <mergeCell ref="C13:C14"/>
    <mergeCell ref="A15:A17"/>
    <mergeCell ref="B15:B17"/>
    <mergeCell ref="C15:C17"/>
    <mergeCell ref="D15:D17"/>
    <mergeCell ref="E15:E17"/>
    <mergeCell ref="F15:F17"/>
    <mergeCell ref="G15:G17"/>
    <mergeCell ref="H15:H17"/>
    <mergeCell ref="I15:I17"/>
    <mergeCell ref="D13:D14"/>
    <mergeCell ref="E13:E14"/>
    <mergeCell ref="F13:F14"/>
    <mergeCell ref="G13:G14"/>
    <mergeCell ref="P13:P14"/>
    <mergeCell ref="H13:H14"/>
    <mergeCell ref="I13:I14"/>
    <mergeCell ref="A21:A24"/>
    <mergeCell ref="B21:B24"/>
    <mergeCell ref="C21:C24"/>
    <mergeCell ref="D21:D24"/>
    <mergeCell ref="E21:E24"/>
    <mergeCell ref="N21:N24"/>
    <mergeCell ref="O21:O24"/>
    <mergeCell ref="P21:P24"/>
    <mergeCell ref="A33:A34"/>
    <mergeCell ref="B33:B34"/>
    <mergeCell ref="C33:C34"/>
    <mergeCell ref="D33:D34"/>
    <mergeCell ref="E33:E34"/>
    <mergeCell ref="F33:F34"/>
    <mergeCell ref="G33:G34"/>
    <mergeCell ref="F21:F24"/>
    <mergeCell ref="G21:G24"/>
    <mergeCell ref="H21:H24"/>
    <mergeCell ref="I21:I24"/>
    <mergeCell ref="J21:J24"/>
    <mergeCell ref="K21:K24"/>
    <mergeCell ref="P33:P34"/>
    <mergeCell ref="H33:H34"/>
    <mergeCell ref="I33:I34"/>
    <mergeCell ref="J33:J34"/>
    <mergeCell ref="K33:K34"/>
    <mergeCell ref="N33:N34"/>
    <mergeCell ref="O33:O34"/>
    <mergeCell ref="I53:I54"/>
    <mergeCell ref="J53:J54"/>
    <mergeCell ref="K53:K54"/>
    <mergeCell ref="N53:N54"/>
    <mergeCell ref="O53:O54"/>
    <mergeCell ref="A44:O44"/>
    <mergeCell ref="J46:K46"/>
    <mergeCell ref="L46:M46"/>
    <mergeCell ref="A50:A51"/>
    <mergeCell ref="B50:B51"/>
    <mergeCell ref="C50:C51"/>
    <mergeCell ref="D50:D51"/>
    <mergeCell ref="E50:E51"/>
    <mergeCell ref="F50:F51"/>
    <mergeCell ref="P53:P54"/>
    <mergeCell ref="O50:O51"/>
    <mergeCell ref="P50:P51"/>
    <mergeCell ref="A53:A54"/>
    <mergeCell ref="B53:B54"/>
    <mergeCell ref="C53:C54"/>
    <mergeCell ref="D53:D54"/>
    <mergeCell ref="E53:E54"/>
    <mergeCell ref="F53:F54"/>
    <mergeCell ref="G53:G54"/>
    <mergeCell ref="H53:H54"/>
    <mergeCell ref="G50:G51"/>
    <mergeCell ref="H50:H51"/>
    <mergeCell ref="I50:I51"/>
    <mergeCell ref="J50:J51"/>
    <mergeCell ref="K50:K51"/>
    <mergeCell ref="N50:N51"/>
    <mergeCell ref="P59:P61"/>
    <mergeCell ref="O55:O56"/>
    <mergeCell ref="P55:P56"/>
    <mergeCell ref="A59:A61"/>
    <mergeCell ref="B59:B61"/>
    <mergeCell ref="C59:C61"/>
    <mergeCell ref="D59:D61"/>
    <mergeCell ref="E59:E61"/>
    <mergeCell ref="F59:F61"/>
    <mergeCell ref="G59:G61"/>
    <mergeCell ref="H59:H61"/>
    <mergeCell ref="G55:G56"/>
    <mergeCell ref="H55:H56"/>
    <mergeCell ref="I55:I56"/>
    <mergeCell ref="J55:J56"/>
    <mergeCell ref="K55:K56"/>
    <mergeCell ref="N55:N56"/>
    <mergeCell ref="A55:A56"/>
    <mergeCell ref="B55:B56"/>
    <mergeCell ref="C55:C56"/>
    <mergeCell ref="D55:D56"/>
    <mergeCell ref="E55:E56"/>
    <mergeCell ref="F55:F56"/>
    <mergeCell ref="C64:C66"/>
    <mergeCell ref="D64:D66"/>
    <mergeCell ref="E64:E66"/>
    <mergeCell ref="F64:F66"/>
    <mergeCell ref="I59:I61"/>
    <mergeCell ref="J59:J61"/>
    <mergeCell ref="K59:K61"/>
    <mergeCell ref="N59:N61"/>
    <mergeCell ref="O59:O61"/>
    <mergeCell ref="I67:I68"/>
    <mergeCell ref="J67:J68"/>
    <mergeCell ref="K67:K68"/>
    <mergeCell ref="N67:N68"/>
    <mergeCell ref="O67:O68"/>
    <mergeCell ref="P67:P68"/>
    <mergeCell ref="O64:O66"/>
    <mergeCell ref="P64:P66"/>
    <mergeCell ref="A67:A68"/>
    <mergeCell ref="B67:B68"/>
    <mergeCell ref="C67:C68"/>
    <mergeCell ref="D67:D68"/>
    <mergeCell ref="E67:E68"/>
    <mergeCell ref="F67:F68"/>
    <mergeCell ref="G67:G68"/>
    <mergeCell ref="H67:H68"/>
    <mergeCell ref="G64:G66"/>
    <mergeCell ref="H64:H66"/>
    <mergeCell ref="I64:I66"/>
    <mergeCell ref="J64:J66"/>
    <mergeCell ref="K64:K66"/>
    <mergeCell ref="N64:N66"/>
    <mergeCell ref="A64:A66"/>
    <mergeCell ref="B64:B66"/>
    <mergeCell ref="P76:P78"/>
    <mergeCell ref="O74:O75"/>
    <mergeCell ref="P74:P75"/>
    <mergeCell ref="A76:A78"/>
    <mergeCell ref="B76:B78"/>
    <mergeCell ref="C76:C78"/>
    <mergeCell ref="D76:D78"/>
    <mergeCell ref="E76:E78"/>
    <mergeCell ref="F76:F78"/>
    <mergeCell ref="G76:G78"/>
    <mergeCell ref="H76:H78"/>
    <mergeCell ref="G74:G75"/>
    <mergeCell ref="H74:H75"/>
    <mergeCell ref="I74:I75"/>
    <mergeCell ref="J74:J75"/>
    <mergeCell ref="K74:K75"/>
    <mergeCell ref="N74:N75"/>
    <mergeCell ref="A74:A75"/>
    <mergeCell ref="B74:B75"/>
    <mergeCell ref="C74:C75"/>
    <mergeCell ref="D74:D75"/>
    <mergeCell ref="E74:E75"/>
    <mergeCell ref="F74:F75"/>
    <mergeCell ref="C84:C85"/>
    <mergeCell ref="D84:D85"/>
    <mergeCell ref="E84:E85"/>
    <mergeCell ref="F84:F85"/>
    <mergeCell ref="I76:I78"/>
    <mergeCell ref="J76:J78"/>
    <mergeCell ref="K76:K78"/>
    <mergeCell ref="N76:N78"/>
    <mergeCell ref="O76:O78"/>
    <mergeCell ref="I87:I88"/>
    <mergeCell ref="J87:J88"/>
    <mergeCell ref="K87:K88"/>
    <mergeCell ref="N87:N88"/>
    <mergeCell ref="O87:O88"/>
    <mergeCell ref="P87:P88"/>
    <mergeCell ref="O84:O85"/>
    <mergeCell ref="P84:P85"/>
    <mergeCell ref="A87:A88"/>
    <mergeCell ref="B87:B88"/>
    <mergeCell ref="C87:C88"/>
    <mergeCell ref="D87:D88"/>
    <mergeCell ref="E87:E88"/>
    <mergeCell ref="F87:F88"/>
    <mergeCell ref="G87:G88"/>
    <mergeCell ref="H87:H88"/>
    <mergeCell ref="G84:G85"/>
    <mergeCell ref="H84:H85"/>
    <mergeCell ref="I84:I85"/>
    <mergeCell ref="J84:J85"/>
    <mergeCell ref="K84:K85"/>
    <mergeCell ref="N84:N85"/>
    <mergeCell ref="A84:A85"/>
    <mergeCell ref="B84:B8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
  <sheetViews>
    <sheetView workbookViewId="0">
      <selection activeCell="F28" sqref="F28"/>
    </sheetView>
  </sheetViews>
  <sheetFormatPr defaultRowHeight="15"/>
  <cols>
    <col min="2" max="2" width="26.85546875" customWidth="1"/>
    <col min="3" max="3" width="15.28515625" customWidth="1"/>
    <col min="4" max="4" width="24.140625" customWidth="1"/>
    <col min="5" max="5" width="36.140625" customWidth="1"/>
    <col min="6" max="6" width="33.7109375" customWidth="1"/>
  </cols>
  <sheetData>
    <row r="2" spans="2:6" ht="47.25">
      <c r="B2" s="564" t="s">
        <v>3558</v>
      </c>
      <c r="C2" s="564" t="s">
        <v>3559</v>
      </c>
      <c r="D2" s="564" t="s">
        <v>3560</v>
      </c>
      <c r="E2" s="564" t="s">
        <v>3561</v>
      </c>
      <c r="F2" s="564" t="s">
        <v>3562</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74"/>
  <sheetViews>
    <sheetView topLeftCell="A67" zoomScale="60" zoomScaleNormal="60" workbookViewId="0">
      <selection activeCell="E21" sqref="E21:E22"/>
    </sheetView>
  </sheetViews>
  <sheetFormatPr defaultRowHeight="15"/>
  <cols>
    <col min="1" max="1" width="4.7109375"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bestFit="1" customWidth="1"/>
    <col min="11" max="11" width="26" bestFit="1" customWidth="1"/>
    <col min="12" max="12" width="19.140625" bestFit="1" customWidth="1"/>
    <col min="13" max="13" width="10.42578125" style="473" customWidth="1"/>
    <col min="14" max="14" width="11.85546875" customWidth="1"/>
    <col min="15" max="15" width="14.7109375" customWidth="1"/>
    <col min="16" max="16" width="9"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1.8554687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1.8554687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1.8554687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1.8554687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1.8554687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1.8554687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1.8554687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1.8554687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1.8554687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1.8554687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1.8554687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1.8554687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1.8554687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1.8554687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1.8554687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1.8554687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1.8554687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1.8554687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1.8554687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1.8554687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1.8554687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1.8554687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1.8554687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1.8554687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1.8554687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1.8554687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1.8554687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1.8554687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1.8554687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1.8554687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1.8554687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1.8554687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1.8554687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1.8554687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1.8554687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1.8554687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1.8554687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1.8554687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1.8554687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1.8554687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1.8554687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1.8554687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1.8554687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1.8554687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1.8554687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1.8554687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1.8554687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1.8554687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1.8554687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1.8554687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1.8554687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1.8554687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1.8554687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1.8554687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1.8554687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1.8554687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1.8554687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1.8554687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1.8554687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1.8554687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1.8554687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1.8554687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1.85546875" customWidth="1"/>
    <col min="16143" max="16143" width="14.7109375" customWidth="1"/>
    <col min="16144" max="16144" width="9" bestFit="1" customWidth="1"/>
  </cols>
  <sheetData>
    <row r="2" spans="1:16" ht="15.75">
      <c r="A2" s="398" t="s">
        <v>2711</v>
      </c>
      <c r="B2" s="399"/>
      <c r="C2" s="399"/>
      <c r="D2" s="399"/>
      <c r="E2" s="399"/>
      <c r="F2" s="399"/>
      <c r="G2" s="399"/>
      <c r="H2" s="399"/>
      <c r="I2" s="399"/>
      <c r="J2" s="399"/>
      <c r="K2" s="399"/>
      <c r="L2" s="399"/>
      <c r="M2" s="455"/>
      <c r="N2" s="399"/>
      <c r="O2" s="399"/>
    </row>
    <row r="3" spans="1:16" ht="15.75">
      <c r="A3" s="398"/>
      <c r="B3" s="399"/>
      <c r="C3" s="399"/>
      <c r="D3" s="399"/>
      <c r="E3" s="399"/>
      <c r="F3" s="399"/>
      <c r="G3" s="399"/>
      <c r="H3" s="399"/>
      <c r="I3" s="399"/>
      <c r="J3" s="399"/>
      <c r="K3" s="399"/>
      <c r="L3" s="399"/>
      <c r="M3" s="455"/>
      <c r="N3" s="399"/>
      <c r="O3" s="399"/>
    </row>
    <row r="4" spans="1:16" s="3" customFormat="1" ht="30" customHeight="1">
      <c r="A4" s="1085" t="s">
        <v>1</v>
      </c>
      <c r="B4" s="1073" t="s">
        <v>2</v>
      </c>
      <c r="C4" s="1073" t="s">
        <v>3</v>
      </c>
      <c r="D4" s="1085" t="s">
        <v>4</v>
      </c>
      <c r="E4" s="1085" t="s">
        <v>5</v>
      </c>
      <c r="F4" s="1085" t="s">
        <v>6</v>
      </c>
      <c r="G4" s="1085" t="s">
        <v>7</v>
      </c>
      <c r="H4" s="1085" t="s">
        <v>8</v>
      </c>
      <c r="I4" s="1085" t="s">
        <v>9</v>
      </c>
      <c r="J4" s="1087" t="s">
        <v>10</v>
      </c>
      <c r="K4" s="1088"/>
      <c r="L4" s="1087" t="s">
        <v>11</v>
      </c>
      <c r="M4" s="1230"/>
      <c r="N4" s="1073" t="s">
        <v>12</v>
      </c>
      <c r="O4" s="1073" t="s">
        <v>13</v>
      </c>
      <c r="P4" s="1073" t="s">
        <v>14</v>
      </c>
    </row>
    <row r="5" spans="1:16" s="3" customFormat="1" ht="35.25" customHeight="1">
      <c r="A5" s="1086"/>
      <c r="B5" s="1074"/>
      <c r="C5" s="1074"/>
      <c r="D5" s="1086"/>
      <c r="E5" s="1086"/>
      <c r="F5" s="1086"/>
      <c r="G5" s="1086"/>
      <c r="H5" s="1086"/>
      <c r="I5" s="1086"/>
      <c r="J5" s="397">
        <v>2016</v>
      </c>
      <c r="K5" s="397">
        <v>2017</v>
      </c>
      <c r="L5" s="396" t="s">
        <v>15</v>
      </c>
      <c r="M5" s="456" t="s">
        <v>16</v>
      </c>
      <c r="N5" s="1074"/>
      <c r="O5" s="1074"/>
      <c r="P5" s="1074"/>
    </row>
    <row r="6" spans="1:16" s="41" customFormat="1" ht="120.75" customHeight="1">
      <c r="A6" s="395">
        <v>1</v>
      </c>
      <c r="B6" s="407">
        <v>11</v>
      </c>
      <c r="C6" s="407" t="s">
        <v>68</v>
      </c>
      <c r="D6" s="407" t="s">
        <v>50</v>
      </c>
      <c r="E6" s="405" t="s">
        <v>2712</v>
      </c>
      <c r="F6" s="406" t="s">
        <v>2713</v>
      </c>
      <c r="G6" s="406" t="s">
        <v>2714</v>
      </c>
      <c r="H6" s="400" t="s">
        <v>1833</v>
      </c>
      <c r="I6" s="406" t="s">
        <v>2715</v>
      </c>
      <c r="J6" s="406" t="s">
        <v>2716</v>
      </c>
      <c r="K6" s="393" t="s">
        <v>208</v>
      </c>
      <c r="L6" s="13" t="s">
        <v>2717</v>
      </c>
      <c r="M6" s="411">
        <v>6000</v>
      </c>
      <c r="N6" s="409">
        <v>5000</v>
      </c>
      <c r="O6" s="406" t="s">
        <v>2718</v>
      </c>
      <c r="P6" s="393" t="s">
        <v>29</v>
      </c>
    </row>
    <row r="7" spans="1:16" s="41" customFormat="1" ht="150" customHeight="1">
      <c r="A7" s="400">
        <v>2</v>
      </c>
      <c r="B7" s="407">
        <v>9</v>
      </c>
      <c r="C7" s="407" t="s">
        <v>518</v>
      </c>
      <c r="D7" s="407" t="s">
        <v>50</v>
      </c>
      <c r="E7" s="405" t="s">
        <v>2712</v>
      </c>
      <c r="F7" s="406" t="s">
        <v>2719</v>
      </c>
      <c r="G7" s="406" t="s">
        <v>2720</v>
      </c>
      <c r="H7" s="400" t="s">
        <v>2721</v>
      </c>
      <c r="I7" s="406" t="s">
        <v>2722</v>
      </c>
      <c r="J7" s="406" t="s">
        <v>2716</v>
      </c>
      <c r="K7" s="393" t="s">
        <v>208</v>
      </c>
      <c r="L7" s="13" t="s">
        <v>75</v>
      </c>
      <c r="M7" s="411">
        <v>450</v>
      </c>
      <c r="N7" s="409">
        <v>22075.200000000001</v>
      </c>
      <c r="O7" s="406" t="s">
        <v>2718</v>
      </c>
      <c r="P7" s="393" t="s">
        <v>29</v>
      </c>
    </row>
    <row r="8" spans="1:16" s="41" customFormat="1" ht="157.5" customHeight="1">
      <c r="A8" s="400">
        <v>3</v>
      </c>
      <c r="B8" s="407">
        <v>13</v>
      </c>
      <c r="C8" s="407" t="s">
        <v>88</v>
      </c>
      <c r="D8" s="407" t="s">
        <v>58</v>
      </c>
      <c r="E8" s="405" t="s">
        <v>2712</v>
      </c>
      <c r="F8" s="406" t="s">
        <v>2723</v>
      </c>
      <c r="G8" s="406" t="s">
        <v>2724</v>
      </c>
      <c r="H8" s="406" t="s">
        <v>2725</v>
      </c>
      <c r="I8" s="406" t="s">
        <v>2726</v>
      </c>
      <c r="J8" s="406" t="s">
        <v>2727</v>
      </c>
      <c r="K8" s="393" t="s">
        <v>208</v>
      </c>
      <c r="L8" s="13" t="s">
        <v>2728</v>
      </c>
      <c r="M8" s="411">
        <v>400</v>
      </c>
      <c r="N8" s="409">
        <v>20819.599999999999</v>
      </c>
      <c r="O8" s="406" t="s">
        <v>2718</v>
      </c>
      <c r="P8" s="393" t="s">
        <v>29</v>
      </c>
    </row>
    <row r="9" spans="1:16" s="41" customFormat="1" ht="159" customHeight="1">
      <c r="A9" s="400">
        <v>4</v>
      </c>
      <c r="B9" s="407">
        <v>13</v>
      </c>
      <c r="C9" s="407" t="s">
        <v>88</v>
      </c>
      <c r="D9" s="407" t="s">
        <v>58</v>
      </c>
      <c r="E9" s="405" t="s">
        <v>2712</v>
      </c>
      <c r="F9" s="406" t="s">
        <v>2729</v>
      </c>
      <c r="G9" s="406" t="s">
        <v>2724</v>
      </c>
      <c r="H9" s="406" t="s">
        <v>2725</v>
      </c>
      <c r="I9" s="406" t="s">
        <v>2730</v>
      </c>
      <c r="J9" s="406" t="s">
        <v>2658</v>
      </c>
      <c r="K9" s="393" t="s">
        <v>208</v>
      </c>
      <c r="L9" s="13" t="s">
        <v>2731</v>
      </c>
      <c r="M9" s="411">
        <v>300</v>
      </c>
      <c r="N9" s="409">
        <v>15000</v>
      </c>
      <c r="O9" s="406" t="s">
        <v>2718</v>
      </c>
      <c r="P9" s="393" t="s">
        <v>29</v>
      </c>
    </row>
    <row r="10" spans="1:16" s="41" customFormat="1" ht="182.25" customHeight="1">
      <c r="A10" s="400">
        <v>5</v>
      </c>
      <c r="B10" s="407">
        <v>12</v>
      </c>
      <c r="C10" s="407" t="s">
        <v>518</v>
      </c>
      <c r="D10" s="407" t="s">
        <v>50</v>
      </c>
      <c r="E10" s="405" t="s">
        <v>2712</v>
      </c>
      <c r="F10" s="406" t="s">
        <v>2732</v>
      </c>
      <c r="G10" s="406" t="s">
        <v>2733</v>
      </c>
      <c r="H10" s="400" t="s">
        <v>2734</v>
      </c>
      <c r="I10" s="406" t="s">
        <v>2735</v>
      </c>
      <c r="J10" s="406" t="s">
        <v>2658</v>
      </c>
      <c r="K10" s="393" t="s">
        <v>208</v>
      </c>
      <c r="L10" s="13" t="s">
        <v>479</v>
      </c>
      <c r="M10" s="411">
        <v>16</v>
      </c>
      <c r="N10" s="409">
        <v>55188</v>
      </c>
      <c r="O10" s="406" t="s">
        <v>2718</v>
      </c>
      <c r="P10" s="393" t="s">
        <v>29</v>
      </c>
    </row>
    <row r="11" spans="1:16" s="41" customFormat="1" ht="120" customHeight="1">
      <c r="A11" s="400">
        <v>6</v>
      </c>
      <c r="B11" s="407">
        <v>12</v>
      </c>
      <c r="C11" s="407" t="s">
        <v>88</v>
      </c>
      <c r="D11" s="407" t="s">
        <v>58</v>
      </c>
      <c r="E11" s="405" t="s">
        <v>2712</v>
      </c>
      <c r="F11" s="406" t="s">
        <v>2736</v>
      </c>
      <c r="G11" s="406" t="s">
        <v>2737</v>
      </c>
      <c r="H11" s="400" t="s">
        <v>238</v>
      </c>
      <c r="I11" s="406" t="s">
        <v>2738</v>
      </c>
      <c r="J11" s="406" t="s">
        <v>2739</v>
      </c>
      <c r="K11" s="393" t="s">
        <v>208</v>
      </c>
      <c r="L11" s="13" t="s">
        <v>66</v>
      </c>
      <c r="M11" s="411">
        <v>1000</v>
      </c>
      <c r="N11" s="409">
        <v>50000</v>
      </c>
      <c r="O11" s="406" t="s">
        <v>2718</v>
      </c>
      <c r="P11" s="393" t="s">
        <v>29</v>
      </c>
    </row>
    <row r="12" spans="1:16" s="41" customFormat="1" ht="146.25" customHeight="1">
      <c r="A12" s="400">
        <v>7</v>
      </c>
      <c r="B12" s="407">
        <v>10</v>
      </c>
      <c r="C12" s="407" t="s">
        <v>88</v>
      </c>
      <c r="D12" s="407" t="s">
        <v>58</v>
      </c>
      <c r="E12" s="405" t="s">
        <v>2712</v>
      </c>
      <c r="F12" s="406" t="s">
        <v>2740</v>
      </c>
      <c r="G12" s="406" t="s">
        <v>2741</v>
      </c>
      <c r="H12" s="406" t="s">
        <v>248</v>
      </c>
      <c r="I12" s="406" t="s">
        <v>2742</v>
      </c>
      <c r="J12" s="406" t="s">
        <v>2743</v>
      </c>
      <c r="K12" s="393" t="s">
        <v>208</v>
      </c>
      <c r="L12" s="13" t="s">
        <v>2744</v>
      </c>
      <c r="M12" s="411">
        <v>3000</v>
      </c>
      <c r="N12" s="409">
        <v>26402.3</v>
      </c>
      <c r="O12" s="406" t="s">
        <v>2718</v>
      </c>
      <c r="P12" s="393" t="s">
        <v>29</v>
      </c>
    </row>
    <row r="13" spans="1:16" s="41" customFormat="1" ht="171.75" customHeight="1">
      <c r="A13" s="394">
        <v>8</v>
      </c>
      <c r="B13" s="407">
        <v>10</v>
      </c>
      <c r="C13" s="407" t="s">
        <v>68</v>
      </c>
      <c r="D13" s="407" t="s">
        <v>50</v>
      </c>
      <c r="E13" s="405" t="s">
        <v>2712</v>
      </c>
      <c r="F13" s="406" t="s">
        <v>2745</v>
      </c>
      <c r="G13" s="406" t="s">
        <v>2714</v>
      </c>
      <c r="H13" s="400" t="s">
        <v>1833</v>
      </c>
      <c r="I13" s="406" t="s">
        <v>2746</v>
      </c>
      <c r="J13" s="406" t="s">
        <v>2747</v>
      </c>
      <c r="K13" s="393" t="s">
        <v>208</v>
      </c>
      <c r="L13" s="13" t="s">
        <v>2717</v>
      </c>
      <c r="M13" s="411">
        <v>3000</v>
      </c>
      <c r="N13" s="409">
        <v>55000</v>
      </c>
      <c r="O13" s="406" t="s">
        <v>2718</v>
      </c>
      <c r="P13" s="393" t="s">
        <v>29</v>
      </c>
    </row>
    <row r="14" spans="1:16" s="41" customFormat="1" ht="117" customHeight="1">
      <c r="A14" s="402">
        <v>9</v>
      </c>
      <c r="B14" s="404">
        <v>10</v>
      </c>
      <c r="C14" s="404" t="s">
        <v>2748</v>
      </c>
      <c r="D14" s="404" t="s">
        <v>447</v>
      </c>
      <c r="E14" s="457" t="s">
        <v>2749</v>
      </c>
      <c r="F14" s="402" t="s">
        <v>2750</v>
      </c>
      <c r="G14" s="402" t="s">
        <v>2751</v>
      </c>
      <c r="H14" s="402" t="s">
        <v>2752</v>
      </c>
      <c r="I14" s="402" t="s">
        <v>2753</v>
      </c>
      <c r="J14" s="402" t="s">
        <v>2716</v>
      </c>
      <c r="K14" s="393" t="s">
        <v>208</v>
      </c>
      <c r="L14" s="415" t="s">
        <v>75</v>
      </c>
      <c r="M14" s="458">
        <v>1000</v>
      </c>
      <c r="N14" s="459">
        <v>15500</v>
      </c>
      <c r="O14" s="457" t="s">
        <v>2718</v>
      </c>
      <c r="P14" s="406">
        <v>35</v>
      </c>
    </row>
    <row r="15" spans="1:16" s="41" customFormat="1" ht="245.25" customHeight="1">
      <c r="A15" s="394">
        <v>10</v>
      </c>
      <c r="B15" s="404">
        <v>6</v>
      </c>
      <c r="C15" s="408" t="s">
        <v>88</v>
      </c>
      <c r="D15" s="408" t="s">
        <v>50</v>
      </c>
      <c r="E15" s="194" t="s">
        <v>310</v>
      </c>
      <c r="F15" s="406" t="s">
        <v>2754</v>
      </c>
      <c r="G15" s="406" t="s">
        <v>2755</v>
      </c>
      <c r="H15" s="406" t="s">
        <v>2756</v>
      </c>
      <c r="I15" s="406" t="s">
        <v>2757</v>
      </c>
      <c r="J15" s="406" t="s">
        <v>2758</v>
      </c>
      <c r="K15" s="393" t="s">
        <v>208</v>
      </c>
      <c r="L15" s="420" t="s">
        <v>66</v>
      </c>
      <c r="M15" s="422">
        <v>90</v>
      </c>
      <c r="N15" s="195">
        <v>20000</v>
      </c>
      <c r="O15" s="194" t="s">
        <v>853</v>
      </c>
      <c r="P15" s="406">
        <v>33</v>
      </c>
    </row>
    <row r="16" spans="1:16" s="41" customFormat="1" ht="90" customHeight="1">
      <c r="A16" s="950">
        <v>11</v>
      </c>
      <c r="B16" s="404">
        <v>12</v>
      </c>
      <c r="C16" s="408" t="s">
        <v>440</v>
      </c>
      <c r="D16" s="408" t="s">
        <v>50</v>
      </c>
      <c r="E16" s="194" t="s">
        <v>2749</v>
      </c>
      <c r="F16" s="406" t="s">
        <v>2759</v>
      </c>
      <c r="G16" s="406" t="s">
        <v>2760</v>
      </c>
      <c r="H16" s="406" t="s">
        <v>2734</v>
      </c>
      <c r="I16" s="406" t="s">
        <v>2761</v>
      </c>
      <c r="J16" s="406" t="s">
        <v>2762</v>
      </c>
      <c r="K16" s="393" t="s">
        <v>208</v>
      </c>
      <c r="L16" s="412" t="s">
        <v>479</v>
      </c>
      <c r="M16" s="419">
        <v>45</v>
      </c>
      <c r="N16" s="195">
        <v>11272.5</v>
      </c>
      <c r="O16" s="194" t="s">
        <v>2718</v>
      </c>
      <c r="P16" s="406">
        <v>33</v>
      </c>
    </row>
    <row r="17" spans="1:16" s="41" customFormat="1" ht="90" customHeight="1">
      <c r="A17" s="951"/>
      <c r="B17" s="704">
        <v>12</v>
      </c>
      <c r="C17" s="705" t="s">
        <v>440</v>
      </c>
      <c r="D17" s="705" t="s">
        <v>50</v>
      </c>
      <c r="E17" s="729" t="s">
        <v>2749</v>
      </c>
      <c r="F17" s="705" t="s">
        <v>2759</v>
      </c>
      <c r="G17" s="705" t="s">
        <v>2760</v>
      </c>
      <c r="H17" s="705" t="s">
        <v>2734</v>
      </c>
      <c r="I17" s="705" t="s">
        <v>2761</v>
      </c>
      <c r="J17" s="705" t="s">
        <v>2762</v>
      </c>
      <c r="K17" s="702" t="s">
        <v>208</v>
      </c>
      <c r="L17" s="701" t="s">
        <v>479</v>
      </c>
      <c r="M17" s="939">
        <v>35</v>
      </c>
      <c r="N17" s="730">
        <v>11272.5</v>
      </c>
      <c r="O17" s="729" t="s">
        <v>2718</v>
      </c>
      <c r="P17" s="705">
        <v>33</v>
      </c>
    </row>
    <row r="18" spans="1:16" s="41" customFormat="1" ht="30" customHeight="1">
      <c r="A18" s="952"/>
      <c r="B18" s="1176" t="s">
        <v>4618</v>
      </c>
      <c r="C18" s="1177"/>
      <c r="D18" s="1177"/>
      <c r="E18" s="1177"/>
      <c r="F18" s="1177"/>
      <c r="G18" s="1177"/>
      <c r="H18" s="1177"/>
      <c r="I18" s="1177"/>
      <c r="J18" s="1177"/>
      <c r="K18" s="1177"/>
      <c r="L18" s="1177"/>
      <c r="M18" s="1177"/>
      <c r="N18" s="1177"/>
      <c r="O18" s="1177"/>
      <c r="P18" s="1178"/>
    </row>
    <row r="19" spans="1:16" s="41" customFormat="1" ht="117" customHeight="1">
      <c r="A19" s="394">
        <v>12</v>
      </c>
      <c r="B19" s="404">
        <v>6</v>
      </c>
      <c r="C19" s="408" t="s">
        <v>424</v>
      </c>
      <c r="D19" s="408" t="s">
        <v>58</v>
      </c>
      <c r="E19" s="194" t="s">
        <v>2749</v>
      </c>
      <c r="F19" s="406" t="s">
        <v>2763</v>
      </c>
      <c r="G19" s="406" t="s">
        <v>2764</v>
      </c>
      <c r="H19" s="406" t="s">
        <v>313</v>
      </c>
      <c r="I19" s="406" t="s">
        <v>2765</v>
      </c>
      <c r="J19" s="406" t="s">
        <v>2766</v>
      </c>
      <c r="K19" s="393" t="s">
        <v>208</v>
      </c>
      <c r="L19" s="412" t="s">
        <v>120</v>
      </c>
      <c r="M19" s="419">
        <v>150</v>
      </c>
      <c r="N19" s="195">
        <v>12904</v>
      </c>
      <c r="O19" s="194" t="s">
        <v>2718</v>
      </c>
      <c r="P19" s="406">
        <v>33</v>
      </c>
    </row>
    <row r="20" spans="1:16" s="41" customFormat="1" ht="127.5">
      <c r="A20" s="402">
        <v>13</v>
      </c>
      <c r="B20" s="404">
        <v>6</v>
      </c>
      <c r="C20" s="408" t="s">
        <v>88</v>
      </c>
      <c r="D20" s="408" t="s">
        <v>50</v>
      </c>
      <c r="E20" s="194" t="s">
        <v>2767</v>
      </c>
      <c r="F20" s="406" t="s">
        <v>2768</v>
      </c>
      <c r="G20" s="406" t="s">
        <v>2769</v>
      </c>
      <c r="H20" s="406" t="s">
        <v>275</v>
      </c>
      <c r="I20" s="406" t="s">
        <v>2770</v>
      </c>
      <c r="J20" s="406" t="s">
        <v>2658</v>
      </c>
      <c r="K20" s="393" t="s">
        <v>208</v>
      </c>
      <c r="L20" s="420" t="s">
        <v>75</v>
      </c>
      <c r="M20" s="422">
        <v>300</v>
      </c>
      <c r="N20" s="195">
        <v>11500</v>
      </c>
      <c r="O20" s="194" t="s">
        <v>2771</v>
      </c>
      <c r="P20" s="406">
        <v>32.5</v>
      </c>
    </row>
    <row r="21" spans="1:16" s="41" customFormat="1" ht="171" customHeight="1">
      <c r="A21" s="1426">
        <v>14</v>
      </c>
      <c r="B21" s="1077">
        <v>13</v>
      </c>
      <c r="C21" s="1077" t="s">
        <v>80</v>
      </c>
      <c r="D21" s="1077" t="s">
        <v>58</v>
      </c>
      <c r="E21" s="1139" t="s">
        <v>2772</v>
      </c>
      <c r="F21" s="1139" t="s">
        <v>2773</v>
      </c>
      <c r="G21" s="1139" t="s">
        <v>2774</v>
      </c>
      <c r="H21" s="1139" t="s">
        <v>2775</v>
      </c>
      <c r="I21" s="1139" t="s">
        <v>2776</v>
      </c>
      <c r="J21" s="1139" t="s">
        <v>2777</v>
      </c>
      <c r="K21" s="1071" t="s">
        <v>208</v>
      </c>
      <c r="L21" s="420" t="s">
        <v>2778</v>
      </c>
      <c r="M21" s="422">
        <v>180</v>
      </c>
      <c r="N21" s="1373">
        <v>18000</v>
      </c>
      <c r="O21" s="1139" t="s">
        <v>2779</v>
      </c>
      <c r="P21" s="1139">
        <v>32.5</v>
      </c>
    </row>
    <row r="22" spans="1:16" s="41" customFormat="1" ht="173.25" customHeight="1">
      <c r="A22" s="1427"/>
      <c r="B22" s="1078"/>
      <c r="C22" s="1078"/>
      <c r="D22" s="1078"/>
      <c r="E22" s="1141"/>
      <c r="F22" s="1141"/>
      <c r="G22" s="1141"/>
      <c r="H22" s="1141"/>
      <c r="I22" s="1141"/>
      <c r="J22" s="1141"/>
      <c r="K22" s="1072"/>
      <c r="L22" s="420" t="s">
        <v>609</v>
      </c>
      <c r="M22" s="422">
        <v>150</v>
      </c>
      <c r="N22" s="1375"/>
      <c r="O22" s="1141"/>
      <c r="P22" s="1141"/>
    </row>
    <row r="23" spans="1:16" s="41" customFormat="1" ht="171" customHeight="1">
      <c r="A23" s="1427"/>
      <c r="B23" s="1599">
        <v>13</v>
      </c>
      <c r="C23" s="1599" t="s">
        <v>80</v>
      </c>
      <c r="D23" s="1599" t="s">
        <v>58</v>
      </c>
      <c r="E23" s="1599" t="s">
        <v>2772</v>
      </c>
      <c r="F23" s="1281" t="s">
        <v>4517</v>
      </c>
      <c r="G23" s="1281" t="s">
        <v>4518</v>
      </c>
      <c r="H23" s="1599" t="s">
        <v>2775</v>
      </c>
      <c r="I23" s="1281" t="s">
        <v>4519</v>
      </c>
      <c r="J23" s="1599" t="s">
        <v>2777</v>
      </c>
      <c r="K23" s="1105" t="s">
        <v>208</v>
      </c>
      <c r="L23" s="1682" t="s">
        <v>2778</v>
      </c>
      <c r="M23" s="1684">
        <v>180</v>
      </c>
      <c r="N23" s="1686">
        <v>18000</v>
      </c>
      <c r="O23" s="1599" t="s">
        <v>2779</v>
      </c>
      <c r="P23" s="1599">
        <v>32.5</v>
      </c>
    </row>
    <row r="24" spans="1:16" s="41" customFormat="1" ht="173.25" customHeight="1">
      <c r="A24" s="1427"/>
      <c r="B24" s="1600"/>
      <c r="C24" s="1600"/>
      <c r="D24" s="1600"/>
      <c r="E24" s="1600"/>
      <c r="F24" s="1282"/>
      <c r="G24" s="1282"/>
      <c r="H24" s="1600"/>
      <c r="I24" s="1282"/>
      <c r="J24" s="1600"/>
      <c r="K24" s="1107"/>
      <c r="L24" s="1683"/>
      <c r="M24" s="1685"/>
      <c r="N24" s="1687"/>
      <c r="O24" s="1600"/>
      <c r="P24" s="1600"/>
    </row>
    <row r="25" spans="1:16" s="41" customFormat="1" ht="29.25" customHeight="1">
      <c r="A25" s="976"/>
      <c r="B25" s="1176" t="s">
        <v>4619</v>
      </c>
      <c r="C25" s="1177"/>
      <c r="D25" s="1177"/>
      <c r="E25" s="1177"/>
      <c r="F25" s="1177"/>
      <c r="G25" s="1177"/>
      <c r="H25" s="1177"/>
      <c r="I25" s="1177"/>
      <c r="J25" s="1177"/>
      <c r="K25" s="1177"/>
      <c r="L25" s="1177"/>
      <c r="M25" s="1177"/>
      <c r="N25" s="1177"/>
      <c r="O25" s="1177"/>
      <c r="P25" s="1178"/>
    </row>
    <row r="26" spans="1:16" s="41" customFormat="1" ht="179.25" customHeight="1">
      <c r="A26" s="402">
        <v>15</v>
      </c>
      <c r="B26" s="404">
        <v>11</v>
      </c>
      <c r="C26" s="408" t="s">
        <v>2780</v>
      </c>
      <c r="D26" s="408" t="s">
        <v>58</v>
      </c>
      <c r="E26" s="194" t="s">
        <v>2781</v>
      </c>
      <c r="F26" s="406" t="s">
        <v>2782</v>
      </c>
      <c r="G26" s="406" t="s">
        <v>2783</v>
      </c>
      <c r="H26" s="406" t="s">
        <v>2784</v>
      </c>
      <c r="I26" s="406" t="s">
        <v>2785</v>
      </c>
      <c r="J26" s="406" t="s">
        <v>2786</v>
      </c>
      <c r="K26" s="393" t="s">
        <v>208</v>
      </c>
      <c r="L26" s="420" t="s">
        <v>2778</v>
      </c>
      <c r="M26" s="422">
        <v>340</v>
      </c>
      <c r="N26" s="195">
        <v>54000</v>
      </c>
      <c r="O26" s="194" t="s">
        <v>2718</v>
      </c>
      <c r="P26" s="406">
        <v>32.5</v>
      </c>
    </row>
    <row r="27" spans="1:16" s="41" customFormat="1" ht="132.75" customHeight="1">
      <c r="A27" s="394">
        <v>16</v>
      </c>
      <c r="B27" s="404">
        <v>4</v>
      </c>
      <c r="C27" s="403">
        <v>5</v>
      </c>
      <c r="D27" s="403" t="s">
        <v>58</v>
      </c>
      <c r="E27" s="194" t="s">
        <v>2787</v>
      </c>
      <c r="F27" s="401" t="s">
        <v>2788</v>
      </c>
      <c r="G27" s="401" t="s">
        <v>2789</v>
      </c>
      <c r="H27" s="401" t="s">
        <v>313</v>
      </c>
      <c r="I27" s="401" t="s">
        <v>2790</v>
      </c>
      <c r="J27" s="401" t="s">
        <v>2500</v>
      </c>
      <c r="K27" s="393" t="s">
        <v>208</v>
      </c>
      <c r="L27" s="412" t="s">
        <v>120</v>
      </c>
      <c r="M27" s="461">
        <v>36</v>
      </c>
      <c r="N27" s="462">
        <v>12164.94</v>
      </c>
      <c r="O27" s="194" t="s">
        <v>2791</v>
      </c>
      <c r="P27" s="406">
        <v>32</v>
      </c>
    </row>
    <row r="28" spans="1:16" s="41" customFormat="1" ht="229.5">
      <c r="A28" s="402">
        <v>17</v>
      </c>
      <c r="B28" s="404">
        <v>13</v>
      </c>
      <c r="C28" s="403" t="s">
        <v>88</v>
      </c>
      <c r="D28" s="403" t="s">
        <v>58</v>
      </c>
      <c r="E28" s="194" t="s">
        <v>2792</v>
      </c>
      <c r="F28" s="401" t="s">
        <v>2793</v>
      </c>
      <c r="G28" s="401" t="s">
        <v>2794</v>
      </c>
      <c r="H28" s="401" t="s">
        <v>238</v>
      </c>
      <c r="I28" s="401" t="s">
        <v>2795</v>
      </c>
      <c r="J28" s="401" t="s">
        <v>2796</v>
      </c>
      <c r="K28" s="393" t="s">
        <v>208</v>
      </c>
      <c r="L28" s="420" t="s">
        <v>2778</v>
      </c>
      <c r="M28" s="423">
        <v>2000</v>
      </c>
      <c r="N28" s="462">
        <v>8000</v>
      </c>
      <c r="O28" s="194" t="s">
        <v>2797</v>
      </c>
      <c r="P28" s="406">
        <v>32</v>
      </c>
    </row>
    <row r="29" spans="1:16" s="41" customFormat="1" ht="223.5" customHeight="1">
      <c r="A29" s="394">
        <v>18</v>
      </c>
      <c r="B29" s="404">
        <v>13</v>
      </c>
      <c r="C29" s="403">
        <v>5</v>
      </c>
      <c r="D29" s="403" t="s">
        <v>58</v>
      </c>
      <c r="E29" s="194" t="s">
        <v>2798</v>
      </c>
      <c r="F29" s="401" t="s">
        <v>2799</v>
      </c>
      <c r="G29" s="401" t="s">
        <v>2800</v>
      </c>
      <c r="H29" s="401" t="s">
        <v>248</v>
      </c>
      <c r="I29" s="401" t="s">
        <v>2801</v>
      </c>
      <c r="J29" s="401" t="s">
        <v>2802</v>
      </c>
      <c r="K29" s="393" t="s">
        <v>208</v>
      </c>
      <c r="L29" s="420" t="s">
        <v>2778</v>
      </c>
      <c r="M29" s="423">
        <v>2000</v>
      </c>
      <c r="N29" s="462">
        <v>15000</v>
      </c>
      <c r="O29" s="194" t="s">
        <v>2779</v>
      </c>
      <c r="P29" s="406">
        <v>32</v>
      </c>
    </row>
    <row r="30" spans="1:16" s="41" customFormat="1" ht="155.25" customHeight="1">
      <c r="A30" s="402">
        <v>19</v>
      </c>
      <c r="B30" s="404">
        <v>11</v>
      </c>
      <c r="C30" s="403">
        <v>5</v>
      </c>
      <c r="D30" s="403" t="s">
        <v>58</v>
      </c>
      <c r="E30" s="194" t="s">
        <v>2781</v>
      </c>
      <c r="F30" s="401" t="s">
        <v>2803</v>
      </c>
      <c r="G30" s="401" t="s">
        <v>2804</v>
      </c>
      <c r="H30" s="401" t="s">
        <v>238</v>
      </c>
      <c r="I30" s="401" t="s">
        <v>2805</v>
      </c>
      <c r="J30" s="401" t="s">
        <v>2777</v>
      </c>
      <c r="K30" s="393" t="s">
        <v>208</v>
      </c>
      <c r="L30" s="420" t="s">
        <v>66</v>
      </c>
      <c r="M30" s="423">
        <v>520</v>
      </c>
      <c r="N30" s="462">
        <v>10000</v>
      </c>
      <c r="O30" s="194" t="s">
        <v>2718</v>
      </c>
      <c r="P30" s="406">
        <v>32</v>
      </c>
    </row>
    <row r="31" spans="1:16" s="41" customFormat="1" ht="119.25" customHeight="1">
      <c r="A31" s="394">
        <v>20</v>
      </c>
      <c r="B31" s="404">
        <v>10</v>
      </c>
      <c r="C31" s="403">
        <v>5</v>
      </c>
      <c r="D31" s="403" t="s">
        <v>58</v>
      </c>
      <c r="E31" s="194" t="s">
        <v>2781</v>
      </c>
      <c r="F31" s="401" t="s">
        <v>2806</v>
      </c>
      <c r="G31" s="401" t="s">
        <v>2807</v>
      </c>
      <c r="H31" s="401" t="s">
        <v>248</v>
      </c>
      <c r="I31" s="401" t="s">
        <v>2808</v>
      </c>
      <c r="J31" s="401" t="s">
        <v>2809</v>
      </c>
      <c r="K31" s="393" t="s">
        <v>208</v>
      </c>
      <c r="L31" s="420" t="s">
        <v>2778</v>
      </c>
      <c r="M31" s="461">
        <v>3000</v>
      </c>
      <c r="N31" s="462">
        <v>50000</v>
      </c>
      <c r="O31" s="194" t="s">
        <v>2718</v>
      </c>
      <c r="P31" s="406">
        <v>32</v>
      </c>
    </row>
    <row r="32" spans="1:16" s="41" customFormat="1" ht="213.75" customHeight="1">
      <c r="A32" s="402">
        <v>21</v>
      </c>
      <c r="B32" s="404">
        <v>13</v>
      </c>
      <c r="C32" s="403">
        <v>5</v>
      </c>
      <c r="D32" s="403" t="s">
        <v>58</v>
      </c>
      <c r="E32" s="194" t="s">
        <v>2781</v>
      </c>
      <c r="F32" s="401" t="s">
        <v>2810</v>
      </c>
      <c r="G32" s="401" t="s">
        <v>2811</v>
      </c>
      <c r="H32" s="401" t="s">
        <v>248</v>
      </c>
      <c r="I32" s="401" t="s">
        <v>2812</v>
      </c>
      <c r="J32" s="401" t="s">
        <v>2777</v>
      </c>
      <c r="K32" s="393" t="s">
        <v>208</v>
      </c>
      <c r="L32" s="420" t="s">
        <v>2778</v>
      </c>
      <c r="M32" s="463">
        <v>1500</v>
      </c>
      <c r="N32" s="181">
        <v>55000</v>
      </c>
      <c r="O32" s="194" t="s">
        <v>2718</v>
      </c>
      <c r="P32" s="406">
        <v>32</v>
      </c>
    </row>
    <row r="33" spans="1:16" s="41" customFormat="1" ht="155.25" customHeight="1">
      <c r="A33" s="394">
        <v>22</v>
      </c>
      <c r="B33" s="404">
        <v>4</v>
      </c>
      <c r="C33" s="403" t="s">
        <v>440</v>
      </c>
      <c r="D33" s="403" t="s">
        <v>134</v>
      </c>
      <c r="E33" s="194" t="s">
        <v>2787</v>
      </c>
      <c r="F33" s="401" t="s">
        <v>2813</v>
      </c>
      <c r="G33" s="401" t="s">
        <v>2814</v>
      </c>
      <c r="H33" s="401" t="s">
        <v>1833</v>
      </c>
      <c r="I33" s="401" t="s">
        <v>2815</v>
      </c>
      <c r="J33" s="401" t="s">
        <v>2816</v>
      </c>
      <c r="K33" s="393" t="s">
        <v>208</v>
      </c>
      <c r="L33" s="420" t="s">
        <v>2717</v>
      </c>
      <c r="M33" s="464">
        <v>20000</v>
      </c>
      <c r="N33" s="181">
        <v>52447.199999999997</v>
      </c>
      <c r="O33" s="194" t="s">
        <v>2791</v>
      </c>
      <c r="P33" s="406">
        <v>31.5</v>
      </c>
    </row>
    <row r="34" spans="1:16" s="41" customFormat="1" ht="117.75" customHeight="1">
      <c r="A34" s="402">
        <v>23</v>
      </c>
      <c r="B34" s="404">
        <v>6</v>
      </c>
      <c r="C34" s="403" t="s">
        <v>17</v>
      </c>
      <c r="D34" s="403" t="s">
        <v>1235</v>
      </c>
      <c r="E34" s="194" t="s">
        <v>2817</v>
      </c>
      <c r="F34" s="401" t="s">
        <v>2818</v>
      </c>
      <c r="G34" s="401" t="s">
        <v>2819</v>
      </c>
      <c r="H34" s="401" t="s">
        <v>313</v>
      </c>
      <c r="I34" s="401" t="s">
        <v>2820</v>
      </c>
      <c r="J34" s="401" t="s">
        <v>2821</v>
      </c>
      <c r="K34" s="393" t="s">
        <v>208</v>
      </c>
      <c r="L34" s="420" t="s">
        <v>120</v>
      </c>
      <c r="M34" s="417">
        <v>60</v>
      </c>
      <c r="N34" s="181">
        <v>16250</v>
      </c>
      <c r="O34" s="194" t="s">
        <v>2822</v>
      </c>
      <c r="P34" s="406">
        <v>31.5</v>
      </c>
    </row>
    <row r="35" spans="1:16" s="41" customFormat="1" ht="318" customHeight="1">
      <c r="A35" s="394">
        <v>24</v>
      </c>
      <c r="B35" s="408">
        <v>11</v>
      </c>
      <c r="C35" s="408" t="s">
        <v>88</v>
      </c>
      <c r="D35" s="408" t="s">
        <v>99</v>
      </c>
      <c r="E35" s="406" t="s">
        <v>2817</v>
      </c>
      <c r="F35" s="406" t="s">
        <v>2823</v>
      </c>
      <c r="G35" s="401" t="s">
        <v>2824</v>
      </c>
      <c r="H35" s="401" t="s">
        <v>2825</v>
      </c>
      <c r="I35" s="401" t="s">
        <v>2826</v>
      </c>
      <c r="J35" s="406" t="s">
        <v>2827</v>
      </c>
      <c r="K35" s="393" t="s">
        <v>208</v>
      </c>
      <c r="L35" s="413" t="s">
        <v>120</v>
      </c>
      <c r="M35" s="465">
        <v>100</v>
      </c>
      <c r="N35" s="181">
        <v>7584</v>
      </c>
      <c r="O35" s="406" t="s">
        <v>2822</v>
      </c>
      <c r="P35" s="406">
        <v>31</v>
      </c>
    </row>
    <row r="36" spans="1:16" s="41" customFormat="1" ht="134.25" customHeight="1">
      <c r="A36" s="402">
        <v>25</v>
      </c>
      <c r="B36" s="408">
        <v>9</v>
      </c>
      <c r="C36" s="408" t="s">
        <v>482</v>
      </c>
      <c r="D36" s="408" t="s">
        <v>272</v>
      </c>
      <c r="E36" s="406" t="s">
        <v>2817</v>
      </c>
      <c r="F36" s="406" t="s">
        <v>2828</v>
      </c>
      <c r="G36" s="827" t="s">
        <v>2829</v>
      </c>
      <c r="H36" s="827" t="s">
        <v>313</v>
      </c>
      <c r="I36" s="406" t="s">
        <v>2830</v>
      </c>
      <c r="J36" s="406" t="s">
        <v>2831</v>
      </c>
      <c r="K36" s="393" t="s">
        <v>208</v>
      </c>
      <c r="L36" s="413" t="s">
        <v>120</v>
      </c>
      <c r="M36" s="411">
        <v>180</v>
      </c>
      <c r="N36" s="181">
        <v>34337.589999999997</v>
      </c>
      <c r="O36" s="406" t="s">
        <v>2822</v>
      </c>
      <c r="P36" s="406">
        <v>30</v>
      </c>
    </row>
    <row r="37" spans="1:16" s="3" customFormat="1" ht="12.75">
      <c r="A37" s="92"/>
      <c r="B37" s="430"/>
      <c r="C37" s="430"/>
      <c r="D37" s="430"/>
      <c r="E37" s="343"/>
      <c r="F37" s="204"/>
      <c r="G37" s="429"/>
      <c r="H37" s="204"/>
      <c r="I37" s="204"/>
      <c r="J37" s="832"/>
      <c r="K37" s="204"/>
      <c r="L37" s="343"/>
      <c r="M37" s="833"/>
      <c r="N37" s="834"/>
      <c r="O37" s="291"/>
      <c r="P37" s="835"/>
    </row>
    <row r="38" spans="1:16">
      <c r="F38" s="880"/>
      <c r="G38" s="881" t="s">
        <v>3903</v>
      </c>
      <c r="H38" s="882" t="s">
        <v>3904</v>
      </c>
      <c r="I38" s="880"/>
      <c r="J38" s="880"/>
      <c r="K38" s="883" t="s">
        <v>3903</v>
      </c>
      <c r="L38" s="847" t="s">
        <v>3904</v>
      </c>
      <c r="M38" s="880"/>
    </row>
    <row r="39" spans="1:16">
      <c r="F39" s="848" t="s">
        <v>169</v>
      </c>
      <c r="G39" s="884">
        <f>SUM(N6:N13)</f>
        <v>249485.09999999998</v>
      </c>
      <c r="H39" s="837">
        <f>G39</f>
        <v>249485.09999999998</v>
      </c>
      <c r="I39" s="880"/>
      <c r="J39" s="885" t="s">
        <v>171</v>
      </c>
      <c r="K39" s="886">
        <v>8</v>
      </c>
      <c r="L39" s="849">
        <v>8</v>
      </c>
      <c r="M39" s="880"/>
    </row>
    <row r="40" spans="1:16">
      <c r="F40" s="848" t="s">
        <v>170</v>
      </c>
      <c r="G40" s="884">
        <f>SUM(N14:N16)+SUM(N19:N22)+SUM(N26:N36)</f>
        <v>403960.23</v>
      </c>
      <c r="H40" s="837">
        <f>G40</f>
        <v>403960.23</v>
      </c>
      <c r="I40" s="880"/>
      <c r="J40" s="885" t="s">
        <v>173</v>
      </c>
      <c r="K40" s="886">
        <v>17</v>
      </c>
      <c r="L40" s="849">
        <v>17</v>
      </c>
      <c r="M40" s="880"/>
    </row>
    <row r="41" spans="1:16">
      <c r="F41" s="848" t="s">
        <v>172</v>
      </c>
      <c r="G41" s="836">
        <f>G39+G40</f>
        <v>653445.32999999996</v>
      </c>
      <c r="H41" s="837">
        <f>H39+H40</f>
        <v>653445.32999999996</v>
      </c>
      <c r="I41" s="880"/>
      <c r="J41" s="886" t="s">
        <v>174</v>
      </c>
      <c r="K41" s="886">
        <f>K39+K40</f>
        <v>25</v>
      </c>
      <c r="L41" s="849">
        <f>L39+L40</f>
        <v>25</v>
      </c>
      <c r="M41" s="880"/>
    </row>
    <row r="42" spans="1:16">
      <c r="F42" s="880"/>
      <c r="G42" s="880"/>
      <c r="H42" s="880"/>
      <c r="I42" s="880"/>
      <c r="J42" s="880"/>
      <c r="K42" s="880"/>
      <c r="L42" s="889"/>
      <c r="M42" s="890"/>
    </row>
    <row r="43" spans="1:16">
      <c r="L43" s="467"/>
      <c r="M43" s="468"/>
    </row>
    <row r="44" spans="1:16">
      <c r="H44" s="242"/>
      <c r="L44" s="430"/>
      <c r="M44" s="466"/>
    </row>
    <row r="45" spans="1:16">
      <c r="L45" s="430"/>
      <c r="M45" s="466"/>
    </row>
    <row r="46" spans="1:16" ht="15.75">
      <c r="A46" s="1158" t="s">
        <v>175</v>
      </c>
      <c r="B46" s="1159"/>
      <c r="C46" s="1159"/>
      <c r="D46" s="1159"/>
      <c r="E46" s="1159"/>
      <c r="F46" s="1159"/>
      <c r="G46" s="1159"/>
      <c r="H46" s="1159"/>
      <c r="I46" s="1159"/>
      <c r="J46" s="1159"/>
      <c r="K46" s="1159"/>
      <c r="L46" s="1159"/>
      <c r="M46" s="1159"/>
      <c r="N46" s="1159"/>
      <c r="O46" s="1159"/>
    </row>
    <row r="47" spans="1:16" ht="15.75">
      <c r="A47" s="398"/>
      <c r="B47" s="399"/>
      <c r="C47" s="399"/>
      <c r="D47" s="399"/>
      <c r="E47" s="399"/>
      <c r="F47" s="399"/>
      <c r="G47" s="399"/>
      <c r="H47" s="399"/>
      <c r="I47" s="399"/>
      <c r="J47" s="399"/>
      <c r="K47" s="399"/>
      <c r="L47" s="469"/>
      <c r="M47" s="470"/>
      <c r="N47" s="399"/>
      <c r="O47" s="399"/>
    </row>
    <row r="48" spans="1:16" s="3" customFormat="1" ht="30" customHeight="1">
      <c r="A48" s="1085" t="s">
        <v>1</v>
      </c>
      <c r="B48" s="1073" t="s">
        <v>2</v>
      </c>
      <c r="C48" s="1073" t="s">
        <v>3</v>
      </c>
      <c r="D48" s="1085" t="s">
        <v>4</v>
      </c>
      <c r="E48" s="1085" t="s">
        <v>5</v>
      </c>
      <c r="F48" s="1085" t="s">
        <v>6</v>
      </c>
      <c r="G48" s="1085" t="s">
        <v>7</v>
      </c>
      <c r="H48" s="1085" t="s">
        <v>8</v>
      </c>
      <c r="I48" s="1085" t="s">
        <v>9</v>
      </c>
      <c r="J48" s="1087" t="s">
        <v>10</v>
      </c>
      <c r="K48" s="1088"/>
      <c r="L48" s="1087" t="s">
        <v>11</v>
      </c>
      <c r="M48" s="1230"/>
      <c r="N48" s="1073" t="s">
        <v>12</v>
      </c>
      <c r="O48" s="1073" t="s">
        <v>13</v>
      </c>
      <c r="P48" s="1073" t="s">
        <v>14</v>
      </c>
    </row>
    <row r="49" spans="1:16" s="3" customFormat="1" ht="35.25" customHeight="1">
      <c r="A49" s="1086"/>
      <c r="B49" s="1074"/>
      <c r="C49" s="1074"/>
      <c r="D49" s="1086"/>
      <c r="E49" s="1086"/>
      <c r="F49" s="1086"/>
      <c r="G49" s="1086"/>
      <c r="H49" s="1086"/>
      <c r="I49" s="1086"/>
      <c r="J49" s="397">
        <v>2016</v>
      </c>
      <c r="K49" s="397">
        <v>2017</v>
      </c>
      <c r="L49" s="396" t="s">
        <v>15</v>
      </c>
      <c r="M49" s="456" t="s">
        <v>16</v>
      </c>
      <c r="N49" s="1074"/>
      <c r="O49" s="1074"/>
      <c r="P49" s="1074"/>
    </row>
    <row r="50" spans="1:16" s="41" customFormat="1" ht="153">
      <c r="A50" s="406">
        <v>1</v>
      </c>
      <c r="B50" s="408">
        <v>12</v>
      </c>
      <c r="C50" s="408" t="s">
        <v>440</v>
      </c>
      <c r="D50" s="408" t="s">
        <v>433</v>
      </c>
      <c r="E50" s="406" t="s">
        <v>2749</v>
      </c>
      <c r="F50" s="406" t="s">
        <v>2832</v>
      </c>
      <c r="G50" s="406" t="s">
        <v>2833</v>
      </c>
      <c r="H50" s="406" t="s">
        <v>2734</v>
      </c>
      <c r="I50" s="406" t="s">
        <v>2834</v>
      </c>
      <c r="J50" s="406" t="s">
        <v>2835</v>
      </c>
      <c r="K50" s="393" t="s">
        <v>208</v>
      </c>
      <c r="L50" s="215" t="s">
        <v>479</v>
      </c>
      <c r="M50" s="471">
        <v>35</v>
      </c>
      <c r="N50" s="181">
        <v>39229</v>
      </c>
      <c r="O50" s="406" t="s">
        <v>2718</v>
      </c>
      <c r="P50" s="406">
        <v>28.5</v>
      </c>
    </row>
    <row r="51" spans="1:16" s="41" customFormat="1" ht="135" customHeight="1">
      <c r="A51" s="406">
        <v>2</v>
      </c>
      <c r="B51" s="408">
        <v>10</v>
      </c>
      <c r="C51" s="408" t="s">
        <v>88</v>
      </c>
      <c r="D51" s="408" t="s">
        <v>58</v>
      </c>
      <c r="E51" s="406" t="s">
        <v>2836</v>
      </c>
      <c r="F51" s="406" t="s">
        <v>2837</v>
      </c>
      <c r="G51" s="406" t="s">
        <v>2838</v>
      </c>
      <c r="H51" s="406" t="s">
        <v>313</v>
      </c>
      <c r="I51" s="406" t="s">
        <v>2839</v>
      </c>
      <c r="J51" s="406" t="s">
        <v>2840</v>
      </c>
      <c r="K51" s="393" t="s">
        <v>208</v>
      </c>
      <c r="L51" s="215" t="s">
        <v>120</v>
      </c>
      <c r="M51" s="471">
        <v>60</v>
      </c>
      <c r="N51" s="181">
        <v>30697.46</v>
      </c>
      <c r="O51" s="406" t="s">
        <v>2841</v>
      </c>
      <c r="P51" s="406">
        <v>28.5</v>
      </c>
    </row>
    <row r="52" spans="1:16" s="41" customFormat="1" ht="312" customHeight="1">
      <c r="A52" s="406">
        <v>3</v>
      </c>
      <c r="B52" s="404">
        <v>13</v>
      </c>
      <c r="C52" s="408" t="s">
        <v>88</v>
      </c>
      <c r="D52" s="408" t="s">
        <v>134</v>
      </c>
      <c r="E52" s="406" t="s">
        <v>2842</v>
      </c>
      <c r="F52" s="406" t="s">
        <v>2843</v>
      </c>
      <c r="G52" s="406" t="s">
        <v>2844</v>
      </c>
      <c r="H52" s="406" t="s">
        <v>248</v>
      </c>
      <c r="I52" s="406" t="s">
        <v>2845</v>
      </c>
      <c r="J52" s="406" t="s">
        <v>2846</v>
      </c>
      <c r="K52" s="393" t="s">
        <v>208</v>
      </c>
      <c r="L52" s="215" t="s">
        <v>2731</v>
      </c>
      <c r="M52" s="471">
        <v>2000</v>
      </c>
      <c r="N52" s="181">
        <v>16000</v>
      </c>
      <c r="O52" s="406" t="s">
        <v>2779</v>
      </c>
      <c r="P52" s="406">
        <v>28.5</v>
      </c>
    </row>
    <row r="53" spans="1:16" s="41" customFormat="1" ht="142.5" customHeight="1">
      <c r="A53" s="402">
        <v>4</v>
      </c>
      <c r="B53" s="404">
        <v>13</v>
      </c>
      <c r="C53" s="404">
        <v>4</v>
      </c>
      <c r="D53" s="408" t="s">
        <v>2420</v>
      </c>
      <c r="E53" s="406" t="s">
        <v>2817</v>
      </c>
      <c r="F53" s="406" t="s">
        <v>2847</v>
      </c>
      <c r="G53" s="406" t="s">
        <v>2848</v>
      </c>
      <c r="H53" s="406" t="s">
        <v>275</v>
      </c>
      <c r="I53" s="406" t="s">
        <v>2849</v>
      </c>
      <c r="J53" s="406" t="s">
        <v>2850</v>
      </c>
      <c r="K53" s="393" t="s">
        <v>208</v>
      </c>
      <c r="L53" s="215" t="s">
        <v>131</v>
      </c>
      <c r="M53" s="471">
        <v>60</v>
      </c>
      <c r="N53" s="181">
        <v>16024</v>
      </c>
      <c r="O53" s="406" t="s">
        <v>2822</v>
      </c>
      <c r="P53" s="406">
        <v>28</v>
      </c>
    </row>
    <row r="54" spans="1:16" s="41" customFormat="1" ht="217.5" customHeight="1">
      <c r="A54" s="406">
        <v>5</v>
      </c>
      <c r="B54" s="404">
        <v>6</v>
      </c>
      <c r="C54" s="408" t="s">
        <v>501</v>
      </c>
      <c r="D54" s="408" t="s">
        <v>1220</v>
      </c>
      <c r="E54" s="406" t="s">
        <v>2817</v>
      </c>
      <c r="F54" s="182" t="s">
        <v>2851</v>
      </c>
      <c r="G54" s="406" t="s">
        <v>2852</v>
      </c>
      <c r="H54" s="406" t="s">
        <v>313</v>
      </c>
      <c r="I54" s="406" t="s">
        <v>2853</v>
      </c>
      <c r="J54" s="406" t="s">
        <v>2802</v>
      </c>
      <c r="K54" s="393" t="s">
        <v>208</v>
      </c>
      <c r="L54" s="410" t="s">
        <v>2854</v>
      </c>
      <c r="M54" s="185">
        <v>60</v>
      </c>
      <c r="N54" s="181">
        <v>11725.88</v>
      </c>
      <c r="O54" s="406" t="s">
        <v>2822</v>
      </c>
      <c r="P54" s="406">
        <v>28</v>
      </c>
    </row>
    <row r="55" spans="1:16" s="41" customFormat="1" ht="195" customHeight="1">
      <c r="A55" s="406">
        <v>6</v>
      </c>
      <c r="B55" s="404">
        <v>10</v>
      </c>
      <c r="C55" s="408">
        <v>3</v>
      </c>
      <c r="D55" s="408" t="s">
        <v>58</v>
      </c>
      <c r="E55" s="406" t="s">
        <v>2855</v>
      </c>
      <c r="F55" s="406" t="s">
        <v>2856</v>
      </c>
      <c r="G55" s="406" t="s">
        <v>2857</v>
      </c>
      <c r="H55" s="406" t="s">
        <v>1833</v>
      </c>
      <c r="I55" s="406" t="s">
        <v>2858</v>
      </c>
      <c r="J55" s="406" t="s">
        <v>2859</v>
      </c>
      <c r="K55" s="393" t="s">
        <v>208</v>
      </c>
      <c r="L55" s="156" t="s">
        <v>2860</v>
      </c>
      <c r="M55" s="472">
        <v>20000</v>
      </c>
      <c r="N55" s="181">
        <v>13576.55</v>
      </c>
      <c r="O55" s="406" t="s">
        <v>2861</v>
      </c>
      <c r="P55" s="406">
        <v>27.5</v>
      </c>
    </row>
    <row r="56" spans="1:16" s="41" customFormat="1" ht="308.25" customHeight="1">
      <c r="A56" s="402">
        <v>7</v>
      </c>
      <c r="B56" s="404">
        <v>10</v>
      </c>
      <c r="C56" s="404" t="s">
        <v>424</v>
      </c>
      <c r="D56" s="408" t="s">
        <v>58</v>
      </c>
      <c r="E56" s="406" t="s">
        <v>2862</v>
      </c>
      <c r="F56" s="406" t="s">
        <v>2863</v>
      </c>
      <c r="G56" s="406" t="s">
        <v>2864</v>
      </c>
      <c r="H56" s="406" t="s">
        <v>1833</v>
      </c>
      <c r="I56" s="406" t="s">
        <v>2865</v>
      </c>
      <c r="J56" s="406" t="s">
        <v>2866</v>
      </c>
      <c r="K56" s="393" t="s">
        <v>208</v>
      </c>
      <c r="L56" s="410" t="s">
        <v>2860</v>
      </c>
      <c r="M56" s="185">
        <v>20000</v>
      </c>
      <c r="N56" s="181">
        <v>14146</v>
      </c>
      <c r="O56" s="406" t="s">
        <v>2867</v>
      </c>
      <c r="P56" s="406">
        <v>27.5</v>
      </c>
    </row>
    <row r="57" spans="1:16" s="41" customFormat="1" ht="211.5" customHeight="1">
      <c r="A57" s="406">
        <v>8</v>
      </c>
      <c r="B57" s="404">
        <v>11</v>
      </c>
      <c r="C57" s="408">
        <v>5</v>
      </c>
      <c r="D57" s="408" t="s">
        <v>58</v>
      </c>
      <c r="E57" s="406" t="s">
        <v>2868</v>
      </c>
      <c r="F57" s="406" t="s">
        <v>2869</v>
      </c>
      <c r="G57" s="406" t="s">
        <v>2870</v>
      </c>
      <c r="H57" s="406" t="s">
        <v>324</v>
      </c>
      <c r="I57" s="406" t="s">
        <v>2871</v>
      </c>
      <c r="J57" s="406" t="s">
        <v>2872</v>
      </c>
      <c r="K57" s="393" t="s">
        <v>208</v>
      </c>
      <c r="L57" s="410" t="s">
        <v>120</v>
      </c>
      <c r="M57" s="185">
        <v>300</v>
      </c>
      <c r="N57" s="181">
        <v>140961.19</v>
      </c>
      <c r="O57" s="406" t="s">
        <v>2841</v>
      </c>
      <c r="P57" s="406">
        <v>27.5</v>
      </c>
    </row>
    <row r="58" spans="1:16" s="41" customFormat="1" ht="197.25" customHeight="1">
      <c r="A58" s="406">
        <v>9</v>
      </c>
      <c r="B58" s="404">
        <v>13</v>
      </c>
      <c r="C58" s="408">
        <v>5</v>
      </c>
      <c r="D58" s="408" t="s">
        <v>58</v>
      </c>
      <c r="E58" s="406" t="s">
        <v>2817</v>
      </c>
      <c r="F58" s="406" t="s">
        <v>2873</v>
      </c>
      <c r="G58" s="406" t="s">
        <v>2874</v>
      </c>
      <c r="H58" s="406" t="s">
        <v>313</v>
      </c>
      <c r="I58" s="406" t="s">
        <v>2875</v>
      </c>
      <c r="J58" s="406" t="s">
        <v>2876</v>
      </c>
      <c r="K58" s="393" t="s">
        <v>208</v>
      </c>
      <c r="L58" s="410" t="s">
        <v>120</v>
      </c>
      <c r="M58" s="185">
        <v>25</v>
      </c>
      <c r="N58" s="181">
        <v>19958.349999999999</v>
      </c>
      <c r="O58" s="406" t="s">
        <v>2822</v>
      </c>
      <c r="P58" s="406">
        <v>27.5</v>
      </c>
    </row>
    <row r="59" spans="1:16" s="41" customFormat="1" ht="114" customHeight="1">
      <c r="A59" s="402">
        <v>10</v>
      </c>
      <c r="B59" s="404">
        <v>13</v>
      </c>
      <c r="C59" s="404">
        <v>1</v>
      </c>
      <c r="D59" s="408" t="s">
        <v>192</v>
      </c>
      <c r="E59" s="406" t="s">
        <v>2877</v>
      </c>
      <c r="F59" s="406" t="s">
        <v>2878</v>
      </c>
      <c r="G59" s="406" t="s">
        <v>2879</v>
      </c>
      <c r="H59" s="406" t="s">
        <v>2880</v>
      </c>
      <c r="I59" s="406" t="s">
        <v>2881</v>
      </c>
      <c r="J59" s="406" t="s">
        <v>2882</v>
      </c>
      <c r="K59" s="393" t="s">
        <v>208</v>
      </c>
      <c r="L59" s="410" t="s">
        <v>120</v>
      </c>
      <c r="M59" s="185">
        <v>250</v>
      </c>
      <c r="N59" s="181">
        <v>54630</v>
      </c>
      <c r="O59" s="406" t="s">
        <v>2861</v>
      </c>
      <c r="P59" s="406">
        <v>27</v>
      </c>
    </row>
    <row r="60" spans="1:16" s="41" customFormat="1" ht="149.25" customHeight="1">
      <c r="A60" s="402">
        <v>11</v>
      </c>
      <c r="B60" s="404">
        <v>13</v>
      </c>
      <c r="C60" s="404" t="s">
        <v>2883</v>
      </c>
      <c r="D60" s="408" t="s">
        <v>2420</v>
      </c>
      <c r="E60" s="406" t="s">
        <v>2817</v>
      </c>
      <c r="F60" s="406" t="s">
        <v>2884</v>
      </c>
      <c r="G60" s="406" t="s">
        <v>2885</v>
      </c>
      <c r="H60" s="406" t="s">
        <v>238</v>
      </c>
      <c r="I60" s="406" t="s">
        <v>2886</v>
      </c>
      <c r="J60" s="406" t="s">
        <v>2887</v>
      </c>
      <c r="K60" s="393" t="s">
        <v>208</v>
      </c>
      <c r="L60" s="410" t="s">
        <v>66</v>
      </c>
      <c r="M60" s="185">
        <v>60</v>
      </c>
      <c r="N60" s="181">
        <v>30342.02</v>
      </c>
      <c r="O60" s="406" t="s">
        <v>2822</v>
      </c>
      <c r="P60" s="406">
        <v>27</v>
      </c>
    </row>
    <row r="61" spans="1:16" s="41" customFormat="1" ht="172.5" customHeight="1">
      <c r="A61" s="402">
        <v>12</v>
      </c>
      <c r="B61" s="404">
        <v>10</v>
      </c>
      <c r="C61" s="404" t="s">
        <v>1365</v>
      </c>
      <c r="D61" s="408" t="s">
        <v>2420</v>
      </c>
      <c r="E61" s="406" t="s">
        <v>2817</v>
      </c>
      <c r="F61" s="406" t="s">
        <v>2888</v>
      </c>
      <c r="G61" s="406" t="s">
        <v>2889</v>
      </c>
      <c r="H61" s="406" t="s">
        <v>403</v>
      </c>
      <c r="I61" s="406" t="s">
        <v>2890</v>
      </c>
      <c r="J61" s="406" t="s">
        <v>2891</v>
      </c>
      <c r="K61" s="393" t="s">
        <v>208</v>
      </c>
      <c r="L61" s="410" t="s">
        <v>2892</v>
      </c>
      <c r="M61" s="185">
        <v>1000</v>
      </c>
      <c r="N61" s="181">
        <v>29583</v>
      </c>
      <c r="O61" s="406" t="s">
        <v>2822</v>
      </c>
      <c r="P61" s="406">
        <v>27</v>
      </c>
    </row>
    <row r="62" spans="1:16" s="41" customFormat="1" ht="292.5" customHeight="1">
      <c r="A62" s="402">
        <v>13</v>
      </c>
      <c r="B62" s="404">
        <v>13</v>
      </c>
      <c r="C62" s="404">
        <v>5</v>
      </c>
      <c r="D62" s="408" t="s">
        <v>58</v>
      </c>
      <c r="E62" s="406" t="s">
        <v>2836</v>
      </c>
      <c r="F62" s="406" t="s">
        <v>2893</v>
      </c>
      <c r="G62" s="406" t="s">
        <v>2894</v>
      </c>
      <c r="H62" s="406" t="s">
        <v>2895</v>
      </c>
      <c r="I62" s="406" t="s">
        <v>2896</v>
      </c>
      <c r="J62" s="406" t="s">
        <v>2897</v>
      </c>
      <c r="K62" s="393" t="s">
        <v>208</v>
      </c>
      <c r="L62" s="413" t="s">
        <v>2898</v>
      </c>
      <c r="M62" s="465">
        <v>1500</v>
      </c>
      <c r="N62" s="181">
        <v>79874.61</v>
      </c>
      <c r="O62" s="406" t="s">
        <v>2841</v>
      </c>
      <c r="P62" s="406">
        <v>26.5</v>
      </c>
    </row>
    <row r="63" spans="1:16" s="41" customFormat="1" ht="188.25" customHeight="1">
      <c r="A63" s="402">
        <v>14</v>
      </c>
      <c r="B63" s="404">
        <v>11</v>
      </c>
      <c r="C63" s="404" t="s">
        <v>88</v>
      </c>
      <c r="D63" s="408" t="s">
        <v>58</v>
      </c>
      <c r="E63" s="406" t="s">
        <v>2817</v>
      </c>
      <c r="F63" s="406" t="s">
        <v>2899</v>
      </c>
      <c r="G63" s="406" t="s">
        <v>2900</v>
      </c>
      <c r="H63" s="406" t="s">
        <v>313</v>
      </c>
      <c r="I63" s="406" t="s">
        <v>2901</v>
      </c>
      <c r="J63" s="406"/>
      <c r="K63" s="393" t="s">
        <v>208</v>
      </c>
      <c r="L63" s="413" t="s">
        <v>120</v>
      </c>
      <c r="M63" s="465">
        <v>30</v>
      </c>
      <c r="N63" s="181">
        <v>36948.58</v>
      </c>
      <c r="O63" s="406" t="s">
        <v>2822</v>
      </c>
      <c r="P63" s="406">
        <v>26.5</v>
      </c>
    </row>
    <row r="64" spans="1:16" s="41" customFormat="1" ht="85.5" customHeight="1">
      <c r="A64" s="402">
        <v>15</v>
      </c>
      <c r="B64" s="404">
        <v>6</v>
      </c>
      <c r="C64" s="404" t="s">
        <v>2883</v>
      </c>
      <c r="D64" s="408" t="s">
        <v>2420</v>
      </c>
      <c r="E64" s="406" t="s">
        <v>2817</v>
      </c>
      <c r="F64" s="406" t="s">
        <v>2902</v>
      </c>
      <c r="G64" s="406" t="s">
        <v>2903</v>
      </c>
      <c r="H64" s="406" t="s">
        <v>2734</v>
      </c>
      <c r="I64" s="406" t="s">
        <v>2904</v>
      </c>
      <c r="J64" s="406" t="s">
        <v>2905</v>
      </c>
      <c r="K64" s="393" t="s">
        <v>208</v>
      </c>
      <c r="L64" s="413" t="s">
        <v>2906</v>
      </c>
      <c r="M64" s="465">
        <v>35</v>
      </c>
      <c r="N64" s="181">
        <v>20227.27</v>
      </c>
      <c r="O64" s="406" t="s">
        <v>2822</v>
      </c>
      <c r="P64" s="406">
        <v>26.5</v>
      </c>
    </row>
    <row r="65" spans="1:16" s="41" customFormat="1" ht="120.75" customHeight="1">
      <c r="A65" s="402">
        <v>16</v>
      </c>
      <c r="B65" s="404">
        <v>11</v>
      </c>
      <c r="C65" s="404">
        <v>5</v>
      </c>
      <c r="D65" s="408" t="s">
        <v>58</v>
      </c>
      <c r="E65" s="406" t="s">
        <v>2855</v>
      </c>
      <c r="F65" s="406" t="s">
        <v>2907</v>
      </c>
      <c r="G65" s="406" t="s">
        <v>2908</v>
      </c>
      <c r="H65" s="406" t="s">
        <v>313</v>
      </c>
      <c r="I65" s="406" t="s">
        <v>2909</v>
      </c>
      <c r="J65" s="406" t="s">
        <v>2910</v>
      </c>
      <c r="K65" s="393" t="s">
        <v>208</v>
      </c>
      <c r="L65" s="413" t="s">
        <v>2911</v>
      </c>
      <c r="M65" s="465">
        <v>30</v>
      </c>
      <c r="N65" s="181">
        <v>35183.01</v>
      </c>
      <c r="O65" s="406" t="s">
        <v>2861</v>
      </c>
      <c r="P65" s="406">
        <v>26</v>
      </c>
    </row>
    <row r="66" spans="1:16" s="41" customFormat="1" ht="135" customHeight="1">
      <c r="A66" s="402">
        <v>17</v>
      </c>
      <c r="B66" s="404">
        <v>13</v>
      </c>
      <c r="C66" s="404" t="s">
        <v>68</v>
      </c>
      <c r="D66" s="408" t="s">
        <v>483</v>
      </c>
      <c r="E66" s="406" t="s">
        <v>2817</v>
      </c>
      <c r="F66" s="406" t="s">
        <v>2912</v>
      </c>
      <c r="G66" s="406" t="s">
        <v>2913</v>
      </c>
      <c r="H66" s="406" t="s">
        <v>248</v>
      </c>
      <c r="I66" s="406" t="s">
        <v>2914</v>
      </c>
      <c r="J66" s="406" t="s">
        <v>2915</v>
      </c>
      <c r="K66" s="393" t="s">
        <v>208</v>
      </c>
      <c r="L66" s="413" t="s">
        <v>2731</v>
      </c>
      <c r="M66" s="465">
        <v>1000</v>
      </c>
      <c r="N66" s="181">
        <v>10800</v>
      </c>
      <c r="O66" s="406" t="s">
        <v>2822</v>
      </c>
      <c r="P66" s="406">
        <v>26</v>
      </c>
    </row>
    <row r="67" spans="1:16" s="41" customFormat="1" ht="103.5" customHeight="1">
      <c r="A67" s="402">
        <v>18</v>
      </c>
      <c r="B67" s="404">
        <v>11</v>
      </c>
      <c r="C67" s="404">
        <v>5</v>
      </c>
      <c r="D67" s="408" t="s">
        <v>58</v>
      </c>
      <c r="E67" s="406" t="s">
        <v>2836</v>
      </c>
      <c r="F67" s="406" t="s">
        <v>2916</v>
      </c>
      <c r="G67" s="406" t="s">
        <v>2917</v>
      </c>
      <c r="H67" s="406" t="s">
        <v>324</v>
      </c>
      <c r="I67" s="406" t="s">
        <v>2918</v>
      </c>
      <c r="J67" s="406" t="s">
        <v>2919</v>
      </c>
      <c r="K67" s="393" t="s">
        <v>208</v>
      </c>
      <c r="L67" s="413" t="s">
        <v>2920</v>
      </c>
      <c r="M67" s="465">
        <v>48</v>
      </c>
      <c r="N67" s="181">
        <v>56464.93</v>
      </c>
      <c r="O67" s="406" t="s">
        <v>2841</v>
      </c>
      <c r="P67" s="406">
        <v>25.5</v>
      </c>
    </row>
    <row r="68" spans="1:16" s="41" customFormat="1" ht="371.25" customHeight="1">
      <c r="A68" s="402">
        <v>19</v>
      </c>
      <c r="B68" s="404">
        <v>13</v>
      </c>
      <c r="C68" s="404" t="s">
        <v>440</v>
      </c>
      <c r="D68" s="408" t="s">
        <v>134</v>
      </c>
      <c r="E68" s="406" t="s">
        <v>2921</v>
      </c>
      <c r="F68" s="406" t="s">
        <v>2922</v>
      </c>
      <c r="G68" s="406" t="s">
        <v>2923</v>
      </c>
      <c r="H68" s="406" t="s">
        <v>2924</v>
      </c>
      <c r="I68" s="406" t="s">
        <v>2925</v>
      </c>
      <c r="J68" s="406" t="s">
        <v>2926</v>
      </c>
      <c r="K68" s="393" t="s">
        <v>208</v>
      </c>
      <c r="L68" s="413" t="s">
        <v>2892</v>
      </c>
      <c r="M68" s="465">
        <v>5000</v>
      </c>
      <c r="N68" s="181">
        <v>35164</v>
      </c>
      <c r="O68" s="406" t="s">
        <v>2779</v>
      </c>
      <c r="P68" s="406">
        <v>25</v>
      </c>
    </row>
    <row r="69" spans="1:16" s="41" customFormat="1" ht="137.25" customHeight="1">
      <c r="A69" s="402">
        <v>20</v>
      </c>
      <c r="B69" s="404">
        <v>6</v>
      </c>
      <c r="C69" s="404" t="s">
        <v>1060</v>
      </c>
      <c r="D69" s="408" t="s">
        <v>1220</v>
      </c>
      <c r="E69" s="406" t="s">
        <v>2817</v>
      </c>
      <c r="F69" s="406" t="s">
        <v>2927</v>
      </c>
      <c r="G69" s="406" t="s">
        <v>2928</v>
      </c>
      <c r="H69" s="406" t="s">
        <v>313</v>
      </c>
      <c r="I69" s="406" t="s">
        <v>2929</v>
      </c>
      <c r="J69" s="406" t="s">
        <v>2930</v>
      </c>
      <c r="K69" s="393" t="s">
        <v>208</v>
      </c>
      <c r="L69" s="413" t="s">
        <v>120</v>
      </c>
      <c r="M69" s="465">
        <v>40</v>
      </c>
      <c r="N69" s="181">
        <v>5394.38</v>
      </c>
      <c r="O69" s="406" t="s">
        <v>2822</v>
      </c>
      <c r="P69" s="406">
        <v>25</v>
      </c>
    </row>
    <row r="70" spans="1:16" s="41" customFormat="1" ht="114.75" customHeight="1">
      <c r="A70" s="402">
        <v>21</v>
      </c>
      <c r="B70" s="404">
        <v>12</v>
      </c>
      <c r="C70" s="404">
        <v>1</v>
      </c>
      <c r="D70" s="408" t="s">
        <v>272</v>
      </c>
      <c r="E70" s="406" t="s">
        <v>2931</v>
      </c>
      <c r="F70" s="406" t="s">
        <v>2932</v>
      </c>
      <c r="G70" s="406" t="s">
        <v>2933</v>
      </c>
      <c r="H70" s="406" t="s">
        <v>2734</v>
      </c>
      <c r="I70" s="406" t="s">
        <v>2934</v>
      </c>
      <c r="J70" s="406" t="s">
        <v>2935</v>
      </c>
      <c r="K70" s="393" t="s">
        <v>208</v>
      </c>
      <c r="L70" s="413" t="s">
        <v>2936</v>
      </c>
      <c r="M70" s="465">
        <v>34</v>
      </c>
      <c r="N70" s="181">
        <v>29059.73</v>
      </c>
      <c r="O70" s="406" t="s">
        <v>2937</v>
      </c>
      <c r="P70" s="406">
        <v>24.5</v>
      </c>
    </row>
    <row r="71" spans="1:16" s="41" customFormat="1" ht="294.75" customHeight="1">
      <c r="A71" s="402">
        <v>22</v>
      </c>
      <c r="B71" s="404">
        <v>12</v>
      </c>
      <c r="C71" s="404">
        <v>5</v>
      </c>
      <c r="D71" s="408" t="s">
        <v>58</v>
      </c>
      <c r="E71" s="406" t="s">
        <v>2855</v>
      </c>
      <c r="F71" s="406" t="s">
        <v>2938</v>
      </c>
      <c r="G71" s="406" t="s">
        <v>2939</v>
      </c>
      <c r="H71" s="406" t="s">
        <v>2734</v>
      </c>
      <c r="I71" s="406" t="s">
        <v>2940</v>
      </c>
      <c r="J71" s="406" t="s">
        <v>2941</v>
      </c>
      <c r="K71" s="393" t="s">
        <v>208</v>
      </c>
      <c r="L71" s="413" t="s">
        <v>2906</v>
      </c>
      <c r="M71" s="465">
        <v>30</v>
      </c>
      <c r="N71" s="181">
        <v>15030.6</v>
      </c>
      <c r="O71" s="406" t="s">
        <v>2861</v>
      </c>
      <c r="P71" s="406">
        <v>24.5</v>
      </c>
    </row>
    <row r="72" spans="1:16" s="41" customFormat="1" ht="270" customHeight="1">
      <c r="A72" s="402">
        <v>23</v>
      </c>
      <c r="B72" s="404">
        <v>13</v>
      </c>
      <c r="C72" s="404" t="s">
        <v>107</v>
      </c>
      <c r="D72" s="408" t="s">
        <v>99</v>
      </c>
      <c r="E72" s="406" t="s">
        <v>2817</v>
      </c>
      <c r="F72" s="406" t="s">
        <v>2942</v>
      </c>
      <c r="G72" s="406" t="s">
        <v>2943</v>
      </c>
      <c r="H72" s="406" t="s">
        <v>2944</v>
      </c>
      <c r="I72" s="406" t="s">
        <v>2945</v>
      </c>
      <c r="J72" s="406" t="s">
        <v>2946</v>
      </c>
      <c r="K72" s="393" t="s">
        <v>208</v>
      </c>
      <c r="L72" s="413" t="s">
        <v>2744</v>
      </c>
      <c r="M72" s="465">
        <v>230</v>
      </c>
      <c r="N72" s="181">
        <v>29633.43</v>
      </c>
      <c r="O72" s="406" t="s">
        <v>2822</v>
      </c>
      <c r="P72" s="406">
        <v>24.5</v>
      </c>
    </row>
    <row r="73" spans="1:16" s="41" customFormat="1" ht="171.75" customHeight="1">
      <c r="A73" s="402">
        <v>24</v>
      </c>
      <c r="B73" s="404">
        <v>11</v>
      </c>
      <c r="C73" s="404">
        <v>5</v>
      </c>
      <c r="D73" s="408" t="s">
        <v>58</v>
      </c>
      <c r="E73" s="406" t="s">
        <v>2947</v>
      </c>
      <c r="F73" s="406" t="s">
        <v>2948</v>
      </c>
      <c r="G73" s="406" t="s">
        <v>2949</v>
      </c>
      <c r="H73" s="406" t="s">
        <v>2950</v>
      </c>
      <c r="I73" s="406" t="s">
        <v>2951</v>
      </c>
      <c r="J73" s="406" t="s">
        <v>2952</v>
      </c>
      <c r="K73" s="393" t="s">
        <v>208</v>
      </c>
      <c r="L73" s="413" t="s">
        <v>2911</v>
      </c>
      <c r="M73" s="465">
        <v>95</v>
      </c>
      <c r="N73" s="181">
        <v>37410</v>
      </c>
      <c r="O73" s="406" t="s">
        <v>2867</v>
      </c>
      <c r="P73" s="406">
        <v>23</v>
      </c>
    </row>
    <row r="74" spans="1:16" s="41" customFormat="1" ht="73.5" customHeight="1">
      <c r="A74" s="402">
        <v>25</v>
      </c>
      <c r="B74" s="404">
        <v>12</v>
      </c>
      <c r="C74" s="404" t="s">
        <v>440</v>
      </c>
      <c r="D74" s="408" t="s">
        <v>58</v>
      </c>
      <c r="E74" s="406" t="s">
        <v>2836</v>
      </c>
      <c r="F74" s="406" t="s">
        <v>2953</v>
      </c>
      <c r="G74" s="406" t="s">
        <v>2954</v>
      </c>
      <c r="H74" s="406" t="s">
        <v>2955</v>
      </c>
      <c r="I74" s="406" t="s">
        <v>2956</v>
      </c>
      <c r="J74" s="406" t="s">
        <v>2957</v>
      </c>
      <c r="K74" s="393" t="s">
        <v>208</v>
      </c>
      <c r="L74" s="413" t="s">
        <v>2911</v>
      </c>
      <c r="M74" s="465">
        <v>15</v>
      </c>
      <c r="N74" s="181">
        <v>26194.6</v>
      </c>
      <c r="O74" s="406" t="s">
        <v>2841</v>
      </c>
      <c r="P74" s="406">
        <v>23</v>
      </c>
    </row>
  </sheetData>
  <mergeCells count="61">
    <mergeCell ref="A48:A49"/>
    <mergeCell ref="E48:E49"/>
    <mergeCell ref="P48:P49"/>
    <mergeCell ref="N23:N24"/>
    <mergeCell ref="O23:O24"/>
    <mergeCell ref="P23:P24"/>
    <mergeCell ref="B25:P25"/>
    <mergeCell ref="F23:F24"/>
    <mergeCell ref="G23:G24"/>
    <mergeCell ref="H23:H24"/>
    <mergeCell ref="I23:I24"/>
    <mergeCell ref="J23:J24"/>
    <mergeCell ref="K23:K24"/>
    <mergeCell ref="G48:G49"/>
    <mergeCell ref="H48:H49"/>
    <mergeCell ref="E23:E24"/>
    <mergeCell ref="D48:D49"/>
    <mergeCell ref="B48:B49"/>
    <mergeCell ref="J4:K4"/>
    <mergeCell ref="L4:M4"/>
    <mergeCell ref="G4:G5"/>
    <mergeCell ref="H4:H5"/>
    <mergeCell ref="I4:I5"/>
    <mergeCell ref="B21:B22"/>
    <mergeCell ref="C21:C22"/>
    <mergeCell ref="D21:D22"/>
    <mergeCell ref="E21:E22"/>
    <mergeCell ref="F21:F22"/>
    <mergeCell ref="C48:C49"/>
    <mergeCell ref="O21:O22"/>
    <mergeCell ref="I48:I49"/>
    <mergeCell ref="J48:K48"/>
    <mergeCell ref="L48:M48"/>
    <mergeCell ref="N48:N49"/>
    <mergeCell ref="O48:O49"/>
    <mergeCell ref="L23:L24"/>
    <mergeCell ref="M23:M24"/>
    <mergeCell ref="I21:I22"/>
    <mergeCell ref="J21:J22"/>
    <mergeCell ref="K21:K22"/>
    <mergeCell ref="N21:N22"/>
    <mergeCell ref="A46:O46"/>
    <mergeCell ref="F48:F49"/>
    <mergeCell ref="G21:G22"/>
    <mergeCell ref="H21:H22"/>
    <mergeCell ref="A23:A24"/>
    <mergeCell ref="B23:B24"/>
    <mergeCell ref="N4:N5"/>
    <mergeCell ref="A4:A5"/>
    <mergeCell ref="B4:B5"/>
    <mergeCell ref="C4:C5"/>
    <mergeCell ref="D4:D5"/>
    <mergeCell ref="E4:E5"/>
    <mergeCell ref="F4:F5"/>
    <mergeCell ref="C23:C24"/>
    <mergeCell ref="D23:D24"/>
    <mergeCell ref="B18:P18"/>
    <mergeCell ref="P21:P22"/>
    <mergeCell ref="O4:O5"/>
    <mergeCell ref="P4:P5"/>
    <mergeCell ref="A21:A22"/>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
  <sheetViews>
    <sheetView workbookViewId="0">
      <selection activeCell="D4" sqref="D4"/>
    </sheetView>
  </sheetViews>
  <sheetFormatPr defaultRowHeight="15"/>
  <cols>
    <col min="2" max="2" width="26.85546875" customWidth="1"/>
    <col min="3" max="3" width="15.28515625" customWidth="1"/>
    <col min="4" max="4" width="24.140625" customWidth="1"/>
    <col min="5" max="5" width="36.140625" customWidth="1"/>
    <col min="6" max="6" width="33.7109375" customWidth="1"/>
    <col min="7" max="7" width="24.28515625" customWidth="1"/>
  </cols>
  <sheetData>
    <row r="2" spans="2:7" ht="47.25">
      <c r="B2" s="564" t="s">
        <v>3558</v>
      </c>
      <c r="C2" s="564" t="s">
        <v>3559</v>
      </c>
      <c r="D2" s="564" t="s">
        <v>3560</v>
      </c>
      <c r="E2" s="564" t="s">
        <v>3561</v>
      </c>
      <c r="F2" s="564" t="s">
        <v>3562</v>
      </c>
    </row>
    <row r="3" spans="2:7" ht="135">
      <c r="B3" s="691" t="s">
        <v>4390</v>
      </c>
      <c r="C3" s="556">
        <v>14</v>
      </c>
      <c r="D3" s="692" t="s">
        <v>2773</v>
      </c>
      <c r="E3" s="1021" t="s">
        <v>4520</v>
      </c>
      <c r="F3" s="574" t="s">
        <v>2958</v>
      </c>
      <c r="G3" s="929"/>
    </row>
    <row r="4" spans="2:7" ht="120">
      <c r="B4" s="693" t="s">
        <v>4390</v>
      </c>
      <c r="C4" s="703">
        <v>11</v>
      </c>
      <c r="D4" s="574" t="s">
        <v>4431</v>
      </c>
      <c r="E4" s="692" t="s">
        <v>4432</v>
      </c>
      <c r="F4" s="731" t="s">
        <v>4433</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8"/>
  <sheetViews>
    <sheetView topLeftCell="A73" zoomScale="60" zoomScaleNormal="60" workbookViewId="0">
      <selection activeCell="K51" sqref="K51"/>
    </sheetView>
  </sheetViews>
  <sheetFormatPr defaultRowHeight="15"/>
  <cols>
    <col min="1" max="1" width="4.7109375"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bestFit="1" customWidth="1"/>
    <col min="11" max="11" width="26" bestFit="1" customWidth="1"/>
    <col min="12" max="12" width="19.140625" bestFit="1" customWidth="1"/>
    <col min="13" max="13" width="10.42578125" customWidth="1"/>
    <col min="14" max="14" width="11.85546875" customWidth="1"/>
    <col min="15" max="15" width="14.7109375" customWidth="1"/>
    <col min="16" max="16" width="9"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1.8554687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1.8554687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1.8554687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1.8554687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1.8554687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1.8554687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1.8554687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1.8554687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1.8554687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1.8554687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1.8554687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1.8554687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1.8554687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1.8554687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1.8554687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1.8554687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1.8554687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1.8554687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1.8554687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1.8554687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1.8554687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1.8554687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1.8554687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1.8554687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1.8554687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1.8554687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1.8554687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1.8554687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1.8554687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1.8554687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1.8554687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1.8554687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1.8554687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1.8554687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1.8554687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1.8554687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1.8554687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1.8554687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1.8554687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1.8554687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1.8554687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1.8554687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1.8554687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1.8554687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1.8554687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1.8554687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1.8554687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1.8554687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1.8554687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1.8554687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1.8554687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1.8554687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1.8554687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1.8554687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1.8554687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1.8554687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1.8554687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1.8554687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1.8554687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1.8554687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1.8554687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1.8554687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1.85546875" customWidth="1"/>
    <col min="16143" max="16143" width="14.7109375" customWidth="1"/>
    <col min="16144" max="16144" width="9" bestFit="1" customWidth="1"/>
  </cols>
  <sheetData>
    <row r="2" spans="1:16" ht="15.75">
      <c r="A2" s="362" t="s">
        <v>2443</v>
      </c>
      <c r="B2" s="363"/>
      <c r="C2" s="363"/>
      <c r="D2" s="363"/>
      <c r="E2" s="363"/>
      <c r="F2" s="363"/>
      <c r="G2" s="363"/>
      <c r="H2" s="363"/>
      <c r="I2" s="363"/>
      <c r="J2" s="363"/>
      <c r="K2" s="363"/>
      <c r="L2" s="363"/>
      <c r="M2" s="363"/>
    </row>
    <row r="3" spans="1:16" ht="15.75">
      <c r="A3" s="362"/>
      <c r="B3" s="363"/>
      <c r="C3" s="363"/>
      <c r="D3" s="363"/>
      <c r="E3" s="363"/>
      <c r="F3" s="363"/>
      <c r="G3" s="363"/>
      <c r="H3" s="363"/>
      <c r="I3" s="363"/>
      <c r="J3" s="363"/>
      <c r="K3" s="363"/>
      <c r="L3" s="363"/>
      <c r="M3" s="363"/>
    </row>
    <row r="4" spans="1:16" s="3" customFormat="1" ht="30" customHeight="1">
      <c r="A4" s="1085" t="s">
        <v>1</v>
      </c>
      <c r="B4" s="1073" t="s">
        <v>2</v>
      </c>
      <c r="C4" s="1073" t="s">
        <v>3</v>
      </c>
      <c r="D4" s="1085" t="s">
        <v>4</v>
      </c>
      <c r="E4" s="1085" t="s">
        <v>5</v>
      </c>
      <c r="F4" s="1085" t="s">
        <v>6</v>
      </c>
      <c r="G4" s="1085" t="s">
        <v>7</v>
      </c>
      <c r="H4" s="1085" t="s">
        <v>8</v>
      </c>
      <c r="I4" s="1085" t="s">
        <v>9</v>
      </c>
      <c r="J4" s="1087" t="s">
        <v>10</v>
      </c>
      <c r="K4" s="1088"/>
      <c r="L4" s="1089" t="s">
        <v>11</v>
      </c>
      <c r="M4" s="1089"/>
      <c r="N4" s="1073" t="s">
        <v>12</v>
      </c>
      <c r="O4" s="1073" t="s">
        <v>13</v>
      </c>
      <c r="P4" s="1073" t="s">
        <v>14</v>
      </c>
    </row>
    <row r="5" spans="1:16" s="3" customFormat="1" ht="35.25" customHeight="1">
      <c r="A5" s="1086"/>
      <c r="B5" s="1074"/>
      <c r="C5" s="1074"/>
      <c r="D5" s="1086"/>
      <c r="E5" s="1086"/>
      <c r="F5" s="1086"/>
      <c r="G5" s="1086"/>
      <c r="H5" s="1086"/>
      <c r="I5" s="1086"/>
      <c r="J5" s="356">
        <v>2016</v>
      </c>
      <c r="K5" s="356">
        <v>2017</v>
      </c>
      <c r="L5" s="349" t="s">
        <v>15</v>
      </c>
      <c r="M5" s="349" t="s">
        <v>16</v>
      </c>
      <c r="N5" s="1074"/>
      <c r="O5" s="1074"/>
      <c r="P5" s="1074"/>
    </row>
    <row r="6" spans="1:16" s="24" customFormat="1" ht="191.25">
      <c r="A6" s="367">
        <v>1</v>
      </c>
      <c r="B6" s="366">
        <v>13</v>
      </c>
      <c r="C6" s="366">
        <v>5</v>
      </c>
      <c r="D6" s="366" t="s">
        <v>58</v>
      </c>
      <c r="E6" s="361" t="s">
        <v>2444</v>
      </c>
      <c r="F6" s="367" t="s">
        <v>2445</v>
      </c>
      <c r="G6" s="367" t="s">
        <v>2446</v>
      </c>
      <c r="H6" s="367" t="s">
        <v>2447</v>
      </c>
      <c r="I6" s="367" t="s">
        <v>2448</v>
      </c>
      <c r="J6" s="367" t="s">
        <v>2449</v>
      </c>
      <c r="K6" s="358" t="s">
        <v>208</v>
      </c>
      <c r="L6" s="13" t="s">
        <v>37</v>
      </c>
      <c r="M6" s="368">
        <v>1</v>
      </c>
      <c r="N6" s="181">
        <v>130000</v>
      </c>
      <c r="O6" s="358" t="s">
        <v>2450</v>
      </c>
      <c r="P6" s="358" t="s">
        <v>29</v>
      </c>
    </row>
    <row r="7" spans="1:16" s="24" customFormat="1" ht="51">
      <c r="A7" s="360">
        <v>2</v>
      </c>
      <c r="B7" s="351">
        <v>6</v>
      </c>
      <c r="C7" s="351">
        <v>1</v>
      </c>
      <c r="D7" s="414" t="s">
        <v>695</v>
      </c>
      <c r="E7" s="361" t="s">
        <v>2444</v>
      </c>
      <c r="F7" s="360" t="s">
        <v>2451</v>
      </c>
      <c r="G7" s="360" t="s">
        <v>2452</v>
      </c>
      <c r="H7" s="360" t="s">
        <v>451</v>
      </c>
      <c r="I7" s="360" t="s">
        <v>2453</v>
      </c>
      <c r="J7" s="367" t="s">
        <v>2454</v>
      </c>
      <c r="K7" s="358" t="s">
        <v>208</v>
      </c>
      <c r="L7" s="13" t="s">
        <v>26</v>
      </c>
      <c r="M7" s="368">
        <v>1</v>
      </c>
      <c r="N7" s="181">
        <v>13775.5</v>
      </c>
      <c r="O7" s="358" t="s">
        <v>2450</v>
      </c>
      <c r="P7" s="358" t="s">
        <v>29</v>
      </c>
    </row>
    <row r="8" spans="1:16" s="24" customFormat="1" ht="76.5">
      <c r="A8" s="367">
        <v>3</v>
      </c>
      <c r="B8" s="351">
        <v>10</v>
      </c>
      <c r="C8" s="366">
        <v>1</v>
      </c>
      <c r="D8" s="366" t="s">
        <v>99</v>
      </c>
      <c r="E8" s="361" t="s">
        <v>2444</v>
      </c>
      <c r="F8" s="367" t="s">
        <v>2455</v>
      </c>
      <c r="G8" s="367" t="s">
        <v>2456</v>
      </c>
      <c r="H8" s="367" t="s">
        <v>2457</v>
      </c>
      <c r="I8" s="367" t="s">
        <v>2458</v>
      </c>
      <c r="J8" s="367" t="s">
        <v>2459</v>
      </c>
      <c r="K8" s="358" t="s">
        <v>208</v>
      </c>
      <c r="L8" s="13" t="s">
        <v>37</v>
      </c>
      <c r="M8" s="368">
        <v>1</v>
      </c>
      <c r="N8" s="181">
        <v>49077</v>
      </c>
      <c r="O8" s="358" t="s">
        <v>2450</v>
      </c>
      <c r="P8" s="358" t="s">
        <v>29</v>
      </c>
    </row>
    <row r="9" spans="1:16" s="24" customFormat="1" ht="76.5">
      <c r="A9" s="367">
        <v>4</v>
      </c>
      <c r="B9" s="351">
        <v>6</v>
      </c>
      <c r="C9" s="366">
        <v>1</v>
      </c>
      <c r="D9" s="366" t="s">
        <v>99</v>
      </c>
      <c r="E9" s="361" t="s">
        <v>2444</v>
      </c>
      <c r="F9" s="367" t="s">
        <v>2460</v>
      </c>
      <c r="G9" s="367" t="s">
        <v>2461</v>
      </c>
      <c r="H9" s="367" t="s">
        <v>22</v>
      </c>
      <c r="I9" s="367" t="s">
        <v>2462</v>
      </c>
      <c r="J9" s="367" t="s">
        <v>2459</v>
      </c>
      <c r="K9" s="358" t="s">
        <v>208</v>
      </c>
      <c r="L9" s="13" t="s">
        <v>26</v>
      </c>
      <c r="M9" s="368">
        <v>1</v>
      </c>
      <c r="N9" s="181">
        <v>14975.25</v>
      </c>
      <c r="O9" s="358" t="s">
        <v>2450</v>
      </c>
      <c r="P9" s="358" t="s">
        <v>29</v>
      </c>
    </row>
    <row r="10" spans="1:16" s="24" customFormat="1" ht="51">
      <c r="A10" s="360">
        <v>5</v>
      </c>
      <c r="B10" s="351">
        <v>13</v>
      </c>
      <c r="C10" s="366">
        <v>1</v>
      </c>
      <c r="D10" s="366" t="s">
        <v>99</v>
      </c>
      <c r="E10" s="361" t="s">
        <v>2444</v>
      </c>
      <c r="F10" s="367" t="s">
        <v>2463</v>
      </c>
      <c r="G10" s="367" t="s">
        <v>2456</v>
      </c>
      <c r="H10" s="367" t="s">
        <v>2464</v>
      </c>
      <c r="I10" s="367" t="s">
        <v>2465</v>
      </c>
      <c r="J10" s="367" t="s">
        <v>2449</v>
      </c>
      <c r="K10" s="358" t="s">
        <v>208</v>
      </c>
      <c r="L10" s="13" t="s">
        <v>2466</v>
      </c>
      <c r="M10" s="368">
        <v>1</v>
      </c>
      <c r="N10" s="181">
        <v>60000</v>
      </c>
      <c r="O10" s="358" t="s">
        <v>2450</v>
      </c>
      <c r="P10" s="358" t="s">
        <v>29</v>
      </c>
    </row>
    <row r="11" spans="1:16" s="183" customFormat="1" ht="51">
      <c r="A11" s="367">
        <v>6</v>
      </c>
      <c r="B11" s="351">
        <v>13</v>
      </c>
      <c r="C11" s="366">
        <v>5</v>
      </c>
      <c r="D11" s="366" t="s">
        <v>58</v>
      </c>
      <c r="E11" s="361" t="s">
        <v>2444</v>
      </c>
      <c r="F11" s="367" t="s">
        <v>2467</v>
      </c>
      <c r="G11" s="367" t="s">
        <v>2468</v>
      </c>
      <c r="H11" s="367" t="s">
        <v>2469</v>
      </c>
      <c r="I11" s="367" t="s">
        <v>2470</v>
      </c>
      <c r="J11" s="367" t="s">
        <v>2471</v>
      </c>
      <c r="K11" s="358" t="s">
        <v>208</v>
      </c>
      <c r="L11" s="13" t="s">
        <v>26</v>
      </c>
      <c r="M11" s="368">
        <v>1</v>
      </c>
      <c r="N11" s="181">
        <v>29987.4</v>
      </c>
      <c r="O11" s="358" t="s">
        <v>2450</v>
      </c>
      <c r="P11" s="358" t="s">
        <v>29</v>
      </c>
    </row>
    <row r="12" spans="1:16" s="183" customFormat="1" ht="76.5">
      <c r="A12" s="367">
        <v>7</v>
      </c>
      <c r="B12" s="351">
        <v>13</v>
      </c>
      <c r="C12" s="366">
        <v>5</v>
      </c>
      <c r="D12" s="366" t="s">
        <v>58</v>
      </c>
      <c r="E12" s="361" t="s">
        <v>2444</v>
      </c>
      <c r="F12" s="367" t="s">
        <v>2472</v>
      </c>
      <c r="G12" s="367" t="s">
        <v>2473</v>
      </c>
      <c r="H12" s="367" t="s">
        <v>2474</v>
      </c>
      <c r="I12" s="367" t="s">
        <v>2475</v>
      </c>
      <c r="J12" s="367" t="s">
        <v>2449</v>
      </c>
      <c r="K12" s="358" t="s">
        <v>208</v>
      </c>
      <c r="L12" s="13" t="s">
        <v>119</v>
      </c>
      <c r="M12" s="368">
        <v>4</v>
      </c>
      <c r="N12" s="181">
        <v>40000</v>
      </c>
      <c r="O12" s="358" t="s">
        <v>2450</v>
      </c>
      <c r="P12" s="358" t="s">
        <v>29</v>
      </c>
    </row>
    <row r="13" spans="1:16" s="183" customFormat="1" ht="38.25">
      <c r="A13" s="360">
        <v>8</v>
      </c>
      <c r="B13" s="351">
        <v>13</v>
      </c>
      <c r="C13" s="350">
        <v>5</v>
      </c>
      <c r="D13" s="350" t="s">
        <v>58</v>
      </c>
      <c r="E13" s="361" t="s">
        <v>2444</v>
      </c>
      <c r="F13" s="359" t="s">
        <v>2476</v>
      </c>
      <c r="G13" s="359" t="s">
        <v>2477</v>
      </c>
      <c r="H13" s="359" t="s">
        <v>2478</v>
      </c>
      <c r="I13" s="359" t="s">
        <v>2479</v>
      </c>
      <c r="J13" s="367" t="s">
        <v>2480</v>
      </c>
      <c r="K13" s="358" t="s">
        <v>208</v>
      </c>
      <c r="L13" s="13" t="s">
        <v>63</v>
      </c>
      <c r="M13" s="368">
        <v>1</v>
      </c>
      <c r="N13" s="181">
        <v>20000</v>
      </c>
      <c r="O13" s="358" t="s">
        <v>2450</v>
      </c>
      <c r="P13" s="358" t="s">
        <v>29</v>
      </c>
    </row>
    <row r="14" spans="1:16" s="183" customFormat="1" ht="255">
      <c r="A14" s="367">
        <v>9</v>
      </c>
      <c r="B14" s="357">
        <v>6</v>
      </c>
      <c r="C14" s="350">
        <v>1</v>
      </c>
      <c r="D14" s="350" t="s">
        <v>58</v>
      </c>
      <c r="E14" s="361" t="s">
        <v>2444</v>
      </c>
      <c r="F14" s="359" t="s">
        <v>2481</v>
      </c>
      <c r="G14" s="359" t="s">
        <v>2482</v>
      </c>
      <c r="H14" s="359" t="s">
        <v>2483</v>
      </c>
      <c r="I14" s="359" t="s">
        <v>2484</v>
      </c>
      <c r="J14" s="367" t="s">
        <v>2449</v>
      </c>
      <c r="K14" s="358" t="s">
        <v>208</v>
      </c>
      <c r="L14" s="415" t="s">
        <v>609</v>
      </c>
      <c r="M14" s="416">
        <v>1000</v>
      </c>
      <c r="N14" s="181">
        <v>30000</v>
      </c>
      <c r="O14" s="358" t="s">
        <v>2450</v>
      </c>
      <c r="P14" s="358" t="s">
        <v>29</v>
      </c>
    </row>
    <row r="15" spans="1:16" s="183" customFormat="1" ht="102">
      <c r="A15" s="367">
        <v>10</v>
      </c>
      <c r="B15" s="366">
        <v>13</v>
      </c>
      <c r="C15" s="366">
        <v>5</v>
      </c>
      <c r="D15" s="366" t="s">
        <v>58</v>
      </c>
      <c r="E15" s="361" t="s">
        <v>2444</v>
      </c>
      <c r="F15" s="367" t="s">
        <v>2485</v>
      </c>
      <c r="G15" s="367" t="s">
        <v>2486</v>
      </c>
      <c r="H15" s="367" t="s">
        <v>2487</v>
      </c>
      <c r="I15" s="367" t="s">
        <v>2488</v>
      </c>
      <c r="J15" s="367" t="s">
        <v>2449</v>
      </c>
      <c r="K15" s="358" t="s">
        <v>208</v>
      </c>
      <c r="L15" s="13" t="s">
        <v>26</v>
      </c>
      <c r="M15" s="417">
        <v>1</v>
      </c>
      <c r="N15" s="181">
        <v>50000</v>
      </c>
      <c r="O15" s="358" t="s">
        <v>2450</v>
      </c>
      <c r="P15" s="358" t="s">
        <v>29</v>
      </c>
    </row>
    <row r="16" spans="1:16" s="41" customFormat="1" ht="38.25" customHeight="1">
      <c r="A16" s="1139">
        <v>11</v>
      </c>
      <c r="B16" s="1079">
        <v>13</v>
      </c>
      <c r="C16" s="1079">
        <v>5</v>
      </c>
      <c r="D16" s="1079" t="s">
        <v>58</v>
      </c>
      <c r="E16" s="1081" t="s">
        <v>2489</v>
      </c>
      <c r="F16" s="1081" t="s">
        <v>2490</v>
      </c>
      <c r="G16" s="1081" t="s">
        <v>2491</v>
      </c>
      <c r="H16" s="1081" t="s">
        <v>2492</v>
      </c>
      <c r="I16" s="1081" t="s">
        <v>2493</v>
      </c>
      <c r="J16" s="1081" t="s">
        <v>2494</v>
      </c>
      <c r="K16" s="1081" t="s">
        <v>208</v>
      </c>
      <c r="L16" s="371" t="s">
        <v>119</v>
      </c>
      <c r="M16" s="418">
        <v>6</v>
      </c>
      <c r="N16" s="1688">
        <v>51406.32</v>
      </c>
      <c r="O16" s="1081" t="s">
        <v>2495</v>
      </c>
      <c r="P16" s="1071">
        <v>35</v>
      </c>
    </row>
    <row r="17" spans="1:16" s="41" customFormat="1" ht="51">
      <c r="A17" s="1141"/>
      <c r="B17" s="1080"/>
      <c r="C17" s="1080"/>
      <c r="D17" s="1080"/>
      <c r="E17" s="1082"/>
      <c r="F17" s="1082"/>
      <c r="G17" s="1082"/>
      <c r="H17" s="1082"/>
      <c r="I17" s="1082"/>
      <c r="J17" s="1082"/>
      <c r="K17" s="1082"/>
      <c r="L17" s="371" t="s">
        <v>624</v>
      </c>
      <c r="M17" s="418">
        <v>1</v>
      </c>
      <c r="N17" s="1689"/>
      <c r="O17" s="1082"/>
      <c r="P17" s="1072"/>
    </row>
    <row r="18" spans="1:16" s="41" customFormat="1" ht="38.25">
      <c r="A18" s="367">
        <v>12</v>
      </c>
      <c r="B18" s="353">
        <v>4</v>
      </c>
      <c r="C18" s="364">
        <v>2</v>
      </c>
      <c r="D18" s="364" t="s">
        <v>58</v>
      </c>
      <c r="E18" s="148" t="s">
        <v>2496</v>
      </c>
      <c r="F18" s="358" t="s">
        <v>2497</v>
      </c>
      <c r="G18" s="358" t="s">
        <v>2498</v>
      </c>
      <c r="H18" s="358" t="s">
        <v>487</v>
      </c>
      <c r="I18" s="358" t="s">
        <v>2499</v>
      </c>
      <c r="J18" s="358" t="s">
        <v>2500</v>
      </c>
      <c r="K18" s="358" t="s">
        <v>208</v>
      </c>
      <c r="L18" s="371" t="s">
        <v>119</v>
      </c>
      <c r="M18" s="419">
        <v>1</v>
      </c>
      <c r="N18" s="212">
        <v>21592.5</v>
      </c>
      <c r="O18" s="148" t="s">
        <v>2501</v>
      </c>
      <c r="P18" s="365">
        <v>35</v>
      </c>
    </row>
    <row r="19" spans="1:16" s="41" customFormat="1" ht="25.5" customHeight="1">
      <c r="A19" s="1139">
        <v>13</v>
      </c>
      <c r="B19" s="1079">
        <v>11</v>
      </c>
      <c r="C19" s="1079">
        <v>5</v>
      </c>
      <c r="D19" s="1079" t="s">
        <v>58</v>
      </c>
      <c r="E19" s="1081" t="s">
        <v>2502</v>
      </c>
      <c r="F19" s="1081" t="s">
        <v>2503</v>
      </c>
      <c r="G19" s="1081" t="s">
        <v>2504</v>
      </c>
      <c r="H19" s="1081" t="s">
        <v>2505</v>
      </c>
      <c r="I19" s="1081" t="s">
        <v>2506</v>
      </c>
      <c r="J19" s="1081" t="s">
        <v>2507</v>
      </c>
      <c r="K19" s="1081" t="s">
        <v>208</v>
      </c>
      <c r="L19" s="420" t="s">
        <v>119</v>
      </c>
      <c r="M19" s="421">
        <v>4</v>
      </c>
      <c r="N19" s="1688">
        <v>85435.76</v>
      </c>
      <c r="O19" s="1081" t="s">
        <v>2508</v>
      </c>
      <c r="P19" s="1071">
        <v>34</v>
      </c>
    </row>
    <row r="20" spans="1:16" s="41" customFormat="1" ht="25.5">
      <c r="A20" s="1140"/>
      <c r="B20" s="1100"/>
      <c r="C20" s="1100"/>
      <c r="D20" s="1100"/>
      <c r="E20" s="1092"/>
      <c r="F20" s="1092"/>
      <c r="G20" s="1092"/>
      <c r="H20" s="1092"/>
      <c r="I20" s="1092"/>
      <c r="J20" s="1092"/>
      <c r="K20" s="1092"/>
      <c r="L20" s="420" t="s">
        <v>26</v>
      </c>
      <c r="M20" s="421">
        <v>2</v>
      </c>
      <c r="N20" s="1690"/>
      <c r="O20" s="1092"/>
      <c r="P20" s="1097"/>
    </row>
    <row r="21" spans="1:16" s="41" customFormat="1" ht="51">
      <c r="A21" s="1140"/>
      <c r="B21" s="1100"/>
      <c r="C21" s="1100"/>
      <c r="D21" s="1100"/>
      <c r="E21" s="1092"/>
      <c r="F21" s="1092"/>
      <c r="G21" s="1092"/>
      <c r="H21" s="1092"/>
      <c r="I21" s="1092"/>
      <c r="J21" s="1092"/>
      <c r="K21" s="1092"/>
      <c r="L21" s="371" t="s">
        <v>624</v>
      </c>
      <c r="M21" s="421">
        <v>1</v>
      </c>
      <c r="N21" s="1690"/>
      <c r="O21" s="1092"/>
      <c r="P21" s="1097"/>
    </row>
    <row r="22" spans="1:16" s="41" customFormat="1" ht="38.25">
      <c r="A22" s="1141"/>
      <c r="B22" s="1080"/>
      <c r="C22" s="1080"/>
      <c r="D22" s="1080"/>
      <c r="E22" s="1082"/>
      <c r="F22" s="1082"/>
      <c r="G22" s="1082"/>
      <c r="H22" s="1082"/>
      <c r="I22" s="1082"/>
      <c r="J22" s="1082"/>
      <c r="K22" s="1082"/>
      <c r="L22" s="420" t="s">
        <v>609</v>
      </c>
      <c r="M22" s="421">
        <v>300</v>
      </c>
      <c r="N22" s="1689"/>
      <c r="O22" s="1082"/>
      <c r="P22" s="1072"/>
    </row>
    <row r="23" spans="1:16" s="41" customFormat="1" ht="51" customHeight="1">
      <c r="A23" s="1139">
        <v>14</v>
      </c>
      <c r="B23" s="1079">
        <v>10</v>
      </c>
      <c r="C23" s="1079">
        <v>5</v>
      </c>
      <c r="D23" s="1079" t="s">
        <v>58</v>
      </c>
      <c r="E23" s="1081" t="s">
        <v>2509</v>
      </c>
      <c r="F23" s="1081" t="s">
        <v>2510</v>
      </c>
      <c r="G23" s="1081" t="s">
        <v>2511</v>
      </c>
      <c r="H23" s="1081" t="s">
        <v>2512</v>
      </c>
      <c r="I23" s="1081" t="s">
        <v>2513</v>
      </c>
      <c r="J23" s="1081" t="s">
        <v>2514</v>
      </c>
      <c r="K23" s="1081" t="s">
        <v>208</v>
      </c>
      <c r="L23" s="420" t="s">
        <v>2515</v>
      </c>
      <c r="M23" s="421">
        <v>4</v>
      </c>
      <c r="N23" s="1688">
        <v>95449.2</v>
      </c>
      <c r="O23" s="1081" t="s">
        <v>2516</v>
      </c>
      <c r="P23" s="1071">
        <v>32</v>
      </c>
    </row>
    <row r="24" spans="1:16" s="41" customFormat="1" ht="38.25">
      <c r="A24" s="1140"/>
      <c r="B24" s="1100"/>
      <c r="C24" s="1100"/>
      <c r="D24" s="1100"/>
      <c r="E24" s="1092"/>
      <c r="F24" s="1092"/>
      <c r="G24" s="1092"/>
      <c r="H24" s="1092"/>
      <c r="I24" s="1092"/>
      <c r="J24" s="1092"/>
      <c r="K24" s="1092"/>
      <c r="L24" s="420" t="s">
        <v>37</v>
      </c>
      <c r="M24" s="421">
        <v>1</v>
      </c>
      <c r="N24" s="1690"/>
      <c r="O24" s="1092"/>
      <c r="P24" s="1097"/>
    </row>
    <row r="25" spans="1:16" s="41" customFormat="1" ht="38.25">
      <c r="A25" s="1141"/>
      <c r="B25" s="1080"/>
      <c r="C25" s="1080"/>
      <c r="D25" s="1080"/>
      <c r="E25" s="1082"/>
      <c r="F25" s="1082"/>
      <c r="G25" s="1082"/>
      <c r="H25" s="1082"/>
      <c r="I25" s="1082"/>
      <c r="J25" s="1082"/>
      <c r="K25" s="1082"/>
      <c r="L25" s="420" t="s">
        <v>609</v>
      </c>
      <c r="M25" s="421">
        <v>2000</v>
      </c>
      <c r="N25" s="1689"/>
      <c r="O25" s="1082"/>
      <c r="P25" s="1072"/>
    </row>
    <row r="26" spans="1:16" s="41" customFormat="1" ht="35.25" customHeight="1">
      <c r="A26" s="1139">
        <v>15</v>
      </c>
      <c r="B26" s="1079">
        <v>11</v>
      </c>
      <c r="C26" s="1079">
        <v>5</v>
      </c>
      <c r="D26" s="1079" t="s">
        <v>58</v>
      </c>
      <c r="E26" s="1081" t="s">
        <v>2517</v>
      </c>
      <c r="F26" s="1081" t="s">
        <v>2518</v>
      </c>
      <c r="G26" s="1081" t="s">
        <v>2519</v>
      </c>
      <c r="H26" s="1081" t="s">
        <v>2520</v>
      </c>
      <c r="I26" s="1081" t="s">
        <v>2521</v>
      </c>
      <c r="J26" s="1081" t="s">
        <v>2522</v>
      </c>
      <c r="K26" s="1081" t="s">
        <v>208</v>
      </c>
      <c r="L26" s="420" t="s">
        <v>119</v>
      </c>
      <c r="M26" s="417">
        <v>4</v>
      </c>
      <c r="N26" s="1688">
        <v>38050</v>
      </c>
      <c r="O26" s="1081" t="s">
        <v>2523</v>
      </c>
      <c r="P26" s="1071">
        <v>31.5</v>
      </c>
    </row>
    <row r="27" spans="1:16" s="41" customFormat="1" ht="33.75" customHeight="1">
      <c r="A27" s="1141"/>
      <c r="B27" s="1080"/>
      <c r="C27" s="1080"/>
      <c r="D27" s="1080"/>
      <c r="E27" s="1082"/>
      <c r="F27" s="1082"/>
      <c r="G27" s="1082"/>
      <c r="H27" s="1082"/>
      <c r="I27" s="1082"/>
      <c r="J27" s="1082"/>
      <c r="K27" s="1082"/>
      <c r="L27" s="417" t="s">
        <v>2524</v>
      </c>
      <c r="M27" s="365">
        <v>4</v>
      </c>
      <c r="N27" s="1689"/>
      <c r="O27" s="1082"/>
      <c r="P27" s="1072"/>
    </row>
    <row r="28" spans="1:16" s="41" customFormat="1" ht="24.75" customHeight="1">
      <c r="A28" s="1139">
        <v>16</v>
      </c>
      <c r="B28" s="1079">
        <v>11</v>
      </c>
      <c r="C28" s="1079">
        <v>5</v>
      </c>
      <c r="D28" s="1079" t="s">
        <v>58</v>
      </c>
      <c r="E28" s="1081" t="s">
        <v>2525</v>
      </c>
      <c r="F28" s="1081" t="s">
        <v>2526</v>
      </c>
      <c r="G28" s="1081" t="s">
        <v>2527</v>
      </c>
      <c r="H28" s="1081" t="s">
        <v>2528</v>
      </c>
      <c r="I28" s="1081" t="s">
        <v>2529</v>
      </c>
      <c r="J28" s="1081" t="s">
        <v>2530</v>
      </c>
      <c r="K28" s="1081" t="s">
        <v>208</v>
      </c>
      <c r="L28" s="420" t="s">
        <v>119</v>
      </c>
      <c r="M28" s="419">
        <v>12</v>
      </c>
      <c r="N28" s="1688">
        <v>88598.1</v>
      </c>
      <c r="O28" s="1081" t="s">
        <v>2531</v>
      </c>
      <c r="P28" s="1071">
        <v>31.5</v>
      </c>
    </row>
    <row r="29" spans="1:16" s="41" customFormat="1" ht="25.5">
      <c r="A29" s="1140"/>
      <c r="B29" s="1100"/>
      <c r="C29" s="1100"/>
      <c r="D29" s="1100"/>
      <c r="E29" s="1092"/>
      <c r="F29" s="1092"/>
      <c r="G29" s="1092"/>
      <c r="H29" s="1092"/>
      <c r="I29" s="1092"/>
      <c r="J29" s="1092"/>
      <c r="K29" s="1092"/>
      <c r="L29" s="420" t="s">
        <v>26</v>
      </c>
      <c r="M29" s="419">
        <v>6</v>
      </c>
      <c r="N29" s="1690"/>
      <c r="O29" s="1092"/>
      <c r="P29" s="1097"/>
    </row>
    <row r="30" spans="1:16" s="41" customFormat="1" ht="25.5">
      <c r="A30" s="1140"/>
      <c r="B30" s="1100"/>
      <c r="C30" s="1100"/>
      <c r="D30" s="1100"/>
      <c r="E30" s="1092"/>
      <c r="F30" s="1092"/>
      <c r="G30" s="1092"/>
      <c r="H30" s="1092"/>
      <c r="I30" s="1092"/>
      <c r="J30" s="1092"/>
      <c r="K30" s="1092"/>
      <c r="L30" s="420" t="s">
        <v>2532</v>
      </c>
      <c r="M30" s="419">
        <v>6</v>
      </c>
      <c r="N30" s="1690"/>
      <c r="O30" s="1092"/>
      <c r="P30" s="1097"/>
    </row>
    <row r="31" spans="1:16" s="41" customFormat="1" ht="12.75">
      <c r="A31" s="1141"/>
      <c r="B31" s="1080"/>
      <c r="C31" s="1080"/>
      <c r="D31" s="1080"/>
      <c r="E31" s="1082"/>
      <c r="F31" s="1082"/>
      <c r="G31" s="1082"/>
      <c r="H31" s="1082"/>
      <c r="I31" s="1082"/>
      <c r="J31" s="1082"/>
      <c r="K31" s="1082"/>
      <c r="L31" s="420" t="s">
        <v>63</v>
      </c>
      <c r="M31" s="419">
        <v>1</v>
      </c>
      <c r="N31" s="1689"/>
      <c r="O31" s="1082"/>
      <c r="P31" s="1072"/>
    </row>
    <row r="32" spans="1:16" s="41" customFormat="1" ht="63.75">
      <c r="A32" s="360">
        <v>17</v>
      </c>
      <c r="B32" s="353">
        <v>10</v>
      </c>
      <c r="C32" s="364">
        <v>5</v>
      </c>
      <c r="D32" s="364" t="s">
        <v>58</v>
      </c>
      <c r="E32" s="148" t="s">
        <v>2533</v>
      </c>
      <c r="F32" s="358" t="s">
        <v>2534</v>
      </c>
      <c r="G32" s="358" t="s">
        <v>2535</v>
      </c>
      <c r="H32" s="358" t="s">
        <v>2536</v>
      </c>
      <c r="I32" s="358" t="s">
        <v>2537</v>
      </c>
      <c r="J32" s="358" t="s">
        <v>2538</v>
      </c>
      <c r="K32" s="358" t="s">
        <v>208</v>
      </c>
      <c r="L32" s="420" t="s">
        <v>2539</v>
      </c>
      <c r="M32" s="422">
        <v>1</v>
      </c>
      <c r="N32" s="212">
        <v>33499.61</v>
      </c>
      <c r="O32" s="148" t="s">
        <v>2540</v>
      </c>
      <c r="P32" s="365">
        <v>31</v>
      </c>
    </row>
    <row r="33" spans="1:16" s="41" customFormat="1" ht="76.5">
      <c r="A33" s="367">
        <v>18</v>
      </c>
      <c r="B33" s="353">
        <v>11</v>
      </c>
      <c r="C33" s="352">
        <v>5</v>
      </c>
      <c r="D33" s="352" t="s">
        <v>50</v>
      </c>
      <c r="E33" s="148" t="s">
        <v>2541</v>
      </c>
      <c r="F33" s="354" t="s">
        <v>2542</v>
      </c>
      <c r="G33" s="354" t="s">
        <v>2543</v>
      </c>
      <c r="H33" s="354" t="s">
        <v>2544</v>
      </c>
      <c r="I33" s="354" t="s">
        <v>2545</v>
      </c>
      <c r="J33" s="354" t="s">
        <v>2546</v>
      </c>
      <c r="K33" s="358" t="s">
        <v>208</v>
      </c>
      <c r="L33" s="420" t="s">
        <v>2547</v>
      </c>
      <c r="M33" s="423">
        <v>1</v>
      </c>
      <c r="N33" s="424">
        <v>8978.34</v>
      </c>
      <c r="O33" s="148" t="s">
        <v>2548</v>
      </c>
      <c r="P33" s="365">
        <v>31</v>
      </c>
    </row>
    <row r="34" spans="1:16" s="41" customFormat="1" ht="38.25">
      <c r="A34" s="367">
        <v>19</v>
      </c>
      <c r="B34" s="353">
        <v>13</v>
      </c>
      <c r="C34" s="352">
        <v>5</v>
      </c>
      <c r="D34" s="352" t="s">
        <v>58</v>
      </c>
      <c r="E34" s="148" t="s">
        <v>2549</v>
      </c>
      <c r="F34" s="354" t="s">
        <v>2550</v>
      </c>
      <c r="G34" s="354" t="s">
        <v>2551</v>
      </c>
      <c r="H34" s="354" t="s">
        <v>2010</v>
      </c>
      <c r="I34" s="354" t="s">
        <v>2552</v>
      </c>
      <c r="J34" s="354" t="s">
        <v>2553</v>
      </c>
      <c r="K34" s="358" t="s">
        <v>208</v>
      </c>
      <c r="L34" s="420" t="s">
        <v>2554</v>
      </c>
      <c r="M34" s="425">
        <v>1</v>
      </c>
      <c r="N34" s="424">
        <v>17065.66</v>
      </c>
      <c r="O34" s="148" t="s">
        <v>2555</v>
      </c>
      <c r="P34" s="365">
        <v>31</v>
      </c>
    </row>
    <row r="35" spans="1:16" s="41" customFormat="1" ht="40.5" customHeight="1">
      <c r="A35" s="1139">
        <v>20</v>
      </c>
      <c r="B35" s="1079">
        <v>13</v>
      </c>
      <c r="C35" s="1079">
        <v>5</v>
      </c>
      <c r="D35" s="1079" t="s">
        <v>58</v>
      </c>
      <c r="E35" s="1081" t="s">
        <v>2556</v>
      </c>
      <c r="F35" s="1081" t="s">
        <v>2557</v>
      </c>
      <c r="G35" s="1081" t="s">
        <v>2558</v>
      </c>
      <c r="H35" s="1081" t="s">
        <v>2559</v>
      </c>
      <c r="I35" s="1081" t="s">
        <v>2560</v>
      </c>
      <c r="J35" s="1081" t="s">
        <v>2561</v>
      </c>
      <c r="K35" s="1081" t="s">
        <v>208</v>
      </c>
      <c r="L35" s="420" t="s">
        <v>26</v>
      </c>
      <c r="M35" s="426">
        <v>1</v>
      </c>
      <c r="N35" s="1688">
        <v>35800.589999999997</v>
      </c>
      <c r="O35" s="1081" t="s">
        <v>2562</v>
      </c>
      <c r="P35" s="1071">
        <v>30</v>
      </c>
    </row>
    <row r="36" spans="1:16" s="41" customFormat="1" ht="28.5" customHeight="1">
      <c r="A36" s="1141"/>
      <c r="B36" s="1080"/>
      <c r="C36" s="1080"/>
      <c r="D36" s="1080"/>
      <c r="E36" s="1082"/>
      <c r="F36" s="1082"/>
      <c r="G36" s="1082"/>
      <c r="H36" s="1082"/>
      <c r="I36" s="1082"/>
      <c r="J36" s="1082"/>
      <c r="K36" s="1082"/>
      <c r="L36" s="420" t="s">
        <v>63</v>
      </c>
      <c r="M36" s="426">
        <v>1</v>
      </c>
      <c r="N36" s="1689"/>
      <c r="O36" s="1082"/>
      <c r="P36" s="1072"/>
    </row>
    <row r="37" spans="1:16" s="41" customFormat="1" ht="51">
      <c r="A37" s="367">
        <v>21</v>
      </c>
      <c r="B37" s="364">
        <v>10</v>
      </c>
      <c r="C37" s="364">
        <v>4</v>
      </c>
      <c r="D37" s="364" t="s">
        <v>272</v>
      </c>
      <c r="E37" s="358" t="s">
        <v>2556</v>
      </c>
      <c r="F37" s="358" t="s">
        <v>2563</v>
      </c>
      <c r="G37" s="358" t="s">
        <v>2564</v>
      </c>
      <c r="H37" s="358" t="s">
        <v>1783</v>
      </c>
      <c r="I37" s="358" t="s">
        <v>2565</v>
      </c>
      <c r="J37" s="358" t="s">
        <v>2566</v>
      </c>
      <c r="K37" s="358" t="s">
        <v>208</v>
      </c>
      <c r="L37" s="420" t="s">
        <v>37</v>
      </c>
      <c r="M37" s="420">
        <v>1</v>
      </c>
      <c r="N37" s="143">
        <v>67330.2</v>
      </c>
      <c r="O37" s="358" t="s">
        <v>2562</v>
      </c>
      <c r="P37" s="365">
        <v>30</v>
      </c>
    </row>
    <row r="38" spans="1:16" s="41" customFormat="1" ht="63.75">
      <c r="A38" s="367">
        <v>22</v>
      </c>
      <c r="B38" s="364">
        <v>13</v>
      </c>
      <c r="C38" s="364">
        <v>5</v>
      </c>
      <c r="D38" s="364" t="s">
        <v>99</v>
      </c>
      <c r="E38" s="358" t="s">
        <v>2556</v>
      </c>
      <c r="F38" s="358" t="s">
        <v>2567</v>
      </c>
      <c r="G38" s="358" t="s">
        <v>2568</v>
      </c>
      <c r="H38" s="358" t="s">
        <v>429</v>
      </c>
      <c r="I38" s="358" t="s">
        <v>2569</v>
      </c>
      <c r="J38" s="358" t="s">
        <v>2570</v>
      </c>
      <c r="K38" s="358" t="s">
        <v>208</v>
      </c>
      <c r="L38" s="420" t="s">
        <v>119</v>
      </c>
      <c r="M38" s="420">
        <v>1</v>
      </c>
      <c r="N38" s="143">
        <v>27200</v>
      </c>
      <c r="O38" s="358" t="s">
        <v>2562</v>
      </c>
      <c r="P38" s="365">
        <v>30</v>
      </c>
    </row>
    <row r="39" spans="1:16" s="41" customFormat="1" ht="12.75">
      <c r="A39" s="1139">
        <v>23</v>
      </c>
      <c r="B39" s="1079">
        <v>13</v>
      </c>
      <c r="C39" s="1079">
        <v>5</v>
      </c>
      <c r="D39" s="1079" t="s">
        <v>99</v>
      </c>
      <c r="E39" s="1081" t="s">
        <v>2541</v>
      </c>
      <c r="F39" s="1081" t="s">
        <v>2571</v>
      </c>
      <c r="G39" s="1081" t="s">
        <v>2572</v>
      </c>
      <c r="H39" s="1081" t="s">
        <v>2573</v>
      </c>
      <c r="I39" s="1081" t="s">
        <v>2574</v>
      </c>
      <c r="J39" s="1081" t="s">
        <v>2575</v>
      </c>
      <c r="K39" s="1071" t="s">
        <v>208</v>
      </c>
      <c r="L39" s="215" t="s">
        <v>2576</v>
      </c>
      <c r="M39" s="427">
        <v>1</v>
      </c>
      <c r="N39" s="1688">
        <v>33341.519999999997</v>
      </c>
      <c r="O39" s="1081" t="s">
        <v>2577</v>
      </c>
      <c r="P39" s="1071">
        <v>29</v>
      </c>
    </row>
    <row r="40" spans="1:16" s="41" customFormat="1" ht="12.75">
      <c r="A40" s="1140"/>
      <c r="B40" s="1100"/>
      <c r="C40" s="1100"/>
      <c r="D40" s="1100"/>
      <c r="E40" s="1092"/>
      <c r="F40" s="1092"/>
      <c r="G40" s="1092"/>
      <c r="H40" s="1092"/>
      <c r="I40" s="1092"/>
      <c r="J40" s="1092"/>
      <c r="K40" s="1097"/>
      <c r="L40" s="215" t="s">
        <v>63</v>
      </c>
      <c r="M40" s="427">
        <v>1</v>
      </c>
      <c r="N40" s="1690"/>
      <c r="O40" s="1092"/>
      <c r="P40" s="1097"/>
    </row>
    <row r="41" spans="1:16" s="41" customFormat="1" ht="38.25">
      <c r="A41" s="1141"/>
      <c r="B41" s="1080"/>
      <c r="C41" s="1080"/>
      <c r="D41" s="1080"/>
      <c r="E41" s="1082"/>
      <c r="F41" s="1082"/>
      <c r="G41" s="1082"/>
      <c r="H41" s="1082"/>
      <c r="I41" s="1082"/>
      <c r="J41" s="1082"/>
      <c r="K41" s="1072"/>
      <c r="L41" s="215" t="s">
        <v>609</v>
      </c>
      <c r="M41" s="427">
        <v>700</v>
      </c>
      <c r="N41" s="1689"/>
      <c r="O41" s="1082"/>
      <c r="P41" s="1072"/>
    </row>
    <row r="42" spans="1:16" s="41" customFormat="1" ht="38.25">
      <c r="A42" s="367">
        <v>24</v>
      </c>
      <c r="B42" s="353">
        <v>13</v>
      </c>
      <c r="C42" s="364">
        <v>5</v>
      </c>
      <c r="D42" s="364" t="s">
        <v>58</v>
      </c>
      <c r="E42" s="148" t="s">
        <v>2578</v>
      </c>
      <c r="F42" s="358" t="s">
        <v>2579</v>
      </c>
      <c r="G42" s="358" t="s">
        <v>2580</v>
      </c>
      <c r="H42" s="358" t="s">
        <v>2581</v>
      </c>
      <c r="I42" s="358" t="s">
        <v>2582</v>
      </c>
      <c r="J42" s="358" t="s">
        <v>2583</v>
      </c>
      <c r="K42" s="365" t="s">
        <v>208</v>
      </c>
      <c r="L42" s="215" t="s">
        <v>37</v>
      </c>
      <c r="M42" s="428">
        <v>1</v>
      </c>
      <c r="N42" s="212">
        <v>40528.5</v>
      </c>
      <c r="O42" s="148" t="s">
        <v>2584</v>
      </c>
      <c r="P42" s="365">
        <v>29</v>
      </c>
    </row>
    <row r="43" spans="1:16" s="41" customFormat="1" ht="51">
      <c r="A43" s="1139">
        <v>25</v>
      </c>
      <c r="B43" s="1079">
        <v>13</v>
      </c>
      <c r="C43" s="1079">
        <v>5</v>
      </c>
      <c r="D43" s="1079" t="s">
        <v>58</v>
      </c>
      <c r="E43" s="1081" t="s">
        <v>2541</v>
      </c>
      <c r="F43" s="1081" t="s">
        <v>2585</v>
      </c>
      <c r="G43" s="1081" t="s">
        <v>2586</v>
      </c>
      <c r="H43" s="1081" t="s">
        <v>2587</v>
      </c>
      <c r="I43" s="1081" t="s">
        <v>2588</v>
      </c>
      <c r="J43" s="1081" t="s">
        <v>2589</v>
      </c>
      <c r="K43" s="1071" t="s">
        <v>208</v>
      </c>
      <c r="L43" s="215" t="s">
        <v>624</v>
      </c>
      <c r="M43" s="215">
        <v>1</v>
      </c>
      <c r="N43" s="1688">
        <v>29654.66</v>
      </c>
      <c r="O43" s="1081" t="s">
        <v>2577</v>
      </c>
      <c r="P43" s="1071">
        <v>28</v>
      </c>
    </row>
    <row r="44" spans="1:16" s="41" customFormat="1" ht="25.5">
      <c r="A44" s="1140"/>
      <c r="B44" s="1100"/>
      <c r="C44" s="1100"/>
      <c r="D44" s="1100"/>
      <c r="E44" s="1092"/>
      <c r="F44" s="1092"/>
      <c r="G44" s="1092"/>
      <c r="H44" s="1092"/>
      <c r="I44" s="1092"/>
      <c r="J44" s="1092"/>
      <c r="K44" s="1097"/>
      <c r="L44" s="215" t="s">
        <v>26</v>
      </c>
      <c r="M44" s="215">
        <v>1</v>
      </c>
      <c r="N44" s="1690"/>
      <c r="O44" s="1092"/>
      <c r="P44" s="1097"/>
    </row>
    <row r="45" spans="1:16" s="41" customFormat="1" ht="12.75">
      <c r="A45" s="1141"/>
      <c r="B45" s="1080"/>
      <c r="C45" s="1080"/>
      <c r="D45" s="1080"/>
      <c r="E45" s="1082"/>
      <c r="F45" s="1082"/>
      <c r="G45" s="1082"/>
      <c r="H45" s="1082"/>
      <c r="I45" s="1082"/>
      <c r="J45" s="1082"/>
      <c r="K45" s="1072"/>
      <c r="L45" s="215" t="s">
        <v>63</v>
      </c>
      <c r="M45" s="215">
        <v>2</v>
      </c>
      <c r="N45" s="1689"/>
      <c r="O45" s="1082"/>
      <c r="P45" s="1072"/>
    </row>
    <row r="46" spans="1:16" s="3" customFormat="1" ht="12.75">
      <c r="A46" s="92"/>
      <c r="B46" s="430"/>
      <c r="C46" s="430"/>
      <c r="D46" s="430"/>
      <c r="E46" s="343"/>
      <c r="F46" s="204"/>
      <c r="G46" s="429"/>
      <c r="H46" s="204"/>
      <c r="I46" s="204"/>
      <c r="J46" s="832"/>
      <c r="K46" s="204"/>
      <c r="L46" s="343"/>
      <c r="M46" s="833"/>
      <c r="N46" s="834"/>
      <c r="O46" s="291"/>
      <c r="P46" s="835"/>
    </row>
    <row r="47" spans="1:16">
      <c r="F47" s="880"/>
      <c r="G47" s="881" t="s">
        <v>3903</v>
      </c>
      <c r="H47" s="882" t="s">
        <v>3904</v>
      </c>
      <c r="I47" s="880"/>
      <c r="J47" s="880"/>
      <c r="K47" s="883" t="s">
        <v>3903</v>
      </c>
      <c r="L47" s="847" t="s">
        <v>3904</v>
      </c>
    </row>
    <row r="48" spans="1:16">
      <c r="F48" s="848" t="s">
        <v>169</v>
      </c>
      <c r="G48" s="884">
        <f>SUM(N6:N15)</f>
        <v>437815.15</v>
      </c>
      <c r="H48" s="837"/>
      <c r="I48" s="880"/>
      <c r="J48" s="885" t="s">
        <v>171</v>
      </c>
      <c r="K48" s="886">
        <v>10</v>
      </c>
      <c r="L48" s="849"/>
    </row>
    <row r="49" spans="1:17">
      <c r="F49" s="848" t="s">
        <v>170</v>
      </c>
      <c r="G49" s="884">
        <f>SUM(N16:N45)</f>
        <v>673930.96</v>
      </c>
      <c r="H49" s="837"/>
      <c r="I49" s="880"/>
      <c r="J49" s="885" t="s">
        <v>173</v>
      </c>
      <c r="K49" s="886">
        <v>15</v>
      </c>
      <c r="L49" s="849"/>
    </row>
    <row r="50" spans="1:17">
      <c r="F50" s="848" t="s">
        <v>172</v>
      </c>
      <c r="G50" s="836">
        <f>G48+G49</f>
        <v>1111746.1099999999</v>
      </c>
      <c r="H50" s="837"/>
      <c r="I50" s="880"/>
      <c r="J50" s="886" t="s">
        <v>174</v>
      </c>
      <c r="K50" s="886">
        <f>K48+K49</f>
        <v>25</v>
      </c>
      <c r="L50" s="849"/>
    </row>
    <row r="51" spans="1:17" s="41" customFormat="1">
      <c r="A51" s="429"/>
      <c r="B51" s="430"/>
      <c r="C51" s="430"/>
      <c r="D51" s="430"/>
      <c r="E51" s="343"/>
      <c r="F51" s="891"/>
      <c r="G51" s="891"/>
      <c r="H51" s="891"/>
      <c r="I51" s="891"/>
      <c r="J51" s="891"/>
      <c r="K51" s="891"/>
      <c r="L51" s="892"/>
      <c r="M51" s="343"/>
      <c r="N51" s="291"/>
    </row>
    <row r="52" spans="1:17">
      <c r="B52" s="387"/>
      <c r="C52" s="387"/>
      <c r="D52" s="387"/>
      <c r="F52" s="880"/>
      <c r="G52" s="880"/>
      <c r="H52" s="880"/>
      <c r="I52" s="880"/>
      <c r="J52" s="880"/>
      <c r="K52" s="880"/>
      <c r="L52" s="880"/>
    </row>
    <row r="55" spans="1:17" ht="15.75">
      <c r="A55" s="1158" t="s">
        <v>175</v>
      </c>
      <c r="B55" s="1159"/>
      <c r="C55" s="1159"/>
      <c r="D55" s="1159"/>
      <c r="E55" s="1159"/>
      <c r="F55" s="1159"/>
      <c r="G55" s="1159"/>
      <c r="H55" s="1159"/>
      <c r="I55" s="1159"/>
      <c r="J55" s="1159"/>
      <c r="K55" s="1159"/>
      <c r="L55" s="1159"/>
      <c r="M55" s="1159"/>
    </row>
    <row r="56" spans="1:17" ht="15.75">
      <c r="A56" s="362"/>
      <c r="B56" s="363"/>
      <c r="C56" s="363"/>
      <c r="D56" s="363"/>
      <c r="E56" s="363"/>
      <c r="F56" s="363"/>
      <c r="G56" s="363"/>
      <c r="H56" s="363"/>
      <c r="I56" s="363"/>
      <c r="J56" s="363"/>
      <c r="K56" s="363"/>
      <c r="L56" s="363"/>
      <c r="M56" s="363"/>
    </row>
    <row r="57" spans="1:17" s="3" customFormat="1" ht="30" customHeight="1">
      <c r="A57" s="1085" t="s">
        <v>1</v>
      </c>
      <c r="B57" s="1073" t="s">
        <v>2</v>
      </c>
      <c r="C57" s="1073" t="s">
        <v>3</v>
      </c>
      <c r="D57" s="1085" t="s">
        <v>4</v>
      </c>
      <c r="E57" s="1085" t="s">
        <v>5</v>
      </c>
      <c r="F57" s="1085" t="s">
        <v>6</v>
      </c>
      <c r="G57" s="1085" t="s">
        <v>7</v>
      </c>
      <c r="H57" s="1085" t="s">
        <v>8</v>
      </c>
      <c r="I57" s="1085" t="s">
        <v>9</v>
      </c>
      <c r="J57" s="1087" t="s">
        <v>10</v>
      </c>
      <c r="K57" s="1088"/>
      <c r="L57" s="1089" t="s">
        <v>11</v>
      </c>
      <c r="M57" s="1089"/>
      <c r="N57" s="1073" t="s">
        <v>12</v>
      </c>
      <c r="O57" s="1073" t="s">
        <v>13</v>
      </c>
      <c r="P57" s="1073" t="s">
        <v>14</v>
      </c>
    </row>
    <row r="58" spans="1:17" s="3" customFormat="1" ht="35.25" customHeight="1">
      <c r="A58" s="1086"/>
      <c r="B58" s="1074"/>
      <c r="C58" s="1074"/>
      <c r="D58" s="1086"/>
      <c r="E58" s="1086"/>
      <c r="F58" s="1086"/>
      <c r="G58" s="1086"/>
      <c r="H58" s="1086"/>
      <c r="I58" s="1086"/>
      <c r="J58" s="356">
        <v>2016</v>
      </c>
      <c r="K58" s="356">
        <v>2017</v>
      </c>
      <c r="L58" s="349" t="s">
        <v>15</v>
      </c>
      <c r="M58" s="349" t="s">
        <v>16</v>
      </c>
      <c r="N58" s="1074"/>
      <c r="O58" s="1074"/>
      <c r="P58" s="1074"/>
    </row>
    <row r="59" spans="1:17" s="41" customFormat="1" ht="51" customHeight="1">
      <c r="A59" s="1071">
        <v>1</v>
      </c>
      <c r="B59" s="1079">
        <v>6</v>
      </c>
      <c r="C59" s="1079">
        <v>5</v>
      </c>
      <c r="D59" s="1079" t="s">
        <v>272</v>
      </c>
      <c r="E59" s="1149" t="s">
        <v>2590</v>
      </c>
      <c r="F59" s="1691" t="s">
        <v>2591</v>
      </c>
      <c r="G59" s="1081" t="s">
        <v>2592</v>
      </c>
      <c r="H59" s="1081" t="s">
        <v>716</v>
      </c>
      <c r="I59" s="1081" t="s">
        <v>2593</v>
      </c>
      <c r="J59" s="1081" t="s">
        <v>2594</v>
      </c>
      <c r="K59" s="1071" t="s">
        <v>208</v>
      </c>
      <c r="L59" s="215" t="s">
        <v>119</v>
      </c>
      <c r="M59" s="427">
        <v>2</v>
      </c>
      <c r="N59" s="1688">
        <v>19598.18</v>
      </c>
      <c r="O59" s="1081" t="s">
        <v>2595</v>
      </c>
      <c r="P59" s="1071">
        <v>28</v>
      </c>
    </row>
    <row r="60" spans="1:17" s="41" customFormat="1" ht="51">
      <c r="A60" s="1072"/>
      <c r="B60" s="1080"/>
      <c r="C60" s="1080"/>
      <c r="D60" s="1080"/>
      <c r="E60" s="1150"/>
      <c r="F60" s="1692"/>
      <c r="G60" s="1082"/>
      <c r="H60" s="1082"/>
      <c r="I60" s="1082"/>
      <c r="J60" s="1082"/>
      <c r="K60" s="1072"/>
      <c r="L60" s="215" t="s">
        <v>624</v>
      </c>
      <c r="M60" s="427">
        <v>1</v>
      </c>
      <c r="N60" s="1689"/>
      <c r="O60" s="1082"/>
      <c r="P60" s="1072"/>
    </row>
    <row r="61" spans="1:17" s="41" customFormat="1" ht="51">
      <c r="A61" s="365">
        <v>2</v>
      </c>
      <c r="B61" s="353">
        <v>13</v>
      </c>
      <c r="C61" s="364">
        <v>5</v>
      </c>
      <c r="D61" s="364" t="s">
        <v>58</v>
      </c>
      <c r="E61" s="148" t="s">
        <v>2596</v>
      </c>
      <c r="F61" s="24" t="s">
        <v>2597</v>
      </c>
      <c r="G61" s="358" t="s">
        <v>2598</v>
      </c>
      <c r="H61" s="358" t="s">
        <v>2581</v>
      </c>
      <c r="I61" s="358" t="s">
        <v>2599</v>
      </c>
      <c r="J61" s="358" t="s">
        <v>2600</v>
      </c>
      <c r="K61" s="365" t="s">
        <v>208</v>
      </c>
      <c r="L61" s="215" t="s">
        <v>2601</v>
      </c>
      <c r="M61" s="431">
        <v>1</v>
      </c>
      <c r="N61" s="212">
        <v>27997.49</v>
      </c>
      <c r="O61" s="148" t="s">
        <v>2602</v>
      </c>
      <c r="P61" s="365">
        <v>28</v>
      </c>
    </row>
    <row r="62" spans="1:17" s="41" customFormat="1" ht="38.25">
      <c r="A62" s="348">
        <v>3</v>
      </c>
      <c r="B62" s="353">
        <v>13</v>
      </c>
      <c r="C62" s="364">
        <v>5</v>
      </c>
      <c r="D62" s="364" t="s">
        <v>58</v>
      </c>
      <c r="E62" s="148" t="s">
        <v>2603</v>
      </c>
      <c r="F62" s="358" t="s">
        <v>2604</v>
      </c>
      <c r="G62" s="358" t="s">
        <v>2605</v>
      </c>
      <c r="H62" s="358" t="s">
        <v>645</v>
      </c>
      <c r="I62" s="358" t="s">
        <v>2606</v>
      </c>
      <c r="J62" s="358" t="s">
        <v>2594</v>
      </c>
      <c r="K62" s="365" t="s">
        <v>208</v>
      </c>
      <c r="L62" s="215" t="s">
        <v>609</v>
      </c>
      <c r="M62" s="431">
        <v>3000</v>
      </c>
      <c r="N62" s="212">
        <v>52259.49</v>
      </c>
      <c r="O62" s="148" t="s">
        <v>2607</v>
      </c>
      <c r="P62" s="365">
        <v>28</v>
      </c>
      <c r="Q62" s="432"/>
    </row>
    <row r="63" spans="1:17" s="41" customFormat="1" ht="63.75">
      <c r="A63" s="365">
        <v>4</v>
      </c>
      <c r="B63" s="353">
        <v>4</v>
      </c>
      <c r="C63" s="353">
        <v>1</v>
      </c>
      <c r="D63" s="353" t="s">
        <v>50</v>
      </c>
      <c r="E63" s="148" t="s">
        <v>2509</v>
      </c>
      <c r="F63" s="355" t="s">
        <v>2608</v>
      </c>
      <c r="G63" s="355" t="s">
        <v>2609</v>
      </c>
      <c r="H63" s="355" t="s">
        <v>476</v>
      </c>
      <c r="I63" s="355" t="s">
        <v>2610</v>
      </c>
      <c r="J63" s="355" t="s">
        <v>2589</v>
      </c>
      <c r="K63" s="365" t="s">
        <v>208</v>
      </c>
      <c r="L63" s="215" t="s">
        <v>624</v>
      </c>
      <c r="M63" s="313">
        <v>1</v>
      </c>
      <c r="N63" s="433">
        <v>148486</v>
      </c>
      <c r="O63" s="148" t="s">
        <v>2611</v>
      </c>
      <c r="P63" s="365">
        <v>28</v>
      </c>
    </row>
    <row r="64" spans="1:17" s="41" customFormat="1" ht="25.5">
      <c r="A64" s="1071">
        <v>5</v>
      </c>
      <c r="B64" s="1079">
        <v>11</v>
      </c>
      <c r="C64" s="1079">
        <v>1</v>
      </c>
      <c r="D64" s="1079" t="s">
        <v>58</v>
      </c>
      <c r="E64" s="1081" t="s">
        <v>2612</v>
      </c>
      <c r="F64" s="1081" t="s">
        <v>2613</v>
      </c>
      <c r="G64" s="1081" t="s">
        <v>2614</v>
      </c>
      <c r="H64" s="1081" t="s">
        <v>2615</v>
      </c>
      <c r="I64" s="1081" t="s">
        <v>2616</v>
      </c>
      <c r="J64" s="1081" t="s">
        <v>2617</v>
      </c>
      <c r="K64" s="1071" t="s">
        <v>208</v>
      </c>
      <c r="L64" s="215" t="s">
        <v>26</v>
      </c>
      <c r="M64" s="428">
        <v>1</v>
      </c>
      <c r="N64" s="1688">
        <v>46099.5</v>
      </c>
      <c r="O64" s="1081" t="s">
        <v>2618</v>
      </c>
      <c r="P64" s="1071">
        <v>27.5</v>
      </c>
    </row>
    <row r="65" spans="1:16" s="41" customFormat="1" ht="38.25">
      <c r="A65" s="1072"/>
      <c r="B65" s="1080"/>
      <c r="C65" s="1080"/>
      <c r="D65" s="1080"/>
      <c r="E65" s="1082"/>
      <c r="F65" s="1082"/>
      <c r="G65" s="1082"/>
      <c r="H65" s="1082"/>
      <c r="I65" s="1082"/>
      <c r="J65" s="1082"/>
      <c r="K65" s="1072"/>
      <c r="L65" s="215" t="s">
        <v>609</v>
      </c>
      <c r="M65" s="428">
        <v>150</v>
      </c>
      <c r="N65" s="1689"/>
      <c r="O65" s="1082"/>
      <c r="P65" s="1072"/>
    </row>
    <row r="66" spans="1:16" s="41" customFormat="1" ht="25.5">
      <c r="A66" s="1071">
        <v>6</v>
      </c>
      <c r="B66" s="1079">
        <v>13</v>
      </c>
      <c r="C66" s="1079">
        <v>5</v>
      </c>
      <c r="D66" s="1079" t="s">
        <v>58</v>
      </c>
      <c r="E66" s="1081" t="s">
        <v>2619</v>
      </c>
      <c r="F66" s="1081" t="s">
        <v>2620</v>
      </c>
      <c r="G66" s="1081" t="s">
        <v>2621</v>
      </c>
      <c r="H66" s="1081" t="s">
        <v>2622</v>
      </c>
      <c r="I66" s="1081" t="s">
        <v>2623</v>
      </c>
      <c r="J66" s="1081" t="s">
        <v>2624</v>
      </c>
      <c r="K66" s="1071" t="s">
        <v>208</v>
      </c>
      <c r="L66" s="370" t="s">
        <v>119</v>
      </c>
      <c r="M66" s="434">
        <v>3</v>
      </c>
      <c r="N66" s="1688">
        <v>16568.5</v>
      </c>
      <c r="O66" s="1081" t="s">
        <v>2625</v>
      </c>
      <c r="P66" s="1071">
        <v>27</v>
      </c>
    </row>
    <row r="67" spans="1:16" s="41" customFormat="1" ht="25.5">
      <c r="A67" s="1097"/>
      <c r="B67" s="1100"/>
      <c r="C67" s="1100"/>
      <c r="D67" s="1100"/>
      <c r="E67" s="1092"/>
      <c r="F67" s="1092"/>
      <c r="G67" s="1092"/>
      <c r="H67" s="1092"/>
      <c r="I67" s="1092"/>
      <c r="J67" s="1092"/>
      <c r="K67" s="1097"/>
      <c r="L67" s="370" t="s">
        <v>26</v>
      </c>
      <c r="M67" s="434">
        <v>1</v>
      </c>
      <c r="N67" s="1690"/>
      <c r="O67" s="1092"/>
      <c r="P67" s="1097"/>
    </row>
    <row r="68" spans="1:16" s="41" customFormat="1" ht="51">
      <c r="A68" s="1097"/>
      <c r="B68" s="1100"/>
      <c r="C68" s="1100"/>
      <c r="D68" s="1100"/>
      <c r="E68" s="1092"/>
      <c r="F68" s="1092"/>
      <c r="G68" s="1092"/>
      <c r="H68" s="1092"/>
      <c r="I68" s="1092"/>
      <c r="J68" s="1092"/>
      <c r="K68" s="1097"/>
      <c r="L68" s="215" t="s">
        <v>624</v>
      </c>
      <c r="M68" s="434">
        <v>1</v>
      </c>
      <c r="N68" s="1690"/>
      <c r="O68" s="1092"/>
      <c r="P68" s="1097"/>
    </row>
    <row r="69" spans="1:16" s="41" customFormat="1" ht="38.25">
      <c r="A69" s="1072"/>
      <c r="B69" s="1080"/>
      <c r="C69" s="1080"/>
      <c r="D69" s="1080"/>
      <c r="E69" s="1082"/>
      <c r="F69" s="1082"/>
      <c r="G69" s="1082"/>
      <c r="H69" s="1082"/>
      <c r="I69" s="1082"/>
      <c r="J69" s="1082"/>
      <c r="K69" s="1072"/>
      <c r="L69" s="370" t="s">
        <v>609</v>
      </c>
      <c r="M69" s="434">
        <v>500</v>
      </c>
      <c r="N69" s="1689"/>
      <c r="O69" s="1082"/>
      <c r="P69" s="1072"/>
    </row>
    <row r="70" spans="1:16" s="41" customFormat="1" ht="12.75">
      <c r="A70" s="1071">
        <v>7</v>
      </c>
      <c r="B70" s="1079">
        <v>6</v>
      </c>
      <c r="C70" s="1079">
        <v>1</v>
      </c>
      <c r="D70" s="1079" t="s">
        <v>50</v>
      </c>
      <c r="E70" s="1081" t="s">
        <v>2626</v>
      </c>
      <c r="F70" s="1081" t="s">
        <v>2627</v>
      </c>
      <c r="G70" s="1081" t="s">
        <v>2628</v>
      </c>
      <c r="H70" s="1081" t="s">
        <v>2629</v>
      </c>
      <c r="I70" s="1081" t="s">
        <v>2630</v>
      </c>
      <c r="J70" s="1081" t="s">
        <v>2589</v>
      </c>
      <c r="K70" s="1071" t="s">
        <v>208</v>
      </c>
      <c r="L70" s="370" t="s">
        <v>2631</v>
      </c>
      <c r="M70" s="434">
        <v>1</v>
      </c>
      <c r="N70" s="1688">
        <v>57250.2</v>
      </c>
      <c r="O70" s="1081" t="s">
        <v>2632</v>
      </c>
      <c r="P70" s="1071">
        <v>27</v>
      </c>
    </row>
    <row r="71" spans="1:16" s="41" customFormat="1" ht="25.5">
      <c r="A71" s="1072"/>
      <c r="B71" s="1080"/>
      <c r="C71" s="1080"/>
      <c r="D71" s="1080"/>
      <c r="E71" s="1082"/>
      <c r="F71" s="1082"/>
      <c r="G71" s="1082"/>
      <c r="H71" s="1082"/>
      <c r="I71" s="1082"/>
      <c r="J71" s="1082"/>
      <c r="K71" s="1072"/>
      <c r="L71" s="370" t="s">
        <v>119</v>
      </c>
      <c r="M71" s="434">
        <v>1</v>
      </c>
      <c r="N71" s="1689"/>
      <c r="O71" s="1082"/>
      <c r="P71" s="1072"/>
    </row>
    <row r="72" spans="1:16" s="41" customFormat="1" ht="76.5">
      <c r="A72" s="365">
        <v>8</v>
      </c>
      <c r="B72" s="353">
        <v>13</v>
      </c>
      <c r="C72" s="364">
        <v>5</v>
      </c>
      <c r="D72" s="364" t="s">
        <v>58</v>
      </c>
      <c r="E72" s="148" t="s">
        <v>2633</v>
      </c>
      <c r="F72" s="358" t="s">
        <v>2634</v>
      </c>
      <c r="G72" s="358" t="s">
        <v>2635</v>
      </c>
      <c r="H72" s="358" t="s">
        <v>2636</v>
      </c>
      <c r="I72" s="358" t="s">
        <v>2637</v>
      </c>
      <c r="J72" s="358" t="s">
        <v>2638</v>
      </c>
      <c r="K72" s="365" t="s">
        <v>208</v>
      </c>
      <c r="L72" s="370" t="s">
        <v>2601</v>
      </c>
      <c r="M72" s="434">
        <v>1</v>
      </c>
      <c r="N72" s="212">
        <v>153185.43</v>
      </c>
      <c r="O72" s="148" t="s">
        <v>2639</v>
      </c>
      <c r="P72" s="365">
        <v>27</v>
      </c>
    </row>
    <row r="73" spans="1:16" s="41" customFormat="1" ht="38.25">
      <c r="A73" s="348">
        <v>9</v>
      </c>
      <c r="B73" s="353">
        <v>12</v>
      </c>
      <c r="C73" s="364">
        <v>1</v>
      </c>
      <c r="D73" s="364" t="s">
        <v>58</v>
      </c>
      <c r="E73" s="148" t="s">
        <v>2603</v>
      </c>
      <c r="F73" s="358" t="s">
        <v>2640</v>
      </c>
      <c r="G73" s="358" t="s">
        <v>2641</v>
      </c>
      <c r="H73" s="358" t="s">
        <v>2642</v>
      </c>
      <c r="I73" s="358" t="s">
        <v>2643</v>
      </c>
      <c r="J73" s="358" t="s">
        <v>2644</v>
      </c>
      <c r="K73" s="365" t="s">
        <v>208</v>
      </c>
      <c r="L73" s="370" t="s">
        <v>2601</v>
      </c>
      <c r="M73" s="434">
        <v>1</v>
      </c>
      <c r="N73" s="212">
        <v>3000</v>
      </c>
      <c r="O73" s="148" t="s">
        <v>2645</v>
      </c>
      <c r="P73" s="365">
        <v>25</v>
      </c>
    </row>
    <row r="74" spans="1:16" s="41" customFormat="1" ht="38.25">
      <c r="A74" s="365">
        <v>10</v>
      </c>
      <c r="B74" s="353">
        <v>13</v>
      </c>
      <c r="C74" s="364">
        <v>5</v>
      </c>
      <c r="D74" s="364" t="s">
        <v>58</v>
      </c>
      <c r="E74" s="148" t="s">
        <v>2525</v>
      </c>
      <c r="F74" s="358" t="s">
        <v>2646</v>
      </c>
      <c r="G74" s="358" t="s">
        <v>2647</v>
      </c>
      <c r="H74" s="358" t="s">
        <v>2581</v>
      </c>
      <c r="I74" s="358" t="s">
        <v>2648</v>
      </c>
      <c r="J74" s="358" t="s">
        <v>2600</v>
      </c>
      <c r="K74" s="365" t="s">
        <v>208</v>
      </c>
      <c r="L74" s="370" t="s">
        <v>2601</v>
      </c>
      <c r="M74" s="434">
        <v>1</v>
      </c>
      <c r="N74" s="212">
        <v>44900.99</v>
      </c>
      <c r="O74" s="148" t="s">
        <v>2531</v>
      </c>
      <c r="P74" s="365">
        <v>25</v>
      </c>
    </row>
    <row r="75" spans="1:16" s="41" customFormat="1" ht="38.25">
      <c r="A75" s="348">
        <v>11</v>
      </c>
      <c r="B75" s="353">
        <v>13</v>
      </c>
      <c r="C75" s="364">
        <v>1</v>
      </c>
      <c r="D75" s="364" t="s">
        <v>58</v>
      </c>
      <c r="E75" s="148" t="s">
        <v>2649</v>
      </c>
      <c r="F75" s="358" t="s">
        <v>2650</v>
      </c>
      <c r="G75" s="358" t="s">
        <v>2651</v>
      </c>
      <c r="H75" s="358" t="s">
        <v>645</v>
      </c>
      <c r="I75" s="358" t="s">
        <v>2652</v>
      </c>
      <c r="J75" s="358" t="s">
        <v>2653</v>
      </c>
      <c r="K75" s="365" t="s">
        <v>208</v>
      </c>
      <c r="L75" s="370" t="s">
        <v>609</v>
      </c>
      <c r="M75" s="434">
        <v>2000</v>
      </c>
      <c r="N75" s="212">
        <v>28640</v>
      </c>
      <c r="O75" s="148" t="s">
        <v>2654</v>
      </c>
      <c r="P75" s="365">
        <v>25</v>
      </c>
    </row>
    <row r="76" spans="1:16" s="41" customFormat="1" ht="63.75">
      <c r="A76" s="365">
        <v>12</v>
      </c>
      <c r="B76" s="353">
        <v>13</v>
      </c>
      <c r="C76" s="364">
        <v>5</v>
      </c>
      <c r="D76" s="364" t="s">
        <v>58</v>
      </c>
      <c r="E76" s="148" t="s">
        <v>2556</v>
      </c>
      <c r="F76" s="358" t="s">
        <v>2655</v>
      </c>
      <c r="G76" s="358" t="s">
        <v>2656</v>
      </c>
      <c r="H76" s="358" t="s">
        <v>451</v>
      </c>
      <c r="I76" s="358" t="s">
        <v>2657</v>
      </c>
      <c r="J76" s="358" t="s">
        <v>2658</v>
      </c>
      <c r="K76" s="365" t="s">
        <v>208</v>
      </c>
      <c r="L76" s="369" t="s">
        <v>26</v>
      </c>
      <c r="M76" s="435">
        <v>1</v>
      </c>
      <c r="N76" s="212">
        <v>40928</v>
      </c>
      <c r="O76" s="148" t="s">
        <v>2562</v>
      </c>
      <c r="P76" s="365">
        <v>24</v>
      </c>
    </row>
    <row r="77" spans="1:16" s="41" customFormat="1" ht="51">
      <c r="A77" s="348">
        <v>13</v>
      </c>
      <c r="B77" s="353">
        <v>12</v>
      </c>
      <c r="C77" s="364">
        <v>4</v>
      </c>
      <c r="D77" s="364" t="s">
        <v>192</v>
      </c>
      <c r="E77" s="148" t="s">
        <v>2556</v>
      </c>
      <c r="F77" s="358" t="s">
        <v>2659</v>
      </c>
      <c r="G77" s="358" t="s">
        <v>2660</v>
      </c>
      <c r="H77" s="358" t="s">
        <v>476</v>
      </c>
      <c r="I77" s="358" t="s">
        <v>2661</v>
      </c>
      <c r="J77" s="358" t="s">
        <v>2500</v>
      </c>
      <c r="K77" s="365" t="s">
        <v>208</v>
      </c>
      <c r="L77" s="215" t="s">
        <v>624</v>
      </c>
      <c r="M77" s="435">
        <v>1</v>
      </c>
      <c r="N77" s="212">
        <v>132000</v>
      </c>
      <c r="O77" s="148" t="s">
        <v>2562</v>
      </c>
      <c r="P77" s="365">
        <v>24</v>
      </c>
    </row>
    <row r="78" spans="1:16" s="41" customFormat="1" ht="63.75">
      <c r="A78" s="365">
        <v>14</v>
      </c>
      <c r="B78" s="353">
        <v>11</v>
      </c>
      <c r="C78" s="364">
        <v>5</v>
      </c>
      <c r="D78" s="364" t="s">
        <v>58</v>
      </c>
      <c r="E78" s="148" t="s">
        <v>2662</v>
      </c>
      <c r="F78" s="358" t="s">
        <v>2663</v>
      </c>
      <c r="G78" s="358" t="s">
        <v>2664</v>
      </c>
      <c r="H78" s="358" t="s">
        <v>476</v>
      </c>
      <c r="I78" s="358" t="s">
        <v>2665</v>
      </c>
      <c r="J78" s="358" t="s">
        <v>2666</v>
      </c>
      <c r="K78" s="365" t="s">
        <v>208</v>
      </c>
      <c r="L78" s="215" t="s">
        <v>624</v>
      </c>
      <c r="M78" s="435">
        <v>1</v>
      </c>
      <c r="N78" s="212">
        <v>95372.53</v>
      </c>
      <c r="O78" s="148" t="s">
        <v>2667</v>
      </c>
      <c r="P78" s="365">
        <v>23.5</v>
      </c>
    </row>
    <row r="79" spans="1:16" s="41" customFormat="1" ht="38.25">
      <c r="A79" s="348">
        <v>15</v>
      </c>
      <c r="B79" s="353">
        <v>11</v>
      </c>
      <c r="C79" s="364">
        <v>5</v>
      </c>
      <c r="D79" s="364" t="s">
        <v>58</v>
      </c>
      <c r="E79" s="148" t="s">
        <v>2668</v>
      </c>
      <c r="F79" s="358" t="s">
        <v>2669</v>
      </c>
      <c r="G79" s="358" t="s">
        <v>2670</v>
      </c>
      <c r="H79" s="358" t="s">
        <v>429</v>
      </c>
      <c r="I79" s="358" t="s">
        <v>2671</v>
      </c>
      <c r="J79" s="358" t="s">
        <v>2672</v>
      </c>
      <c r="K79" s="365" t="s">
        <v>208</v>
      </c>
      <c r="L79" s="369" t="s">
        <v>119</v>
      </c>
      <c r="M79" s="435">
        <v>7</v>
      </c>
      <c r="N79" s="212">
        <v>12320.64</v>
      </c>
      <c r="O79" s="148" t="s">
        <v>2673</v>
      </c>
      <c r="P79" s="365">
        <v>23.5</v>
      </c>
    </row>
    <row r="80" spans="1:16" s="41" customFormat="1" ht="63.75">
      <c r="A80" s="365">
        <v>16</v>
      </c>
      <c r="B80" s="353">
        <v>13</v>
      </c>
      <c r="C80" s="364">
        <v>5</v>
      </c>
      <c r="D80" s="364" t="s">
        <v>192</v>
      </c>
      <c r="E80" s="148" t="s">
        <v>2603</v>
      </c>
      <c r="F80" s="358" t="s">
        <v>2674</v>
      </c>
      <c r="G80" s="358" t="s">
        <v>2675</v>
      </c>
      <c r="H80" s="358" t="s">
        <v>451</v>
      </c>
      <c r="I80" s="358" t="s">
        <v>2676</v>
      </c>
      <c r="J80" s="358" t="s">
        <v>2677</v>
      </c>
      <c r="K80" s="365" t="s">
        <v>208</v>
      </c>
      <c r="L80" s="369" t="s">
        <v>26</v>
      </c>
      <c r="M80" s="435">
        <v>1</v>
      </c>
      <c r="N80" s="212">
        <v>11999.67</v>
      </c>
      <c r="O80" s="148" t="s">
        <v>2678</v>
      </c>
      <c r="P80" s="365">
        <v>23</v>
      </c>
    </row>
    <row r="81" spans="1:16" s="41" customFormat="1" ht="25.5">
      <c r="A81" s="1071">
        <v>17</v>
      </c>
      <c r="B81" s="1079">
        <v>11</v>
      </c>
      <c r="C81" s="1079">
        <v>5</v>
      </c>
      <c r="D81" s="1079" t="s">
        <v>58</v>
      </c>
      <c r="E81" s="1081" t="s">
        <v>2679</v>
      </c>
      <c r="F81" s="1081" t="s">
        <v>2680</v>
      </c>
      <c r="G81" s="1081" t="s">
        <v>2681</v>
      </c>
      <c r="H81" s="1081" t="s">
        <v>2682</v>
      </c>
      <c r="I81" s="1081" t="s">
        <v>2683</v>
      </c>
      <c r="J81" s="1081" t="s">
        <v>2684</v>
      </c>
      <c r="K81" s="1071" t="s">
        <v>208</v>
      </c>
      <c r="L81" s="369" t="s">
        <v>26</v>
      </c>
      <c r="M81" s="436">
        <v>1</v>
      </c>
      <c r="N81" s="1688">
        <v>19244.91</v>
      </c>
      <c r="O81" s="1081" t="s">
        <v>2685</v>
      </c>
      <c r="P81" s="1071">
        <v>23</v>
      </c>
    </row>
    <row r="82" spans="1:16" s="41" customFormat="1" ht="38.25">
      <c r="A82" s="1072"/>
      <c r="B82" s="1080"/>
      <c r="C82" s="1080"/>
      <c r="D82" s="1080"/>
      <c r="E82" s="1082"/>
      <c r="F82" s="1082"/>
      <c r="G82" s="1082"/>
      <c r="H82" s="1082"/>
      <c r="I82" s="1082"/>
      <c r="J82" s="1082"/>
      <c r="K82" s="1072"/>
      <c r="L82" s="369" t="s">
        <v>37</v>
      </c>
      <c r="M82" s="436">
        <v>2</v>
      </c>
      <c r="N82" s="1689"/>
      <c r="O82" s="1082"/>
      <c r="P82" s="1072"/>
    </row>
    <row r="83" spans="1:16" s="41" customFormat="1" ht="51">
      <c r="A83" s="365">
        <v>18</v>
      </c>
      <c r="B83" s="353">
        <v>13</v>
      </c>
      <c r="C83" s="364">
        <v>5</v>
      </c>
      <c r="D83" s="364" t="s">
        <v>58</v>
      </c>
      <c r="E83" s="148" t="s">
        <v>2686</v>
      </c>
      <c r="F83" s="358" t="s">
        <v>2687</v>
      </c>
      <c r="G83" s="358" t="s">
        <v>2688</v>
      </c>
      <c r="H83" s="358" t="s">
        <v>2581</v>
      </c>
      <c r="I83" s="358" t="s">
        <v>2689</v>
      </c>
      <c r="J83" s="358" t="s">
        <v>2690</v>
      </c>
      <c r="K83" s="365" t="s">
        <v>208</v>
      </c>
      <c r="L83" s="370" t="s">
        <v>2601</v>
      </c>
      <c r="M83" s="435">
        <v>1</v>
      </c>
      <c r="N83" s="212">
        <v>32041.5</v>
      </c>
      <c r="O83" s="148" t="s">
        <v>2691</v>
      </c>
      <c r="P83" s="365">
        <v>23</v>
      </c>
    </row>
    <row r="84" spans="1:16" s="41" customFormat="1" ht="51">
      <c r="A84" s="348">
        <v>19</v>
      </c>
      <c r="B84" s="353">
        <v>13</v>
      </c>
      <c r="C84" s="364">
        <v>5</v>
      </c>
      <c r="D84" s="364" t="s">
        <v>58</v>
      </c>
      <c r="E84" s="148" t="s">
        <v>2603</v>
      </c>
      <c r="F84" s="358" t="s">
        <v>2692</v>
      </c>
      <c r="G84" s="358" t="s">
        <v>2693</v>
      </c>
      <c r="H84" s="358" t="s">
        <v>2581</v>
      </c>
      <c r="I84" s="358" t="s">
        <v>2694</v>
      </c>
      <c r="J84" s="358" t="s">
        <v>2553</v>
      </c>
      <c r="K84" s="365" t="s">
        <v>208</v>
      </c>
      <c r="L84" s="370" t="s">
        <v>2601</v>
      </c>
      <c r="M84" s="435">
        <v>1</v>
      </c>
      <c r="N84" s="212">
        <v>11599.89</v>
      </c>
      <c r="O84" s="148" t="s">
        <v>2645</v>
      </c>
      <c r="P84" s="365">
        <v>23</v>
      </c>
    </row>
    <row r="85" spans="1:16" s="41" customFormat="1" ht="38.25">
      <c r="A85" s="365">
        <v>20</v>
      </c>
      <c r="B85" s="353">
        <v>13</v>
      </c>
      <c r="C85" s="364">
        <v>5</v>
      </c>
      <c r="D85" s="364" t="s">
        <v>58</v>
      </c>
      <c r="E85" s="148" t="s">
        <v>2695</v>
      </c>
      <c r="F85" s="358" t="s">
        <v>2696</v>
      </c>
      <c r="G85" s="358" t="s">
        <v>2697</v>
      </c>
      <c r="H85" s="358" t="s">
        <v>2581</v>
      </c>
      <c r="I85" s="358" t="s">
        <v>2698</v>
      </c>
      <c r="J85" s="358" t="s">
        <v>2699</v>
      </c>
      <c r="K85" s="365" t="s">
        <v>208</v>
      </c>
      <c r="L85" s="370" t="s">
        <v>2601</v>
      </c>
      <c r="M85" s="435">
        <v>1</v>
      </c>
      <c r="N85" s="212">
        <v>45448.99</v>
      </c>
      <c r="O85" s="148" t="s">
        <v>2700</v>
      </c>
      <c r="P85" s="365">
        <v>23</v>
      </c>
    </row>
    <row r="86" spans="1:16" s="41" customFormat="1" ht="38.25">
      <c r="A86" s="348">
        <v>21</v>
      </c>
      <c r="B86" s="353">
        <v>11</v>
      </c>
      <c r="C86" s="364">
        <v>5</v>
      </c>
      <c r="D86" s="364" t="s">
        <v>58</v>
      </c>
      <c r="E86" s="148" t="s">
        <v>2701</v>
      </c>
      <c r="F86" s="358" t="s">
        <v>2702</v>
      </c>
      <c r="G86" s="358" t="s">
        <v>2703</v>
      </c>
      <c r="H86" s="358" t="s">
        <v>614</v>
      </c>
      <c r="I86" s="358" t="s">
        <v>2704</v>
      </c>
      <c r="J86" s="358" t="s">
        <v>2500</v>
      </c>
      <c r="K86" s="365" t="s">
        <v>208</v>
      </c>
      <c r="L86" s="369" t="s">
        <v>119</v>
      </c>
      <c r="M86" s="435">
        <v>3</v>
      </c>
      <c r="N86" s="212">
        <v>7713</v>
      </c>
      <c r="O86" s="148" t="s">
        <v>2705</v>
      </c>
      <c r="P86" s="365">
        <v>22.5</v>
      </c>
    </row>
    <row r="87" spans="1:16" s="41" customFormat="1" ht="51">
      <c r="A87" s="365">
        <v>22</v>
      </c>
      <c r="B87" s="353">
        <v>13</v>
      </c>
      <c r="C87" s="364">
        <v>5</v>
      </c>
      <c r="D87" s="364" t="s">
        <v>58</v>
      </c>
      <c r="E87" s="148" t="s">
        <v>2686</v>
      </c>
      <c r="F87" s="358" t="s">
        <v>2706</v>
      </c>
      <c r="G87" s="358" t="s">
        <v>2707</v>
      </c>
      <c r="H87" s="358" t="s">
        <v>2581</v>
      </c>
      <c r="I87" s="358" t="s">
        <v>2708</v>
      </c>
      <c r="J87" s="358" t="s">
        <v>2123</v>
      </c>
      <c r="K87" s="365" t="s">
        <v>208</v>
      </c>
      <c r="L87" s="369" t="s">
        <v>2601</v>
      </c>
      <c r="M87" s="435">
        <v>1</v>
      </c>
      <c r="N87" s="212">
        <v>28905</v>
      </c>
      <c r="O87" s="148" t="s">
        <v>2691</v>
      </c>
      <c r="P87" s="365">
        <v>22</v>
      </c>
    </row>
    <row r="88" spans="1:16" s="41" customFormat="1" ht="51">
      <c r="A88" s="348">
        <v>23</v>
      </c>
      <c r="B88" s="353">
        <v>13</v>
      </c>
      <c r="C88" s="353">
        <v>5</v>
      </c>
      <c r="D88" s="353" t="s">
        <v>58</v>
      </c>
      <c r="E88" s="148" t="s">
        <v>2686</v>
      </c>
      <c r="F88" s="355" t="s">
        <v>2709</v>
      </c>
      <c r="G88" s="358" t="s">
        <v>2707</v>
      </c>
      <c r="H88" s="355" t="s">
        <v>2581</v>
      </c>
      <c r="I88" s="358" t="s">
        <v>2708</v>
      </c>
      <c r="J88" s="355" t="s">
        <v>2710</v>
      </c>
      <c r="K88" s="365" t="s">
        <v>208</v>
      </c>
      <c r="L88" s="369" t="s">
        <v>2601</v>
      </c>
      <c r="M88" s="437">
        <v>1</v>
      </c>
      <c r="N88" s="433">
        <v>27859.5</v>
      </c>
      <c r="O88" s="148" t="s">
        <v>2691</v>
      </c>
      <c r="P88" s="365">
        <v>22</v>
      </c>
    </row>
  </sheetData>
  <mergeCells count="211">
    <mergeCell ref="J16:J17"/>
    <mergeCell ref="K16:K17"/>
    <mergeCell ref="N16:N17"/>
    <mergeCell ref="O16:O17"/>
    <mergeCell ref="P16:P17"/>
    <mergeCell ref="O4:O5"/>
    <mergeCell ref="P4:P5"/>
    <mergeCell ref="A16:A17"/>
    <mergeCell ref="B16:B17"/>
    <mergeCell ref="C16:C17"/>
    <mergeCell ref="D16:D17"/>
    <mergeCell ref="E16:E17"/>
    <mergeCell ref="F16:F17"/>
    <mergeCell ref="G16:G17"/>
    <mergeCell ref="H16:H17"/>
    <mergeCell ref="G4:G5"/>
    <mergeCell ref="H4:H5"/>
    <mergeCell ref="I4:I5"/>
    <mergeCell ref="J4:K4"/>
    <mergeCell ref="L4:M4"/>
    <mergeCell ref="N4:N5"/>
    <mergeCell ref="A4:A5"/>
    <mergeCell ref="B4:B5"/>
    <mergeCell ref="C4:C5"/>
    <mergeCell ref="D4:D5"/>
    <mergeCell ref="E4:E5"/>
    <mergeCell ref="F4:F5"/>
    <mergeCell ref="I16:I17"/>
    <mergeCell ref="P23:P25"/>
    <mergeCell ref="O19:O22"/>
    <mergeCell ref="P19:P22"/>
    <mergeCell ref="A23:A25"/>
    <mergeCell ref="B23:B25"/>
    <mergeCell ref="C23:C25"/>
    <mergeCell ref="D23:D25"/>
    <mergeCell ref="E23:E25"/>
    <mergeCell ref="F23:F25"/>
    <mergeCell ref="G23:G25"/>
    <mergeCell ref="H23:H25"/>
    <mergeCell ref="G19:G22"/>
    <mergeCell ref="H19:H22"/>
    <mergeCell ref="I19:I22"/>
    <mergeCell ref="J19:J22"/>
    <mergeCell ref="K19:K22"/>
    <mergeCell ref="N19:N22"/>
    <mergeCell ref="A19:A22"/>
    <mergeCell ref="B19:B22"/>
    <mergeCell ref="C19:C22"/>
    <mergeCell ref="D19:D22"/>
    <mergeCell ref="E19:E22"/>
    <mergeCell ref="F19:F22"/>
    <mergeCell ref="C26:C27"/>
    <mergeCell ref="D26:D27"/>
    <mergeCell ref="E26:E27"/>
    <mergeCell ref="F26:F27"/>
    <mergeCell ref="I23:I25"/>
    <mergeCell ref="J23:J25"/>
    <mergeCell ref="K23:K25"/>
    <mergeCell ref="N23:N25"/>
    <mergeCell ref="O23:O25"/>
    <mergeCell ref="I28:I31"/>
    <mergeCell ref="J28:J31"/>
    <mergeCell ref="K28:K31"/>
    <mergeCell ref="N28:N31"/>
    <mergeCell ref="O28:O31"/>
    <mergeCell ref="P28:P31"/>
    <mergeCell ref="O26:O27"/>
    <mergeCell ref="P26:P27"/>
    <mergeCell ref="I26:I27"/>
    <mergeCell ref="J26:J27"/>
    <mergeCell ref="K26:K27"/>
    <mergeCell ref="N26:N27"/>
    <mergeCell ref="A28:A31"/>
    <mergeCell ref="B28:B31"/>
    <mergeCell ref="C28:C31"/>
    <mergeCell ref="D28:D31"/>
    <mergeCell ref="E28:E31"/>
    <mergeCell ref="F28:F31"/>
    <mergeCell ref="G28:G31"/>
    <mergeCell ref="H28:H31"/>
    <mergeCell ref="G26:G27"/>
    <mergeCell ref="H26:H27"/>
    <mergeCell ref="A26:A27"/>
    <mergeCell ref="B26:B27"/>
    <mergeCell ref="O35:O36"/>
    <mergeCell ref="P35:P36"/>
    <mergeCell ref="A39:A41"/>
    <mergeCell ref="B39:B41"/>
    <mergeCell ref="C39:C41"/>
    <mergeCell ref="D39:D41"/>
    <mergeCell ref="E39:E41"/>
    <mergeCell ref="F39:F41"/>
    <mergeCell ref="G39:G41"/>
    <mergeCell ref="H39:H41"/>
    <mergeCell ref="G35:G36"/>
    <mergeCell ref="H35:H36"/>
    <mergeCell ref="I35:I36"/>
    <mergeCell ref="J35:J36"/>
    <mergeCell ref="K35:K36"/>
    <mergeCell ref="N35:N36"/>
    <mergeCell ref="A35:A36"/>
    <mergeCell ref="B35:B36"/>
    <mergeCell ref="C35:C36"/>
    <mergeCell ref="D35:D36"/>
    <mergeCell ref="E35:E36"/>
    <mergeCell ref="F35:F36"/>
    <mergeCell ref="I39:I41"/>
    <mergeCell ref="J39:J41"/>
    <mergeCell ref="K39:K41"/>
    <mergeCell ref="N39:N41"/>
    <mergeCell ref="O39:O41"/>
    <mergeCell ref="P39:P41"/>
    <mergeCell ref="I57:I58"/>
    <mergeCell ref="J57:K57"/>
    <mergeCell ref="L57:M57"/>
    <mergeCell ref="N57:N58"/>
    <mergeCell ref="O57:O58"/>
    <mergeCell ref="O43:O45"/>
    <mergeCell ref="P43:P45"/>
    <mergeCell ref="A55:M55"/>
    <mergeCell ref="A57:A58"/>
    <mergeCell ref="B57:B58"/>
    <mergeCell ref="C57:C58"/>
    <mergeCell ref="D57:D58"/>
    <mergeCell ref="E57:E58"/>
    <mergeCell ref="F57:F58"/>
    <mergeCell ref="G57:G58"/>
    <mergeCell ref="G43:G45"/>
    <mergeCell ref="H43:H45"/>
    <mergeCell ref="I43:I45"/>
    <mergeCell ref="J43:J45"/>
    <mergeCell ref="K43:K45"/>
    <mergeCell ref="N43:N45"/>
    <mergeCell ref="A43:A45"/>
    <mergeCell ref="B43:B45"/>
    <mergeCell ref="C43:C45"/>
    <mergeCell ref="D43:D45"/>
    <mergeCell ref="E43:E45"/>
    <mergeCell ref="F43:F45"/>
    <mergeCell ref="P57:P58"/>
    <mergeCell ref="H57:H58"/>
    <mergeCell ref="D66:D69"/>
    <mergeCell ref="E66:E69"/>
    <mergeCell ref="F66:F69"/>
    <mergeCell ref="G66:G69"/>
    <mergeCell ref="F64:F65"/>
    <mergeCell ref="G64:G65"/>
    <mergeCell ref="F59:F60"/>
    <mergeCell ref="G59:G60"/>
    <mergeCell ref="H59:H60"/>
    <mergeCell ref="P59:P60"/>
    <mergeCell ref="A64:A65"/>
    <mergeCell ref="B64:B65"/>
    <mergeCell ref="C64:C65"/>
    <mergeCell ref="D64:D65"/>
    <mergeCell ref="E64:E65"/>
    <mergeCell ref="N64:N65"/>
    <mergeCell ref="O64:O65"/>
    <mergeCell ref="P64:P65"/>
    <mergeCell ref="H64:H65"/>
    <mergeCell ref="I64:I65"/>
    <mergeCell ref="J64:J65"/>
    <mergeCell ref="K64:K65"/>
    <mergeCell ref="A59:A60"/>
    <mergeCell ref="B59:B60"/>
    <mergeCell ref="C59:C60"/>
    <mergeCell ref="D59:D60"/>
    <mergeCell ref="E59:E60"/>
    <mergeCell ref="J59:J60"/>
    <mergeCell ref="K59:K60"/>
    <mergeCell ref="N59:N60"/>
    <mergeCell ref="O59:O60"/>
    <mergeCell ref="I59:I60"/>
    <mergeCell ref="P66:P69"/>
    <mergeCell ref="A70:A71"/>
    <mergeCell ref="B70:B71"/>
    <mergeCell ref="C70:C71"/>
    <mergeCell ref="D70:D71"/>
    <mergeCell ref="E70:E71"/>
    <mergeCell ref="F70:F71"/>
    <mergeCell ref="G70:G71"/>
    <mergeCell ref="H70:H71"/>
    <mergeCell ref="I70:I71"/>
    <mergeCell ref="H66:H69"/>
    <mergeCell ref="I66:I69"/>
    <mergeCell ref="J66:J69"/>
    <mergeCell ref="K66:K69"/>
    <mergeCell ref="N66:N69"/>
    <mergeCell ref="O66:O69"/>
    <mergeCell ref="J70:J71"/>
    <mergeCell ref="K70:K71"/>
    <mergeCell ref="N70:N71"/>
    <mergeCell ref="O70:O71"/>
    <mergeCell ref="P70:P71"/>
    <mergeCell ref="A66:A69"/>
    <mergeCell ref="B66:B69"/>
    <mergeCell ref="C66:C69"/>
    <mergeCell ref="A81:A82"/>
    <mergeCell ref="B81:B82"/>
    <mergeCell ref="C81:C82"/>
    <mergeCell ref="D81:D82"/>
    <mergeCell ref="E81:E82"/>
    <mergeCell ref="N81:N82"/>
    <mergeCell ref="O81:O82"/>
    <mergeCell ref="P81:P82"/>
    <mergeCell ref="F81:F82"/>
    <mergeCell ref="G81:G82"/>
    <mergeCell ref="H81:H82"/>
    <mergeCell ref="I81:I82"/>
    <mergeCell ref="J81:J82"/>
    <mergeCell ref="K81:K8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
  <sheetViews>
    <sheetView topLeftCell="A10" workbookViewId="0">
      <selection activeCell="F38" sqref="F38"/>
    </sheetView>
  </sheetViews>
  <sheetFormatPr defaultRowHeight="15"/>
  <cols>
    <col min="2" max="2" width="26.85546875" customWidth="1"/>
    <col min="3" max="3" width="15.28515625" customWidth="1"/>
    <col min="4" max="4" width="24.140625" customWidth="1"/>
    <col min="5" max="5" width="36.140625" customWidth="1"/>
    <col min="6" max="6" width="33.7109375" customWidth="1"/>
  </cols>
  <sheetData>
    <row r="2" spans="2:6" ht="47.25">
      <c r="B2" s="564" t="s">
        <v>3558</v>
      </c>
      <c r="C2" s="564" t="s">
        <v>3559</v>
      </c>
      <c r="D2" s="564" t="s">
        <v>3560</v>
      </c>
      <c r="E2" s="564" t="s">
        <v>3561</v>
      </c>
      <c r="F2" s="564" t="s">
        <v>3562</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177"/>
  <sheetViews>
    <sheetView topLeftCell="A142" zoomScale="60" zoomScaleNormal="60" workbookViewId="0">
      <selection activeCell="A131" sqref="A131:A137"/>
    </sheetView>
  </sheetViews>
  <sheetFormatPr defaultRowHeight="15"/>
  <cols>
    <col min="1" max="1" width="4.7109375" style="391"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bestFit="1" customWidth="1"/>
    <col min="11" max="11" width="26" bestFit="1" customWidth="1"/>
    <col min="12" max="12" width="19.140625" bestFit="1" customWidth="1"/>
    <col min="13" max="13" width="10.42578125" customWidth="1"/>
    <col min="14" max="14" width="11.85546875" customWidth="1"/>
    <col min="15" max="15" width="14.7109375" customWidth="1"/>
    <col min="16" max="16" width="9" bestFit="1" customWidth="1"/>
    <col min="17" max="17" width="14.42578125" style="242" customWidth="1"/>
    <col min="18" max="18" width="11.7109375"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1.85546875" customWidth="1"/>
    <col min="271" max="271" width="14.7109375" customWidth="1"/>
    <col min="272" max="272" width="9" bestFit="1" customWidth="1"/>
    <col min="273" max="273" width="10.28515625" bestFit="1" customWidth="1"/>
    <col min="274" max="274" width="11.7109375"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1.85546875" customWidth="1"/>
    <col min="527" max="527" width="14.7109375" customWidth="1"/>
    <col min="528" max="528" width="9" bestFit="1" customWidth="1"/>
    <col min="529" max="529" width="10.28515625" bestFit="1" customWidth="1"/>
    <col min="530" max="530" width="11.7109375"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1.85546875" customWidth="1"/>
    <col min="783" max="783" width="14.7109375" customWidth="1"/>
    <col min="784" max="784" width="9" bestFit="1" customWidth="1"/>
    <col min="785" max="785" width="10.28515625" bestFit="1" customWidth="1"/>
    <col min="786" max="786" width="11.7109375"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1.85546875" customWidth="1"/>
    <col min="1039" max="1039" width="14.7109375" customWidth="1"/>
    <col min="1040" max="1040" width="9" bestFit="1" customWidth="1"/>
    <col min="1041" max="1041" width="10.28515625" bestFit="1" customWidth="1"/>
    <col min="1042" max="1042" width="11.7109375"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1.85546875" customWidth="1"/>
    <col min="1295" max="1295" width="14.7109375" customWidth="1"/>
    <col min="1296" max="1296" width="9" bestFit="1" customWidth="1"/>
    <col min="1297" max="1297" width="10.28515625" bestFit="1" customWidth="1"/>
    <col min="1298" max="1298" width="11.7109375"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1.85546875" customWidth="1"/>
    <col min="1551" max="1551" width="14.7109375" customWidth="1"/>
    <col min="1552" max="1552" width="9" bestFit="1" customWidth="1"/>
    <col min="1553" max="1553" width="10.28515625" bestFit="1" customWidth="1"/>
    <col min="1554" max="1554" width="11.7109375"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1.85546875" customWidth="1"/>
    <col min="1807" max="1807" width="14.7109375" customWidth="1"/>
    <col min="1808" max="1808" width="9" bestFit="1" customWidth="1"/>
    <col min="1809" max="1809" width="10.28515625" bestFit="1" customWidth="1"/>
    <col min="1810" max="1810" width="11.7109375"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1.85546875" customWidth="1"/>
    <col min="2063" max="2063" width="14.7109375" customWidth="1"/>
    <col min="2064" max="2064" width="9" bestFit="1" customWidth="1"/>
    <col min="2065" max="2065" width="10.28515625" bestFit="1" customWidth="1"/>
    <col min="2066" max="2066" width="11.7109375"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1.85546875" customWidth="1"/>
    <col min="2319" max="2319" width="14.7109375" customWidth="1"/>
    <col min="2320" max="2320" width="9" bestFit="1" customWidth="1"/>
    <col min="2321" max="2321" width="10.28515625" bestFit="1" customWidth="1"/>
    <col min="2322" max="2322" width="11.7109375"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1.85546875" customWidth="1"/>
    <col min="2575" max="2575" width="14.7109375" customWidth="1"/>
    <col min="2576" max="2576" width="9" bestFit="1" customWidth="1"/>
    <col min="2577" max="2577" width="10.28515625" bestFit="1" customWidth="1"/>
    <col min="2578" max="2578" width="11.7109375"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1.85546875" customWidth="1"/>
    <col min="2831" max="2831" width="14.7109375" customWidth="1"/>
    <col min="2832" max="2832" width="9" bestFit="1" customWidth="1"/>
    <col min="2833" max="2833" width="10.28515625" bestFit="1" customWidth="1"/>
    <col min="2834" max="2834" width="11.7109375"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1.85546875" customWidth="1"/>
    <col min="3087" max="3087" width="14.7109375" customWidth="1"/>
    <col min="3088" max="3088" width="9" bestFit="1" customWidth="1"/>
    <col min="3089" max="3089" width="10.28515625" bestFit="1" customWidth="1"/>
    <col min="3090" max="3090" width="11.7109375"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1.85546875" customWidth="1"/>
    <col min="3343" max="3343" width="14.7109375" customWidth="1"/>
    <col min="3344" max="3344" width="9" bestFit="1" customWidth="1"/>
    <col min="3345" max="3345" width="10.28515625" bestFit="1" customWidth="1"/>
    <col min="3346" max="3346" width="11.7109375"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1.85546875" customWidth="1"/>
    <col min="3599" max="3599" width="14.7109375" customWidth="1"/>
    <col min="3600" max="3600" width="9" bestFit="1" customWidth="1"/>
    <col min="3601" max="3601" width="10.28515625" bestFit="1" customWidth="1"/>
    <col min="3602" max="3602" width="11.7109375"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1.85546875" customWidth="1"/>
    <col min="3855" max="3855" width="14.7109375" customWidth="1"/>
    <col min="3856" max="3856" width="9" bestFit="1" customWidth="1"/>
    <col min="3857" max="3857" width="10.28515625" bestFit="1" customWidth="1"/>
    <col min="3858" max="3858" width="11.7109375"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1.85546875" customWidth="1"/>
    <col min="4111" max="4111" width="14.7109375" customWidth="1"/>
    <col min="4112" max="4112" width="9" bestFit="1" customWidth="1"/>
    <col min="4113" max="4113" width="10.28515625" bestFit="1" customWidth="1"/>
    <col min="4114" max="4114" width="11.7109375"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1.85546875" customWidth="1"/>
    <col min="4367" max="4367" width="14.7109375" customWidth="1"/>
    <col min="4368" max="4368" width="9" bestFit="1" customWidth="1"/>
    <col min="4369" max="4369" width="10.28515625" bestFit="1" customWidth="1"/>
    <col min="4370" max="4370" width="11.7109375"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1.85546875" customWidth="1"/>
    <col min="4623" max="4623" width="14.7109375" customWidth="1"/>
    <col min="4624" max="4624" width="9" bestFit="1" customWidth="1"/>
    <col min="4625" max="4625" width="10.28515625" bestFit="1" customWidth="1"/>
    <col min="4626" max="4626" width="11.7109375"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1.85546875" customWidth="1"/>
    <col min="4879" max="4879" width="14.7109375" customWidth="1"/>
    <col min="4880" max="4880" width="9" bestFit="1" customWidth="1"/>
    <col min="4881" max="4881" width="10.28515625" bestFit="1" customWidth="1"/>
    <col min="4882" max="4882" width="11.7109375"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1.85546875" customWidth="1"/>
    <col min="5135" max="5135" width="14.7109375" customWidth="1"/>
    <col min="5136" max="5136" width="9" bestFit="1" customWidth="1"/>
    <col min="5137" max="5137" width="10.28515625" bestFit="1" customWidth="1"/>
    <col min="5138" max="5138" width="11.7109375"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1.85546875" customWidth="1"/>
    <col min="5391" max="5391" width="14.7109375" customWidth="1"/>
    <col min="5392" max="5392" width="9" bestFit="1" customWidth="1"/>
    <col min="5393" max="5393" width="10.28515625" bestFit="1" customWidth="1"/>
    <col min="5394" max="5394" width="11.7109375"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1.85546875" customWidth="1"/>
    <col min="5647" max="5647" width="14.7109375" customWidth="1"/>
    <col min="5648" max="5648" width="9" bestFit="1" customWidth="1"/>
    <col min="5649" max="5649" width="10.28515625" bestFit="1" customWidth="1"/>
    <col min="5650" max="5650" width="11.7109375"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1.85546875" customWidth="1"/>
    <col min="5903" max="5903" width="14.7109375" customWidth="1"/>
    <col min="5904" max="5904" width="9" bestFit="1" customWidth="1"/>
    <col min="5905" max="5905" width="10.28515625" bestFit="1" customWidth="1"/>
    <col min="5906" max="5906" width="11.7109375"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1.85546875" customWidth="1"/>
    <col min="6159" max="6159" width="14.7109375" customWidth="1"/>
    <col min="6160" max="6160" width="9" bestFit="1" customWidth="1"/>
    <col min="6161" max="6161" width="10.28515625" bestFit="1" customWidth="1"/>
    <col min="6162" max="6162" width="11.7109375"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1.85546875" customWidth="1"/>
    <col min="6415" max="6415" width="14.7109375" customWidth="1"/>
    <col min="6416" max="6416" width="9" bestFit="1" customWidth="1"/>
    <col min="6417" max="6417" width="10.28515625" bestFit="1" customWidth="1"/>
    <col min="6418" max="6418" width="11.7109375"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1.85546875" customWidth="1"/>
    <col min="6671" max="6671" width="14.7109375" customWidth="1"/>
    <col min="6672" max="6672" width="9" bestFit="1" customWidth="1"/>
    <col min="6673" max="6673" width="10.28515625" bestFit="1" customWidth="1"/>
    <col min="6674" max="6674" width="11.7109375"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1.85546875" customWidth="1"/>
    <col min="6927" max="6927" width="14.7109375" customWidth="1"/>
    <col min="6928" max="6928" width="9" bestFit="1" customWidth="1"/>
    <col min="6929" max="6929" width="10.28515625" bestFit="1" customWidth="1"/>
    <col min="6930" max="6930" width="11.7109375"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1.85546875" customWidth="1"/>
    <col min="7183" max="7183" width="14.7109375" customWidth="1"/>
    <col min="7184" max="7184" width="9" bestFit="1" customWidth="1"/>
    <col min="7185" max="7185" width="10.28515625" bestFit="1" customWidth="1"/>
    <col min="7186" max="7186" width="11.7109375"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1.85546875" customWidth="1"/>
    <col min="7439" max="7439" width="14.7109375" customWidth="1"/>
    <col min="7440" max="7440" width="9" bestFit="1" customWidth="1"/>
    <col min="7441" max="7441" width="10.28515625" bestFit="1" customWidth="1"/>
    <col min="7442" max="7442" width="11.7109375"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1.85546875" customWidth="1"/>
    <col min="7695" max="7695" width="14.7109375" customWidth="1"/>
    <col min="7696" max="7696" width="9" bestFit="1" customWidth="1"/>
    <col min="7697" max="7697" width="10.28515625" bestFit="1" customWidth="1"/>
    <col min="7698" max="7698" width="11.7109375"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1.85546875" customWidth="1"/>
    <col min="7951" max="7951" width="14.7109375" customWidth="1"/>
    <col min="7952" max="7952" width="9" bestFit="1" customWidth="1"/>
    <col min="7953" max="7953" width="10.28515625" bestFit="1" customWidth="1"/>
    <col min="7954" max="7954" width="11.7109375"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1.85546875" customWidth="1"/>
    <col min="8207" max="8207" width="14.7109375" customWidth="1"/>
    <col min="8208" max="8208" width="9" bestFit="1" customWidth="1"/>
    <col min="8209" max="8209" width="10.28515625" bestFit="1" customWidth="1"/>
    <col min="8210" max="8210" width="11.7109375"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1.85546875" customWidth="1"/>
    <col min="8463" max="8463" width="14.7109375" customWidth="1"/>
    <col min="8464" max="8464" width="9" bestFit="1" customWidth="1"/>
    <col min="8465" max="8465" width="10.28515625" bestFit="1" customWidth="1"/>
    <col min="8466" max="8466" width="11.7109375"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1.85546875" customWidth="1"/>
    <col min="8719" max="8719" width="14.7109375" customWidth="1"/>
    <col min="8720" max="8720" width="9" bestFit="1" customWidth="1"/>
    <col min="8721" max="8721" width="10.28515625" bestFit="1" customWidth="1"/>
    <col min="8722" max="8722" width="11.7109375"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1.85546875" customWidth="1"/>
    <col min="8975" max="8975" width="14.7109375" customWidth="1"/>
    <col min="8976" max="8976" width="9" bestFit="1" customWidth="1"/>
    <col min="8977" max="8977" width="10.28515625" bestFit="1" customWidth="1"/>
    <col min="8978" max="8978" width="11.7109375"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1.85546875" customWidth="1"/>
    <col min="9231" max="9231" width="14.7109375" customWidth="1"/>
    <col min="9232" max="9232" width="9" bestFit="1" customWidth="1"/>
    <col min="9233" max="9233" width="10.28515625" bestFit="1" customWidth="1"/>
    <col min="9234" max="9234" width="11.7109375"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1.85546875" customWidth="1"/>
    <col min="9487" max="9487" width="14.7109375" customWidth="1"/>
    <col min="9488" max="9488" width="9" bestFit="1" customWidth="1"/>
    <col min="9489" max="9489" width="10.28515625" bestFit="1" customWidth="1"/>
    <col min="9490" max="9490" width="11.7109375"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1.85546875" customWidth="1"/>
    <col min="9743" max="9743" width="14.7109375" customWidth="1"/>
    <col min="9744" max="9744" width="9" bestFit="1" customWidth="1"/>
    <col min="9745" max="9745" width="10.28515625" bestFit="1" customWidth="1"/>
    <col min="9746" max="9746" width="11.7109375"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1.85546875" customWidth="1"/>
    <col min="9999" max="9999" width="14.7109375" customWidth="1"/>
    <col min="10000" max="10000" width="9" bestFit="1" customWidth="1"/>
    <col min="10001" max="10001" width="10.28515625" bestFit="1" customWidth="1"/>
    <col min="10002" max="10002" width="11.7109375"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1.85546875" customWidth="1"/>
    <col min="10255" max="10255" width="14.7109375" customWidth="1"/>
    <col min="10256" max="10256" width="9" bestFit="1" customWidth="1"/>
    <col min="10257" max="10257" width="10.28515625" bestFit="1" customWidth="1"/>
    <col min="10258" max="10258" width="11.7109375"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1.85546875" customWidth="1"/>
    <col min="10511" max="10511" width="14.7109375" customWidth="1"/>
    <col min="10512" max="10512" width="9" bestFit="1" customWidth="1"/>
    <col min="10513" max="10513" width="10.28515625" bestFit="1" customWidth="1"/>
    <col min="10514" max="10514" width="11.7109375"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1.85546875" customWidth="1"/>
    <col min="10767" max="10767" width="14.7109375" customWidth="1"/>
    <col min="10768" max="10768" width="9" bestFit="1" customWidth="1"/>
    <col min="10769" max="10769" width="10.28515625" bestFit="1" customWidth="1"/>
    <col min="10770" max="10770" width="11.7109375"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1.85546875" customWidth="1"/>
    <col min="11023" max="11023" width="14.7109375" customWidth="1"/>
    <col min="11024" max="11024" width="9" bestFit="1" customWidth="1"/>
    <col min="11025" max="11025" width="10.28515625" bestFit="1" customWidth="1"/>
    <col min="11026" max="11026" width="11.7109375"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1.85546875" customWidth="1"/>
    <col min="11279" max="11279" width="14.7109375" customWidth="1"/>
    <col min="11280" max="11280" width="9" bestFit="1" customWidth="1"/>
    <col min="11281" max="11281" width="10.28515625" bestFit="1" customWidth="1"/>
    <col min="11282" max="11282" width="11.7109375"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1.85546875" customWidth="1"/>
    <col min="11535" max="11535" width="14.7109375" customWidth="1"/>
    <col min="11536" max="11536" width="9" bestFit="1" customWidth="1"/>
    <col min="11537" max="11537" width="10.28515625" bestFit="1" customWidth="1"/>
    <col min="11538" max="11538" width="11.7109375"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1.85546875" customWidth="1"/>
    <col min="11791" max="11791" width="14.7109375" customWidth="1"/>
    <col min="11792" max="11792" width="9" bestFit="1" customWidth="1"/>
    <col min="11793" max="11793" width="10.28515625" bestFit="1" customWidth="1"/>
    <col min="11794" max="11794" width="11.7109375"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1.85546875" customWidth="1"/>
    <col min="12047" max="12047" width="14.7109375" customWidth="1"/>
    <col min="12048" max="12048" width="9" bestFit="1" customWidth="1"/>
    <col min="12049" max="12049" width="10.28515625" bestFit="1" customWidth="1"/>
    <col min="12050" max="12050" width="11.7109375"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1.85546875" customWidth="1"/>
    <col min="12303" max="12303" width="14.7109375" customWidth="1"/>
    <col min="12304" max="12304" width="9" bestFit="1" customWidth="1"/>
    <col min="12305" max="12305" width="10.28515625" bestFit="1" customWidth="1"/>
    <col min="12306" max="12306" width="11.7109375"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1.85546875" customWidth="1"/>
    <col min="12559" max="12559" width="14.7109375" customWidth="1"/>
    <col min="12560" max="12560" width="9" bestFit="1" customWidth="1"/>
    <col min="12561" max="12561" width="10.28515625" bestFit="1" customWidth="1"/>
    <col min="12562" max="12562" width="11.7109375"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1.85546875" customWidth="1"/>
    <col min="12815" max="12815" width="14.7109375" customWidth="1"/>
    <col min="12816" max="12816" width="9" bestFit="1" customWidth="1"/>
    <col min="12817" max="12817" width="10.28515625" bestFit="1" customWidth="1"/>
    <col min="12818" max="12818" width="11.7109375"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1.85546875" customWidth="1"/>
    <col min="13071" max="13071" width="14.7109375" customWidth="1"/>
    <col min="13072" max="13072" width="9" bestFit="1" customWidth="1"/>
    <col min="13073" max="13073" width="10.28515625" bestFit="1" customWidth="1"/>
    <col min="13074" max="13074" width="11.7109375"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1.85546875" customWidth="1"/>
    <col min="13327" max="13327" width="14.7109375" customWidth="1"/>
    <col min="13328" max="13328" width="9" bestFit="1" customWidth="1"/>
    <col min="13329" max="13329" width="10.28515625" bestFit="1" customWidth="1"/>
    <col min="13330" max="13330" width="11.7109375"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1.85546875" customWidth="1"/>
    <col min="13583" max="13583" width="14.7109375" customWidth="1"/>
    <col min="13584" max="13584" width="9" bestFit="1" customWidth="1"/>
    <col min="13585" max="13585" width="10.28515625" bestFit="1" customWidth="1"/>
    <col min="13586" max="13586" width="11.7109375"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1.85546875" customWidth="1"/>
    <col min="13839" max="13839" width="14.7109375" customWidth="1"/>
    <col min="13840" max="13840" width="9" bestFit="1" customWidth="1"/>
    <col min="13841" max="13841" width="10.28515625" bestFit="1" customWidth="1"/>
    <col min="13842" max="13842" width="11.7109375"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1.85546875" customWidth="1"/>
    <col min="14095" max="14095" width="14.7109375" customWidth="1"/>
    <col min="14096" max="14096" width="9" bestFit="1" customWidth="1"/>
    <col min="14097" max="14097" width="10.28515625" bestFit="1" customWidth="1"/>
    <col min="14098" max="14098" width="11.7109375"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1.85546875" customWidth="1"/>
    <col min="14351" max="14351" width="14.7109375" customWidth="1"/>
    <col min="14352" max="14352" width="9" bestFit="1" customWidth="1"/>
    <col min="14353" max="14353" width="10.28515625" bestFit="1" customWidth="1"/>
    <col min="14354" max="14354" width="11.7109375"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1.85546875" customWidth="1"/>
    <col min="14607" max="14607" width="14.7109375" customWidth="1"/>
    <col min="14608" max="14608" width="9" bestFit="1" customWidth="1"/>
    <col min="14609" max="14609" width="10.28515625" bestFit="1" customWidth="1"/>
    <col min="14610" max="14610" width="11.7109375"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1.85546875" customWidth="1"/>
    <col min="14863" max="14863" width="14.7109375" customWidth="1"/>
    <col min="14864" max="14864" width="9" bestFit="1" customWidth="1"/>
    <col min="14865" max="14865" width="10.28515625" bestFit="1" customWidth="1"/>
    <col min="14866" max="14866" width="11.7109375"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1.85546875" customWidth="1"/>
    <col min="15119" max="15119" width="14.7109375" customWidth="1"/>
    <col min="15120" max="15120" width="9" bestFit="1" customWidth="1"/>
    <col min="15121" max="15121" width="10.28515625" bestFit="1" customWidth="1"/>
    <col min="15122" max="15122" width="11.7109375"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1.85546875" customWidth="1"/>
    <col min="15375" max="15375" width="14.7109375" customWidth="1"/>
    <col min="15376" max="15376" width="9" bestFit="1" customWidth="1"/>
    <col min="15377" max="15377" width="10.28515625" bestFit="1" customWidth="1"/>
    <col min="15378" max="15378" width="11.7109375"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1.85546875" customWidth="1"/>
    <col min="15631" max="15631" width="14.7109375" customWidth="1"/>
    <col min="15632" max="15632" width="9" bestFit="1" customWidth="1"/>
    <col min="15633" max="15633" width="10.28515625" bestFit="1" customWidth="1"/>
    <col min="15634" max="15634" width="11.7109375"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1.85546875" customWidth="1"/>
    <col min="15887" max="15887" width="14.7109375" customWidth="1"/>
    <col min="15888" max="15888" width="9" bestFit="1" customWidth="1"/>
    <col min="15889" max="15889" width="10.28515625" bestFit="1" customWidth="1"/>
    <col min="15890" max="15890" width="11.7109375"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1.85546875" customWidth="1"/>
    <col min="16143" max="16143" width="14.7109375" customWidth="1"/>
    <col min="16144" max="16144" width="9" bestFit="1" customWidth="1"/>
    <col min="16145" max="16145" width="10.28515625" bestFit="1" customWidth="1"/>
    <col min="16146" max="16146" width="11.7109375" bestFit="1" customWidth="1"/>
  </cols>
  <sheetData>
    <row r="2" spans="1:34" ht="15.75">
      <c r="A2" s="390" t="s">
        <v>2095</v>
      </c>
      <c r="B2" s="332"/>
      <c r="C2" s="332"/>
      <c r="D2" s="332"/>
      <c r="E2" s="332"/>
      <c r="F2" s="332"/>
      <c r="G2" s="332"/>
      <c r="H2" s="332"/>
      <c r="I2" s="332"/>
      <c r="J2" s="332"/>
      <c r="K2" s="332"/>
      <c r="L2" s="332"/>
      <c r="M2" s="332"/>
    </row>
    <row r="3" spans="1:34" ht="15.75">
      <c r="A3" s="390"/>
      <c r="B3" s="332"/>
      <c r="C3" s="332"/>
      <c r="D3" s="332"/>
      <c r="E3" s="332"/>
      <c r="F3" s="332"/>
      <c r="G3" s="332"/>
      <c r="H3" s="332"/>
      <c r="I3" s="332"/>
      <c r="J3" s="332"/>
      <c r="K3" s="332"/>
      <c r="L3" s="332"/>
      <c r="M3" s="332"/>
    </row>
    <row r="4" spans="1:34" s="3" customFormat="1" ht="30" customHeight="1">
      <c r="A4" s="1695" t="s">
        <v>2442</v>
      </c>
      <c r="B4" s="1089" t="s">
        <v>2</v>
      </c>
      <c r="C4" s="1089" t="s">
        <v>3</v>
      </c>
      <c r="D4" s="1693" t="s">
        <v>4</v>
      </c>
      <c r="E4" s="1693" t="s">
        <v>5</v>
      </c>
      <c r="F4" s="1693" t="s">
        <v>6</v>
      </c>
      <c r="G4" s="1693" t="s">
        <v>7</v>
      </c>
      <c r="H4" s="1693" t="s">
        <v>8</v>
      </c>
      <c r="I4" s="1693" t="s">
        <v>9</v>
      </c>
      <c r="J4" s="1089" t="s">
        <v>10</v>
      </c>
      <c r="K4" s="1694"/>
      <c r="L4" s="1089" t="s">
        <v>11</v>
      </c>
      <c r="M4" s="1089"/>
      <c r="N4" s="1089" t="s">
        <v>12</v>
      </c>
      <c r="O4" s="1089" t="s">
        <v>13</v>
      </c>
      <c r="P4" s="1089" t="s">
        <v>14</v>
      </c>
      <c r="Q4" s="372"/>
    </row>
    <row r="5" spans="1:34" s="3" customFormat="1" ht="35.25" customHeight="1">
      <c r="A5" s="1695"/>
      <c r="B5" s="1089"/>
      <c r="C5" s="1089"/>
      <c r="D5" s="1693"/>
      <c r="E5" s="1693"/>
      <c r="F5" s="1693"/>
      <c r="G5" s="1693"/>
      <c r="H5" s="1693"/>
      <c r="I5" s="1693"/>
      <c r="J5" s="331">
        <v>2016</v>
      </c>
      <c r="K5" s="331">
        <v>2017</v>
      </c>
      <c r="L5" s="331" t="s">
        <v>15</v>
      </c>
      <c r="M5" s="331" t="s">
        <v>16</v>
      </c>
      <c r="N5" s="1089"/>
      <c r="O5" s="1089"/>
      <c r="P5" s="1089"/>
      <c r="Q5" s="372"/>
    </row>
    <row r="6" spans="1:34" s="377" customFormat="1" ht="76.5">
      <c r="A6" s="961">
        <v>1</v>
      </c>
      <c r="B6" s="342">
        <v>6</v>
      </c>
      <c r="C6" s="342">
        <v>3</v>
      </c>
      <c r="D6" s="342" t="s">
        <v>58</v>
      </c>
      <c r="E6" s="373" t="s">
        <v>2096</v>
      </c>
      <c r="F6" s="339" t="s">
        <v>2097</v>
      </c>
      <c r="G6" s="339" t="s">
        <v>2098</v>
      </c>
      <c r="H6" s="77" t="s">
        <v>2099</v>
      </c>
      <c r="I6" s="339" t="s">
        <v>2100</v>
      </c>
      <c r="J6" s="339" t="s">
        <v>2101</v>
      </c>
      <c r="K6" s="340" t="s">
        <v>208</v>
      </c>
      <c r="L6" s="347" t="s">
        <v>609</v>
      </c>
      <c r="M6" s="374">
        <v>2000</v>
      </c>
      <c r="N6" s="375">
        <v>80000</v>
      </c>
      <c r="O6" s="340" t="s">
        <v>2102</v>
      </c>
      <c r="P6" s="340" t="s">
        <v>29</v>
      </c>
      <c r="Q6" s="376"/>
      <c r="R6" s="292"/>
      <c r="S6" s="292"/>
      <c r="T6" s="292"/>
      <c r="U6" s="292"/>
      <c r="V6" s="292"/>
      <c r="W6" s="292"/>
      <c r="X6" s="292"/>
      <c r="Y6" s="292"/>
      <c r="Z6" s="292"/>
      <c r="AA6" s="292"/>
      <c r="AB6" s="292"/>
      <c r="AC6" s="292"/>
      <c r="AD6" s="292"/>
      <c r="AE6" s="292"/>
      <c r="AF6" s="292"/>
      <c r="AG6" s="292"/>
      <c r="AH6" s="292"/>
    </row>
    <row r="7" spans="1:34" s="79" customFormat="1" ht="76.5">
      <c r="A7" s="968" t="s">
        <v>2103</v>
      </c>
      <c r="B7" s="336">
        <v>6</v>
      </c>
      <c r="C7" s="336">
        <v>3</v>
      </c>
      <c r="D7" s="336" t="s">
        <v>58</v>
      </c>
      <c r="E7" s="336" t="s">
        <v>2096</v>
      </c>
      <c r="F7" s="336" t="s">
        <v>2097</v>
      </c>
      <c r="G7" s="336" t="s">
        <v>2098</v>
      </c>
      <c r="H7" s="338" t="s">
        <v>2099</v>
      </c>
      <c r="I7" s="336" t="s">
        <v>2100</v>
      </c>
      <c r="J7" s="336" t="s">
        <v>2101</v>
      </c>
      <c r="K7" s="338" t="s">
        <v>208</v>
      </c>
      <c r="L7" s="336" t="s">
        <v>609</v>
      </c>
      <c r="M7" s="258">
        <v>2000</v>
      </c>
      <c r="N7" s="206">
        <v>37000</v>
      </c>
      <c r="O7" s="338" t="s">
        <v>2102</v>
      </c>
      <c r="P7" s="338" t="s">
        <v>29</v>
      </c>
      <c r="Q7" s="378"/>
    </row>
    <row r="8" spans="1:34" s="79" customFormat="1" ht="18.75" customHeight="1">
      <c r="A8" s="962"/>
      <c r="B8" s="1176" t="s">
        <v>4620</v>
      </c>
      <c r="C8" s="1177"/>
      <c r="D8" s="1177"/>
      <c r="E8" s="1177"/>
      <c r="F8" s="1177"/>
      <c r="G8" s="1177"/>
      <c r="H8" s="1177"/>
      <c r="I8" s="1177"/>
      <c r="J8" s="1177"/>
      <c r="K8" s="1177"/>
      <c r="L8" s="1177"/>
      <c r="M8" s="1177"/>
      <c r="N8" s="1177"/>
      <c r="O8" s="1177"/>
      <c r="P8" s="1178"/>
      <c r="Q8" s="378"/>
    </row>
    <row r="9" spans="1:34" s="377" customFormat="1" ht="63.75">
      <c r="A9" s="340">
        <v>2</v>
      </c>
      <c r="B9" s="342">
        <v>10</v>
      </c>
      <c r="C9" s="342">
        <v>5</v>
      </c>
      <c r="D9" s="342" t="s">
        <v>58</v>
      </c>
      <c r="E9" s="347" t="s">
        <v>2096</v>
      </c>
      <c r="F9" s="339" t="s">
        <v>2104</v>
      </c>
      <c r="G9" s="339" t="s">
        <v>2105</v>
      </c>
      <c r="H9" s="339" t="s">
        <v>2106</v>
      </c>
      <c r="I9" s="339" t="s">
        <v>2107</v>
      </c>
      <c r="J9" s="339" t="s">
        <v>2108</v>
      </c>
      <c r="K9" s="340" t="s">
        <v>208</v>
      </c>
      <c r="L9" s="347" t="s">
        <v>37</v>
      </c>
      <c r="M9" s="374">
        <v>1</v>
      </c>
      <c r="N9" s="341">
        <v>100000</v>
      </c>
      <c r="O9" s="340" t="s">
        <v>2102</v>
      </c>
      <c r="P9" s="340" t="s">
        <v>29</v>
      </c>
      <c r="Q9" s="376"/>
      <c r="R9" s="292"/>
      <c r="S9" s="292"/>
      <c r="T9" s="292"/>
      <c r="U9" s="292"/>
      <c r="V9" s="292"/>
      <c r="W9" s="292"/>
      <c r="X9" s="292"/>
      <c r="Y9" s="292"/>
      <c r="Z9" s="292"/>
      <c r="AA9" s="292"/>
      <c r="AB9" s="292"/>
      <c r="AC9" s="292"/>
      <c r="AD9" s="292"/>
      <c r="AE9" s="292"/>
      <c r="AF9" s="292"/>
      <c r="AG9" s="292"/>
      <c r="AH9" s="292"/>
    </row>
    <row r="10" spans="1:34" s="381" customFormat="1" ht="51">
      <c r="A10" s="953">
        <v>3</v>
      </c>
      <c r="B10" s="342">
        <v>10</v>
      </c>
      <c r="C10" s="342">
        <v>5</v>
      </c>
      <c r="D10" s="342" t="s">
        <v>58</v>
      </c>
      <c r="E10" s="347" t="s">
        <v>2096</v>
      </c>
      <c r="F10" s="339" t="s">
        <v>2109</v>
      </c>
      <c r="G10" s="339" t="s">
        <v>2110</v>
      </c>
      <c r="H10" s="339" t="s">
        <v>2106</v>
      </c>
      <c r="I10" s="339" t="s">
        <v>2111</v>
      </c>
      <c r="J10" s="339" t="s">
        <v>2112</v>
      </c>
      <c r="K10" s="340" t="s">
        <v>208</v>
      </c>
      <c r="L10" s="347" t="s">
        <v>37</v>
      </c>
      <c r="M10" s="374">
        <v>1</v>
      </c>
      <c r="N10" s="341">
        <v>50000</v>
      </c>
      <c r="O10" s="340" t="s">
        <v>2102</v>
      </c>
      <c r="P10" s="340" t="s">
        <v>29</v>
      </c>
      <c r="Q10" s="379"/>
      <c r="R10" s="380"/>
      <c r="S10" s="380"/>
      <c r="T10" s="380"/>
      <c r="U10" s="380"/>
      <c r="V10" s="380"/>
      <c r="W10" s="380"/>
      <c r="X10" s="380"/>
      <c r="Y10" s="380"/>
      <c r="Z10" s="380"/>
      <c r="AA10" s="380"/>
      <c r="AB10" s="380"/>
      <c r="AC10" s="380"/>
      <c r="AD10" s="380"/>
      <c r="AE10" s="380"/>
      <c r="AF10" s="380"/>
      <c r="AG10" s="380"/>
      <c r="AH10" s="380"/>
    </row>
    <row r="11" spans="1:34" s="79" customFormat="1" ht="51">
      <c r="A11" s="968"/>
      <c r="B11" s="336">
        <v>10</v>
      </c>
      <c r="C11" s="336">
        <v>5</v>
      </c>
      <c r="D11" s="336" t="s">
        <v>58</v>
      </c>
      <c r="E11" s="336" t="s">
        <v>2096</v>
      </c>
      <c r="F11" s="336" t="s">
        <v>2109</v>
      </c>
      <c r="G11" s="336" t="s">
        <v>2110</v>
      </c>
      <c r="H11" s="336" t="s">
        <v>2106</v>
      </c>
      <c r="I11" s="336" t="s">
        <v>2111</v>
      </c>
      <c r="J11" s="336" t="s">
        <v>2112</v>
      </c>
      <c r="K11" s="338" t="s">
        <v>208</v>
      </c>
      <c r="L11" s="336" t="s">
        <v>37</v>
      </c>
      <c r="M11" s="258">
        <v>1</v>
      </c>
      <c r="N11" s="206">
        <v>56000</v>
      </c>
      <c r="O11" s="338" t="s">
        <v>2102</v>
      </c>
      <c r="P11" s="338" t="s">
        <v>29</v>
      </c>
      <c r="Q11" s="378"/>
    </row>
    <row r="12" spans="1:34" s="79" customFormat="1" ht="16.5" customHeight="1">
      <c r="A12" s="962"/>
      <c r="B12" s="1176" t="s">
        <v>2434</v>
      </c>
      <c r="C12" s="1177"/>
      <c r="D12" s="1177"/>
      <c r="E12" s="1177"/>
      <c r="F12" s="1177"/>
      <c r="G12" s="1177"/>
      <c r="H12" s="1177"/>
      <c r="I12" s="1177"/>
      <c r="J12" s="1177"/>
      <c r="K12" s="1177"/>
      <c r="L12" s="1177"/>
      <c r="M12" s="1177"/>
      <c r="N12" s="1177"/>
      <c r="O12" s="1177"/>
      <c r="P12" s="1178"/>
      <c r="Q12" s="378"/>
    </row>
    <row r="13" spans="1:34" s="377" customFormat="1" ht="51">
      <c r="A13" s="961">
        <v>4</v>
      </c>
      <c r="B13" s="342">
        <v>10</v>
      </c>
      <c r="C13" s="342">
        <v>5</v>
      </c>
      <c r="D13" s="342" t="s">
        <v>58</v>
      </c>
      <c r="E13" s="347" t="s">
        <v>2096</v>
      </c>
      <c r="F13" s="339" t="s">
        <v>2113</v>
      </c>
      <c r="G13" s="339" t="s">
        <v>2114</v>
      </c>
      <c r="H13" s="339" t="s">
        <v>2106</v>
      </c>
      <c r="I13" s="339" t="s">
        <v>2111</v>
      </c>
      <c r="J13" s="77" t="s">
        <v>2115</v>
      </c>
      <c r="K13" s="340" t="s">
        <v>208</v>
      </c>
      <c r="L13" s="347" t="s">
        <v>37</v>
      </c>
      <c r="M13" s="374">
        <v>1</v>
      </c>
      <c r="N13" s="375">
        <v>40000</v>
      </c>
      <c r="O13" s="340" t="s">
        <v>2102</v>
      </c>
      <c r="P13" s="340" t="s">
        <v>29</v>
      </c>
      <c r="Q13" s="376"/>
      <c r="R13" s="292"/>
      <c r="S13" s="292"/>
      <c r="T13" s="292"/>
      <c r="U13" s="292"/>
      <c r="V13" s="292"/>
      <c r="W13" s="292"/>
      <c r="X13" s="292"/>
      <c r="Y13" s="292"/>
      <c r="Z13" s="292"/>
      <c r="AA13" s="292"/>
      <c r="AB13" s="292"/>
      <c r="AC13" s="292"/>
      <c r="AD13" s="292"/>
      <c r="AE13" s="292"/>
      <c r="AF13" s="292"/>
      <c r="AG13" s="292"/>
      <c r="AH13" s="292"/>
    </row>
    <row r="14" spans="1:34" s="79" customFormat="1" ht="51">
      <c r="A14" s="968" t="s">
        <v>2103</v>
      </c>
      <c r="B14" s="336">
        <v>10</v>
      </c>
      <c r="C14" s="336">
        <v>5</v>
      </c>
      <c r="D14" s="336" t="s">
        <v>58</v>
      </c>
      <c r="E14" s="336" t="s">
        <v>2096</v>
      </c>
      <c r="F14" s="336" t="s">
        <v>2113</v>
      </c>
      <c r="G14" s="336" t="s">
        <v>2114</v>
      </c>
      <c r="H14" s="336" t="s">
        <v>2106</v>
      </c>
      <c r="I14" s="336" t="s">
        <v>2111</v>
      </c>
      <c r="J14" s="338" t="s">
        <v>2115</v>
      </c>
      <c r="K14" s="338" t="s">
        <v>208</v>
      </c>
      <c r="L14" s="336" t="s">
        <v>37</v>
      </c>
      <c r="M14" s="258">
        <v>1</v>
      </c>
      <c r="N14" s="206">
        <v>55000</v>
      </c>
      <c r="O14" s="338" t="s">
        <v>2102</v>
      </c>
      <c r="P14" s="338" t="s">
        <v>29</v>
      </c>
      <c r="Q14" s="378"/>
    </row>
    <row r="15" spans="1:34" s="79" customFormat="1" ht="18.75" customHeight="1">
      <c r="A15" s="962"/>
      <c r="B15" s="1176" t="s">
        <v>2434</v>
      </c>
      <c r="C15" s="1177"/>
      <c r="D15" s="1177"/>
      <c r="E15" s="1177"/>
      <c r="F15" s="1177"/>
      <c r="G15" s="1177"/>
      <c r="H15" s="1177"/>
      <c r="I15" s="1177"/>
      <c r="J15" s="1177"/>
      <c r="K15" s="1177"/>
      <c r="L15" s="1177"/>
      <c r="M15" s="1177"/>
      <c r="N15" s="1177"/>
      <c r="O15" s="1177"/>
      <c r="P15" s="1178"/>
      <c r="Q15" s="378"/>
    </row>
    <row r="16" spans="1:34" s="377" customFormat="1" ht="25.5">
      <c r="A16" s="1289">
        <v>5</v>
      </c>
      <c r="B16" s="1384">
        <v>12</v>
      </c>
      <c r="C16" s="1384">
        <v>5</v>
      </c>
      <c r="D16" s="1384" t="s">
        <v>58</v>
      </c>
      <c r="E16" s="1200" t="s">
        <v>2096</v>
      </c>
      <c r="F16" s="1385" t="s">
        <v>2116</v>
      </c>
      <c r="G16" s="1391" t="s">
        <v>2117</v>
      </c>
      <c r="H16" s="1385" t="s">
        <v>275</v>
      </c>
      <c r="I16" s="1385" t="s">
        <v>2118</v>
      </c>
      <c r="J16" s="1385" t="s">
        <v>2119</v>
      </c>
      <c r="K16" s="1390" t="s">
        <v>208</v>
      </c>
      <c r="L16" s="347" t="s">
        <v>26</v>
      </c>
      <c r="M16" s="374">
        <v>1</v>
      </c>
      <c r="N16" s="1696">
        <v>20000</v>
      </c>
      <c r="O16" s="1390" t="s">
        <v>2102</v>
      </c>
      <c r="P16" s="1390" t="s">
        <v>29</v>
      </c>
      <c r="Q16" s="376"/>
      <c r="R16" s="292"/>
      <c r="S16" s="292"/>
      <c r="T16" s="292"/>
      <c r="U16" s="292"/>
      <c r="V16" s="292"/>
      <c r="W16" s="292"/>
      <c r="X16" s="292"/>
      <c r="Y16" s="292"/>
      <c r="Z16" s="292"/>
      <c r="AA16" s="292"/>
      <c r="AB16" s="292"/>
      <c r="AC16" s="292"/>
      <c r="AD16" s="292"/>
      <c r="AE16" s="292"/>
      <c r="AF16" s="292"/>
      <c r="AG16" s="292"/>
      <c r="AH16" s="292"/>
    </row>
    <row r="17" spans="1:34" s="377" customFormat="1" ht="38.25" customHeight="1">
      <c r="A17" s="1278"/>
      <c r="B17" s="1384"/>
      <c r="C17" s="1384"/>
      <c r="D17" s="1384"/>
      <c r="E17" s="1200"/>
      <c r="F17" s="1385"/>
      <c r="G17" s="1391"/>
      <c r="H17" s="1385"/>
      <c r="I17" s="1385"/>
      <c r="J17" s="1385"/>
      <c r="K17" s="1390"/>
      <c r="L17" s="347" t="s">
        <v>75</v>
      </c>
      <c r="M17" s="374">
        <v>1500</v>
      </c>
      <c r="N17" s="1696"/>
      <c r="O17" s="1390"/>
      <c r="P17" s="1390"/>
      <c r="Q17" s="376"/>
      <c r="R17" s="292"/>
      <c r="S17" s="292"/>
      <c r="T17" s="292"/>
      <c r="U17" s="292"/>
      <c r="V17" s="292"/>
      <c r="W17" s="292"/>
      <c r="X17" s="292"/>
      <c r="Y17" s="292"/>
      <c r="Z17" s="292"/>
      <c r="AA17" s="292"/>
      <c r="AB17" s="292"/>
      <c r="AC17" s="292"/>
      <c r="AD17" s="292"/>
      <c r="AE17" s="292"/>
      <c r="AF17" s="292"/>
      <c r="AG17" s="292"/>
      <c r="AH17" s="292"/>
    </row>
    <row r="18" spans="1:34" s="79" customFormat="1" ht="25.5">
      <c r="A18" s="1278"/>
      <c r="B18" s="1386">
        <v>12</v>
      </c>
      <c r="C18" s="1386">
        <v>5</v>
      </c>
      <c r="D18" s="1386" t="s">
        <v>58</v>
      </c>
      <c r="E18" s="1386" t="s">
        <v>2096</v>
      </c>
      <c r="F18" s="1386" t="s">
        <v>2116</v>
      </c>
      <c r="G18" s="1697" t="s">
        <v>2117</v>
      </c>
      <c r="H18" s="1386" t="s">
        <v>275</v>
      </c>
      <c r="I18" s="1386" t="s">
        <v>2118</v>
      </c>
      <c r="J18" s="1386" t="s">
        <v>2119</v>
      </c>
      <c r="K18" s="1389" t="s">
        <v>208</v>
      </c>
      <c r="L18" s="336" t="s">
        <v>26</v>
      </c>
      <c r="M18" s="258">
        <v>1</v>
      </c>
      <c r="N18" s="1698">
        <v>13000</v>
      </c>
      <c r="O18" s="1389" t="s">
        <v>2102</v>
      </c>
      <c r="P18" s="1389" t="s">
        <v>29</v>
      </c>
      <c r="Q18" s="378"/>
    </row>
    <row r="19" spans="1:34" s="79" customFormat="1" ht="62.25" customHeight="1">
      <c r="A19" s="1278"/>
      <c r="B19" s="1386"/>
      <c r="C19" s="1386"/>
      <c r="D19" s="1386"/>
      <c r="E19" s="1386"/>
      <c r="F19" s="1386"/>
      <c r="G19" s="1697"/>
      <c r="H19" s="1386"/>
      <c r="I19" s="1386"/>
      <c r="J19" s="1386"/>
      <c r="K19" s="1389"/>
      <c r="L19" s="336" t="s">
        <v>75</v>
      </c>
      <c r="M19" s="258">
        <v>1500</v>
      </c>
      <c r="N19" s="1698"/>
      <c r="O19" s="1389"/>
      <c r="P19" s="1389"/>
      <c r="Q19" s="378"/>
    </row>
    <row r="20" spans="1:34" s="79" customFormat="1" ht="18" customHeight="1">
      <c r="A20" s="962"/>
      <c r="B20" s="1176" t="s">
        <v>2434</v>
      </c>
      <c r="C20" s="1177"/>
      <c r="D20" s="1177"/>
      <c r="E20" s="1177"/>
      <c r="F20" s="1177"/>
      <c r="G20" s="1177"/>
      <c r="H20" s="1177"/>
      <c r="I20" s="1177"/>
      <c r="J20" s="1177"/>
      <c r="K20" s="1177"/>
      <c r="L20" s="1177"/>
      <c r="M20" s="1177"/>
      <c r="N20" s="1177"/>
      <c r="O20" s="1177"/>
      <c r="P20" s="1178"/>
      <c r="Q20" s="378"/>
    </row>
    <row r="21" spans="1:34" s="377" customFormat="1" ht="38.25">
      <c r="A21" s="1289">
        <v>6</v>
      </c>
      <c r="B21" s="1384">
        <v>10</v>
      </c>
      <c r="C21" s="1384">
        <v>5</v>
      </c>
      <c r="D21" s="1384" t="s">
        <v>58</v>
      </c>
      <c r="E21" s="1200" t="s">
        <v>2096</v>
      </c>
      <c r="F21" s="1385" t="s">
        <v>2120</v>
      </c>
      <c r="G21" s="1385" t="s">
        <v>2121</v>
      </c>
      <c r="H21" s="1385" t="s">
        <v>2106</v>
      </c>
      <c r="I21" s="1385" t="s">
        <v>2122</v>
      </c>
      <c r="J21" s="1385" t="s">
        <v>2123</v>
      </c>
      <c r="K21" s="1390" t="s">
        <v>208</v>
      </c>
      <c r="L21" s="347" t="s">
        <v>37</v>
      </c>
      <c r="M21" s="374">
        <v>1</v>
      </c>
      <c r="N21" s="1696">
        <v>62000</v>
      </c>
      <c r="O21" s="1390" t="s">
        <v>2102</v>
      </c>
      <c r="P21" s="1390" t="s">
        <v>29</v>
      </c>
      <c r="Q21" s="376"/>
      <c r="R21" s="292"/>
      <c r="S21" s="292"/>
      <c r="T21" s="292"/>
      <c r="U21" s="292"/>
      <c r="V21" s="292"/>
      <c r="W21" s="292"/>
      <c r="X21" s="292"/>
      <c r="Y21" s="292"/>
      <c r="Z21" s="292"/>
      <c r="AA21" s="292"/>
      <c r="AB21" s="292"/>
      <c r="AC21" s="292"/>
      <c r="AD21" s="292"/>
      <c r="AE21" s="292"/>
      <c r="AF21" s="292"/>
      <c r="AG21" s="292"/>
      <c r="AH21" s="292"/>
    </row>
    <row r="22" spans="1:34" s="377" customFormat="1" ht="38.25">
      <c r="A22" s="1278"/>
      <c r="B22" s="1384"/>
      <c r="C22" s="1384"/>
      <c r="D22" s="1384"/>
      <c r="E22" s="1200"/>
      <c r="F22" s="1385"/>
      <c r="G22" s="1385"/>
      <c r="H22" s="1385"/>
      <c r="I22" s="1385"/>
      <c r="J22" s="1385"/>
      <c r="K22" s="1390"/>
      <c r="L22" s="347" t="s">
        <v>2124</v>
      </c>
      <c r="M22" s="374">
        <v>1000</v>
      </c>
      <c r="N22" s="1696"/>
      <c r="O22" s="1390"/>
      <c r="P22" s="1390"/>
      <c r="Q22" s="376"/>
      <c r="R22" s="292"/>
      <c r="S22" s="292"/>
      <c r="T22" s="292"/>
      <c r="U22" s="292"/>
      <c r="V22" s="292"/>
      <c r="W22" s="292"/>
      <c r="X22" s="292"/>
      <c r="Y22" s="292"/>
      <c r="Z22" s="292"/>
      <c r="AA22" s="292"/>
      <c r="AB22" s="292"/>
      <c r="AC22" s="292"/>
      <c r="AD22" s="292"/>
      <c r="AE22" s="292"/>
      <c r="AF22" s="292"/>
      <c r="AG22" s="292"/>
      <c r="AH22" s="292"/>
    </row>
    <row r="23" spans="1:34" s="79" customFormat="1" ht="38.25">
      <c r="A23" s="1278" t="s">
        <v>2103</v>
      </c>
      <c r="B23" s="1386">
        <v>10</v>
      </c>
      <c r="C23" s="1386">
        <v>5</v>
      </c>
      <c r="D23" s="1386" t="s">
        <v>58</v>
      </c>
      <c r="E23" s="1386" t="s">
        <v>2096</v>
      </c>
      <c r="F23" s="1386" t="s">
        <v>2120</v>
      </c>
      <c r="G23" s="1386" t="s">
        <v>2121</v>
      </c>
      <c r="H23" s="1386" t="s">
        <v>2106</v>
      </c>
      <c r="I23" s="1386" t="s">
        <v>2122</v>
      </c>
      <c r="J23" s="1386" t="s">
        <v>2123</v>
      </c>
      <c r="K23" s="1389" t="s">
        <v>208</v>
      </c>
      <c r="L23" s="336" t="s">
        <v>37</v>
      </c>
      <c r="M23" s="258">
        <v>1</v>
      </c>
      <c r="N23" s="1698">
        <v>70000</v>
      </c>
      <c r="O23" s="1389" t="s">
        <v>2102</v>
      </c>
      <c r="P23" s="1389" t="s">
        <v>29</v>
      </c>
      <c r="Q23" s="378"/>
    </row>
    <row r="24" spans="1:34" s="79" customFormat="1" ht="38.25">
      <c r="A24" s="1278"/>
      <c r="B24" s="1386"/>
      <c r="C24" s="1386"/>
      <c r="D24" s="1386"/>
      <c r="E24" s="1386"/>
      <c r="F24" s="1386"/>
      <c r="G24" s="1386"/>
      <c r="H24" s="1386"/>
      <c r="I24" s="1386"/>
      <c r="J24" s="1386"/>
      <c r="K24" s="1389"/>
      <c r="L24" s="336" t="s">
        <v>2124</v>
      </c>
      <c r="M24" s="258">
        <v>1000</v>
      </c>
      <c r="N24" s="1698"/>
      <c r="O24" s="1389"/>
      <c r="P24" s="1389"/>
      <c r="Q24" s="378"/>
    </row>
    <row r="25" spans="1:34" s="79" customFormat="1" ht="17.25" customHeight="1">
      <c r="A25" s="962"/>
      <c r="B25" s="1176" t="s">
        <v>4621</v>
      </c>
      <c r="C25" s="1177"/>
      <c r="D25" s="1177"/>
      <c r="E25" s="1177"/>
      <c r="F25" s="1177"/>
      <c r="G25" s="1177"/>
      <c r="H25" s="1177"/>
      <c r="I25" s="1177"/>
      <c r="J25" s="1177"/>
      <c r="K25" s="1177"/>
      <c r="L25" s="1177"/>
      <c r="M25" s="1177"/>
      <c r="N25" s="1177"/>
      <c r="O25" s="1177"/>
      <c r="P25" s="1178"/>
      <c r="Q25" s="378"/>
    </row>
    <row r="26" spans="1:34" s="377" customFormat="1" ht="38.25">
      <c r="A26" s="1390">
        <v>7</v>
      </c>
      <c r="B26" s="1384">
        <v>10</v>
      </c>
      <c r="C26" s="1384">
        <v>5</v>
      </c>
      <c r="D26" s="1384" t="s">
        <v>99</v>
      </c>
      <c r="E26" s="1200" t="s">
        <v>2096</v>
      </c>
      <c r="F26" s="1385" t="s">
        <v>2125</v>
      </c>
      <c r="G26" s="1385" t="s">
        <v>2126</v>
      </c>
      <c r="H26" s="1385" t="s">
        <v>2127</v>
      </c>
      <c r="I26" s="1385" t="s">
        <v>2128</v>
      </c>
      <c r="J26" s="1385" t="s">
        <v>590</v>
      </c>
      <c r="K26" s="1390" t="s">
        <v>208</v>
      </c>
      <c r="L26" s="347" t="s">
        <v>37</v>
      </c>
      <c r="M26" s="374">
        <v>1</v>
      </c>
      <c r="N26" s="1696">
        <v>70000</v>
      </c>
      <c r="O26" s="1390" t="s">
        <v>2102</v>
      </c>
      <c r="P26" s="1390" t="s">
        <v>29</v>
      </c>
      <c r="Q26" s="376"/>
      <c r="R26" s="292"/>
      <c r="S26" s="292"/>
      <c r="T26" s="292"/>
      <c r="U26" s="292"/>
      <c r="V26" s="292"/>
      <c r="W26" s="292"/>
      <c r="X26" s="292"/>
      <c r="Y26" s="292"/>
      <c r="Z26" s="292"/>
      <c r="AA26" s="292"/>
      <c r="AB26" s="292"/>
      <c r="AC26" s="292"/>
      <c r="AD26" s="292"/>
      <c r="AE26" s="292"/>
      <c r="AF26" s="292"/>
      <c r="AG26" s="292"/>
      <c r="AH26" s="292"/>
    </row>
    <row r="27" spans="1:34" s="377" customFormat="1" ht="38.25">
      <c r="A27" s="1390"/>
      <c r="B27" s="1384"/>
      <c r="C27" s="1384"/>
      <c r="D27" s="1384"/>
      <c r="E27" s="1200"/>
      <c r="F27" s="1385"/>
      <c r="G27" s="1385"/>
      <c r="H27" s="1385"/>
      <c r="I27" s="1385"/>
      <c r="J27" s="1385"/>
      <c r="K27" s="1390"/>
      <c r="L27" s="347" t="s">
        <v>2124</v>
      </c>
      <c r="M27" s="374">
        <v>1000</v>
      </c>
      <c r="N27" s="1696"/>
      <c r="O27" s="1390"/>
      <c r="P27" s="1390"/>
      <c r="Q27" s="376"/>
      <c r="R27" s="292"/>
      <c r="S27" s="292"/>
      <c r="T27" s="292"/>
      <c r="U27" s="292"/>
      <c r="V27" s="292"/>
      <c r="W27" s="292"/>
      <c r="X27" s="292"/>
      <c r="Y27" s="292"/>
      <c r="Z27" s="292"/>
      <c r="AA27" s="292"/>
      <c r="AB27" s="292"/>
      <c r="AC27" s="292"/>
      <c r="AD27" s="292"/>
      <c r="AE27" s="292"/>
      <c r="AF27" s="292"/>
      <c r="AG27" s="292"/>
      <c r="AH27" s="292"/>
    </row>
    <row r="28" spans="1:34" s="377" customFormat="1" ht="25.5">
      <c r="A28" s="1390">
        <v>8</v>
      </c>
      <c r="B28" s="1384">
        <v>13</v>
      </c>
      <c r="C28" s="1384">
        <v>2</v>
      </c>
      <c r="D28" s="1384" t="s">
        <v>58</v>
      </c>
      <c r="E28" s="1200" t="s">
        <v>2096</v>
      </c>
      <c r="F28" s="1385" t="s">
        <v>2129</v>
      </c>
      <c r="G28" s="1385" t="s">
        <v>2130</v>
      </c>
      <c r="H28" s="1385" t="s">
        <v>2131</v>
      </c>
      <c r="I28" s="1385" t="s">
        <v>2132</v>
      </c>
      <c r="J28" s="1385" t="s">
        <v>2133</v>
      </c>
      <c r="K28" s="1390" t="s">
        <v>208</v>
      </c>
      <c r="L28" s="347" t="s">
        <v>26</v>
      </c>
      <c r="M28" s="374">
        <v>5</v>
      </c>
      <c r="N28" s="1696">
        <v>45000</v>
      </c>
      <c r="O28" s="1390" t="s">
        <v>2102</v>
      </c>
      <c r="P28" s="1390" t="s">
        <v>29</v>
      </c>
      <c r="Q28" s="376"/>
      <c r="R28" s="292"/>
      <c r="S28" s="292"/>
      <c r="T28" s="292"/>
      <c r="U28" s="292"/>
      <c r="V28" s="292"/>
      <c r="W28" s="292"/>
      <c r="X28" s="292"/>
      <c r="Y28" s="292"/>
      <c r="Z28" s="292"/>
      <c r="AA28" s="292"/>
      <c r="AB28" s="292"/>
      <c r="AC28" s="292"/>
      <c r="AD28" s="292"/>
      <c r="AE28" s="292"/>
      <c r="AF28" s="292"/>
      <c r="AG28" s="292"/>
      <c r="AH28" s="292"/>
    </row>
    <row r="29" spans="1:34" s="377" customFormat="1" ht="40.5" customHeight="1">
      <c r="A29" s="1390"/>
      <c r="B29" s="1384"/>
      <c r="C29" s="1384"/>
      <c r="D29" s="1384"/>
      <c r="E29" s="1200"/>
      <c r="F29" s="1385"/>
      <c r="G29" s="1385"/>
      <c r="H29" s="1385"/>
      <c r="I29" s="1385"/>
      <c r="J29" s="1385"/>
      <c r="K29" s="1390"/>
      <c r="L29" s="347" t="s">
        <v>75</v>
      </c>
      <c r="M29" s="374">
        <v>500</v>
      </c>
      <c r="N29" s="1696"/>
      <c r="O29" s="1390"/>
      <c r="P29" s="1390"/>
      <c r="Q29" s="376"/>
      <c r="R29" s="292"/>
      <c r="S29" s="292"/>
      <c r="T29" s="292"/>
      <c r="U29" s="292"/>
      <c r="V29" s="292"/>
      <c r="W29" s="292"/>
      <c r="X29" s="292"/>
      <c r="Y29" s="292"/>
      <c r="Z29" s="292"/>
      <c r="AA29" s="292"/>
      <c r="AB29" s="292"/>
      <c r="AC29" s="292"/>
      <c r="AD29" s="292"/>
      <c r="AE29" s="292"/>
      <c r="AF29" s="292"/>
      <c r="AG29" s="292"/>
      <c r="AH29" s="292"/>
    </row>
    <row r="30" spans="1:34" s="377" customFormat="1" ht="51" customHeight="1">
      <c r="A30" s="1289">
        <v>9</v>
      </c>
      <c r="B30" s="1384">
        <v>13</v>
      </c>
      <c r="C30" s="1384">
        <v>5</v>
      </c>
      <c r="D30" s="1384" t="s">
        <v>58</v>
      </c>
      <c r="E30" s="1200" t="s">
        <v>2096</v>
      </c>
      <c r="F30" s="1385" t="s">
        <v>2134</v>
      </c>
      <c r="G30" s="1385" t="s">
        <v>2135</v>
      </c>
      <c r="H30" s="1385" t="s">
        <v>2106</v>
      </c>
      <c r="I30" s="1385" t="s">
        <v>2136</v>
      </c>
      <c r="J30" s="1385" t="s">
        <v>2137</v>
      </c>
      <c r="K30" s="1390" t="s">
        <v>208</v>
      </c>
      <c r="L30" s="347" t="s">
        <v>37</v>
      </c>
      <c r="M30" s="374">
        <v>1</v>
      </c>
      <c r="N30" s="1696">
        <v>10000</v>
      </c>
      <c r="O30" s="1390" t="s">
        <v>2102</v>
      </c>
      <c r="P30" s="1390" t="s">
        <v>29</v>
      </c>
      <c r="Q30" s="376"/>
      <c r="R30" s="292"/>
      <c r="S30" s="292"/>
      <c r="T30" s="292"/>
      <c r="U30" s="292"/>
      <c r="V30" s="292"/>
      <c r="W30" s="292"/>
      <c r="X30" s="292"/>
      <c r="Y30" s="292"/>
      <c r="Z30" s="292"/>
      <c r="AA30" s="292"/>
      <c r="AB30" s="292"/>
      <c r="AC30" s="292"/>
      <c r="AD30" s="292"/>
      <c r="AE30" s="292"/>
      <c r="AF30" s="292"/>
      <c r="AG30" s="292"/>
      <c r="AH30" s="292"/>
    </row>
    <row r="31" spans="1:34" s="377" customFormat="1" ht="38.25">
      <c r="A31" s="1278"/>
      <c r="B31" s="1384"/>
      <c r="C31" s="1384"/>
      <c r="D31" s="1384"/>
      <c r="E31" s="1200"/>
      <c r="F31" s="1385"/>
      <c r="G31" s="1385"/>
      <c r="H31" s="1385"/>
      <c r="I31" s="1385"/>
      <c r="J31" s="1385"/>
      <c r="K31" s="1390"/>
      <c r="L31" s="347" t="s">
        <v>2124</v>
      </c>
      <c r="M31" s="374">
        <v>100</v>
      </c>
      <c r="N31" s="1696"/>
      <c r="O31" s="1390"/>
      <c r="P31" s="1390"/>
      <c r="Q31" s="376"/>
      <c r="R31" s="292"/>
      <c r="S31" s="292"/>
      <c r="T31" s="292"/>
      <c r="U31" s="292"/>
      <c r="V31" s="292"/>
      <c r="W31" s="292"/>
      <c r="X31" s="292"/>
      <c r="Y31" s="292"/>
      <c r="Z31" s="292"/>
      <c r="AA31" s="292"/>
      <c r="AB31" s="292"/>
      <c r="AC31" s="292"/>
      <c r="AD31" s="292"/>
      <c r="AE31" s="292"/>
      <c r="AF31" s="292"/>
      <c r="AG31" s="292"/>
      <c r="AH31" s="292"/>
    </row>
    <row r="32" spans="1:34" s="79" customFormat="1" ht="51" customHeight="1">
      <c r="A32" s="1278"/>
      <c r="B32" s="1386">
        <v>13</v>
      </c>
      <c r="C32" s="1386">
        <v>5</v>
      </c>
      <c r="D32" s="1386" t="s">
        <v>58</v>
      </c>
      <c r="E32" s="1386" t="s">
        <v>2096</v>
      </c>
      <c r="F32" s="1386" t="s">
        <v>2134</v>
      </c>
      <c r="G32" s="1386" t="s">
        <v>2135</v>
      </c>
      <c r="H32" s="1386" t="s">
        <v>2106</v>
      </c>
      <c r="I32" s="1386" t="s">
        <v>2136</v>
      </c>
      <c r="J32" s="1386" t="s">
        <v>2137</v>
      </c>
      <c r="K32" s="1389" t="s">
        <v>208</v>
      </c>
      <c r="L32" s="336" t="s">
        <v>37</v>
      </c>
      <c r="M32" s="258">
        <v>1</v>
      </c>
      <c r="N32" s="1698">
        <v>15000</v>
      </c>
      <c r="O32" s="1389" t="s">
        <v>2102</v>
      </c>
      <c r="P32" s="1389" t="s">
        <v>29</v>
      </c>
      <c r="Q32" s="378"/>
    </row>
    <row r="33" spans="1:34" s="79" customFormat="1" ht="38.25">
      <c r="A33" s="1278"/>
      <c r="B33" s="1386"/>
      <c r="C33" s="1386"/>
      <c r="D33" s="1386"/>
      <c r="E33" s="1386"/>
      <c r="F33" s="1386"/>
      <c r="G33" s="1386"/>
      <c r="H33" s="1386"/>
      <c r="I33" s="1386"/>
      <c r="J33" s="1386"/>
      <c r="K33" s="1389"/>
      <c r="L33" s="336" t="s">
        <v>2124</v>
      </c>
      <c r="M33" s="258">
        <v>100</v>
      </c>
      <c r="N33" s="1698"/>
      <c r="O33" s="1389"/>
      <c r="P33" s="1389"/>
      <c r="Q33" s="378"/>
    </row>
    <row r="34" spans="1:34" s="79" customFormat="1" ht="19.5" customHeight="1">
      <c r="A34" s="962"/>
      <c r="B34" s="1176" t="s">
        <v>2436</v>
      </c>
      <c r="C34" s="1177"/>
      <c r="D34" s="1177"/>
      <c r="E34" s="1177"/>
      <c r="F34" s="1177"/>
      <c r="G34" s="1177"/>
      <c r="H34" s="1177"/>
      <c r="I34" s="1177"/>
      <c r="J34" s="1177"/>
      <c r="K34" s="1177"/>
      <c r="L34" s="1177"/>
      <c r="M34" s="1177"/>
      <c r="N34" s="1177"/>
      <c r="O34" s="1177"/>
      <c r="P34" s="1178"/>
      <c r="Q34" s="378"/>
    </row>
    <row r="35" spans="1:34" s="157" customFormat="1" ht="51">
      <c r="A35" s="959">
        <v>10</v>
      </c>
      <c r="B35" s="159">
        <v>13</v>
      </c>
      <c r="C35" s="159">
        <v>5</v>
      </c>
      <c r="D35" s="159" t="s">
        <v>58</v>
      </c>
      <c r="E35" s="159" t="s">
        <v>2096</v>
      </c>
      <c r="F35" s="159" t="s">
        <v>2138</v>
      </c>
      <c r="G35" s="159" t="s">
        <v>2139</v>
      </c>
      <c r="H35" s="159" t="s">
        <v>2140</v>
      </c>
      <c r="I35" s="159" t="s">
        <v>2141</v>
      </c>
      <c r="J35" s="162" t="s">
        <v>2133</v>
      </c>
      <c r="K35" s="162" t="s">
        <v>208</v>
      </c>
      <c r="L35" s="159" t="s">
        <v>624</v>
      </c>
      <c r="M35" s="159">
        <v>2</v>
      </c>
      <c r="N35" s="334">
        <v>50000</v>
      </c>
      <c r="O35" s="162" t="s">
        <v>2102</v>
      </c>
      <c r="P35" s="162" t="s">
        <v>29</v>
      </c>
      <c r="Q35" s="382"/>
    </row>
    <row r="36" spans="1:34" s="157" customFormat="1" ht="25.5" customHeight="1">
      <c r="A36" s="960"/>
      <c r="B36" s="1252" t="s">
        <v>4622</v>
      </c>
      <c r="C36" s="1253"/>
      <c r="D36" s="1253"/>
      <c r="E36" s="1253"/>
      <c r="F36" s="1253"/>
      <c r="G36" s="1253"/>
      <c r="H36" s="1253"/>
      <c r="I36" s="1253"/>
      <c r="J36" s="1253"/>
      <c r="K36" s="1253"/>
      <c r="L36" s="1253"/>
      <c r="M36" s="1253"/>
      <c r="N36" s="1253"/>
      <c r="O36" s="1253"/>
      <c r="P36" s="1254"/>
      <c r="Q36" s="382"/>
    </row>
    <row r="37" spans="1:34" s="41" customFormat="1" ht="64.5" customHeight="1">
      <c r="A37" s="961">
        <v>11</v>
      </c>
      <c r="B37" s="342">
        <v>13</v>
      </c>
      <c r="C37" s="342">
        <v>5</v>
      </c>
      <c r="D37" s="342" t="s">
        <v>58</v>
      </c>
      <c r="E37" s="347" t="s">
        <v>2096</v>
      </c>
      <c r="F37" s="339" t="s">
        <v>2142</v>
      </c>
      <c r="G37" s="339" t="s">
        <v>2143</v>
      </c>
      <c r="H37" s="339" t="s">
        <v>2144</v>
      </c>
      <c r="I37" s="339" t="s">
        <v>2145</v>
      </c>
      <c r="J37" s="77" t="s">
        <v>2133</v>
      </c>
      <c r="K37" s="340" t="s">
        <v>208</v>
      </c>
      <c r="L37" s="347" t="s">
        <v>624</v>
      </c>
      <c r="M37" s="347">
        <v>1</v>
      </c>
      <c r="N37" s="375">
        <v>70000</v>
      </c>
      <c r="O37" s="340" t="s">
        <v>2102</v>
      </c>
      <c r="P37" s="340" t="s">
        <v>29</v>
      </c>
      <c r="Q37" s="376"/>
      <c r="R37" s="292"/>
      <c r="S37" s="292"/>
      <c r="T37" s="292"/>
      <c r="U37" s="292"/>
      <c r="V37" s="292"/>
      <c r="W37" s="292"/>
      <c r="X37" s="292"/>
      <c r="Y37" s="292"/>
      <c r="Z37" s="292"/>
      <c r="AA37" s="292"/>
      <c r="AB37" s="292"/>
      <c r="AC37" s="292"/>
      <c r="AD37" s="292"/>
      <c r="AE37" s="292"/>
      <c r="AF37" s="292"/>
      <c r="AG37" s="292"/>
      <c r="AH37" s="292"/>
    </row>
    <row r="38" spans="1:34" s="79" customFormat="1" ht="64.5" customHeight="1">
      <c r="A38" s="968" t="s">
        <v>2103</v>
      </c>
      <c r="B38" s="336">
        <v>13</v>
      </c>
      <c r="C38" s="336">
        <v>5</v>
      </c>
      <c r="D38" s="336" t="s">
        <v>58</v>
      </c>
      <c r="E38" s="336" t="s">
        <v>2096</v>
      </c>
      <c r="F38" s="336" t="s">
        <v>2142</v>
      </c>
      <c r="G38" s="336" t="s">
        <v>2143</v>
      </c>
      <c r="H38" s="336" t="s">
        <v>2144</v>
      </c>
      <c r="I38" s="336" t="s">
        <v>2145</v>
      </c>
      <c r="J38" s="338" t="s">
        <v>2133</v>
      </c>
      <c r="K38" s="338" t="s">
        <v>208</v>
      </c>
      <c r="L38" s="336" t="s">
        <v>624</v>
      </c>
      <c r="M38" s="336">
        <v>1</v>
      </c>
      <c r="N38" s="206">
        <v>85000</v>
      </c>
      <c r="O38" s="338" t="s">
        <v>2102</v>
      </c>
      <c r="P38" s="338" t="s">
        <v>29</v>
      </c>
      <c r="Q38" s="378"/>
    </row>
    <row r="39" spans="1:34" s="79" customFormat="1" ht="19.5" customHeight="1">
      <c r="A39" s="962"/>
      <c r="B39" s="1176" t="s">
        <v>2437</v>
      </c>
      <c r="C39" s="1177"/>
      <c r="D39" s="1177"/>
      <c r="E39" s="1177"/>
      <c r="F39" s="1177"/>
      <c r="G39" s="1177"/>
      <c r="H39" s="1177"/>
      <c r="I39" s="1177"/>
      <c r="J39" s="1177"/>
      <c r="K39" s="1177"/>
      <c r="L39" s="1177"/>
      <c r="M39" s="1177"/>
      <c r="N39" s="1177"/>
      <c r="O39" s="1177"/>
      <c r="P39" s="1178"/>
      <c r="Q39" s="378"/>
    </row>
    <row r="40" spans="1:34" s="377" customFormat="1" ht="89.25">
      <c r="A40" s="340">
        <v>12</v>
      </c>
      <c r="B40" s="342">
        <v>10</v>
      </c>
      <c r="C40" s="342">
        <v>5</v>
      </c>
      <c r="D40" s="342" t="s">
        <v>58</v>
      </c>
      <c r="E40" s="383" t="s">
        <v>2096</v>
      </c>
      <c r="F40" s="339" t="s">
        <v>2146</v>
      </c>
      <c r="G40" s="339" t="s">
        <v>2147</v>
      </c>
      <c r="H40" s="339" t="s">
        <v>2148</v>
      </c>
      <c r="I40" s="339" t="s">
        <v>2149</v>
      </c>
      <c r="J40" s="77" t="s">
        <v>2133</v>
      </c>
      <c r="K40" s="340" t="s">
        <v>208</v>
      </c>
      <c r="L40" s="347" t="s">
        <v>2150</v>
      </c>
      <c r="M40" s="374">
        <v>12</v>
      </c>
      <c r="N40" s="375">
        <v>9000</v>
      </c>
      <c r="O40" s="340" t="s">
        <v>2102</v>
      </c>
      <c r="P40" s="340" t="s">
        <v>29</v>
      </c>
      <c r="Q40" s="376"/>
      <c r="R40" s="292"/>
      <c r="S40" s="292"/>
      <c r="T40" s="292"/>
      <c r="U40" s="292"/>
      <c r="V40" s="292"/>
      <c r="W40" s="292"/>
      <c r="X40" s="292"/>
      <c r="Y40" s="292"/>
      <c r="Z40" s="292"/>
      <c r="AA40" s="292"/>
      <c r="AB40" s="292"/>
      <c r="AC40" s="292"/>
      <c r="AD40" s="292"/>
      <c r="AE40" s="292"/>
      <c r="AF40" s="292"/>
      <c r="AG40" s="292"/>
      <c r="AH40" s="292"/>
    </row>
    <row r="41" spans="1:34" s="41" customFormat="1" ht="38.25">
      <c r="A41" s="961">
        <v>13</v>
      </c>
      <c r="B41" s="342">
        <v>13</v>
      </c>
      <c r="C41" s="342" t="s">
        <v>107</v>
      </c>
      <c r="D41" s="342" t="s">
        <v>58</v>
      </c>
      <c r="E41" s="347" t="s">
        <v>2096</v>
      </c>
      <c r="F41" s="339" t="s">
        <v>2151</v>
      </c>
      <c r="G41" s="339" t="s">
        <v>2152</v>
      </c>
      <c r="H41" s="339" t="s">
        <v>2153</v>
      </c>
      <c r="I41" s="339" t="s">
        <v>2154</v>
      </c>
      <c r="J41" s="77" t="s">
        <v>2133</v>
      </c>
      <c r="K41" s="340" t="s">
        <v>208</v>
      </c>
      <c r="L41" s="347" t="s">
        <v>26</v>
      </c>
      <c r="M41" s="347">
        <v>2</v>
      </c>
      <c r="N41" s="375">
        <v>10000</v>
      </c>
      <c r="O41" s="340" t="s">
        <v>2102</v>
      </c>
      <c r="P41" s="340" t="s">
        <v>29</v>
      </c>
      <c r="Q41" s="376"/>
      <c r="R41" s="292"/>
      <c r="S41" s="292"/>
      <c r="T41" s="292"/>
      <c r="U41" s="292"/>
      <c r="V41" s="292"/>
      <c r="W41" s="292"/>
      <c r="X41" s="292"/>
      <c r="Y41" s="292"/>
      <c r="Z41" s="292"/>
      <c r="AA41" s="292"/>
      <c r="AB41" s="292"/>
      <c r="AC41" s="292"/>
      <c r="AD41" s="292"/>
      <c r="AE41" s="292"/>
      <c r="AF41" s="292"/>
      <c r="AG41" s="292"/>
      <c r="AH41" s="292"/>
    </row>
    <row r="42" spans="1:34" s="79" customFormat="1" ht="38.25">
      <c r="A42" s="968" t="s">
        <v>2103</v>
      </c>
      <c r="B42" s="336">
        <v>13</v>
      </c>
      <c r="C42" s="336" t="s">
        <v>107</v>
      </c>
      <c r="D42" s="336" t="s">
        <v>58</v>
      </c>
      <c r="E42" s="336" t="s">
        <v>2096</v>
      </c>
      <c r="F42" s="336" t="s">
        <v>2151</v>
      </c>
      <c r="G42" s="336" t="s">
        <v>2152</v>
      </c>
      <c r="H42" s="336" t="s">
        <v>2153</v>
      </c>
      <c r="I42" s="336" t="s">
        <v>2154</v>
      </c>
      <c r="J42" s="338" t="s">
        <v>2133</v>
      </c>
      <c r="K42" s="338" t="s">
        <v>208</v>
      </c>
      <c r="L42" s="336" t="s">
        <v>26</v>
      </c>
      <c r="M42" s="336">
        <v>2</v>
      </c>
      <c r="N42" s="206">
        <v>20000</v>
      </c>
      <c r="O42" s="338" t="s">
        <v>2102</v>
      </c>
      <c r="P42" s="338" t="s">
        <v>29</v>
      </c>
      <c r="Q42" s="1022"/>
    </row>
    <row r="43" spans="1:34" s="79" customFormat="1" ht="18.75" customHeight="1">
      <c r="A43" s="962"/>
      <c r="B43" s="1176" t="s">
        <v>2438</v>
      </c>
      <c r="C43" s="1177"/>
      <c r="D43" s="1177"/>
      <c r="E43" s="1177"/>
      <c r="F43" s="1177"/>
      <c r="G43" s="1177"/>
      <c r="H43" s="1177"/>
      <c r="I43" s="1177"/>
      <c r="J43" s="1177"/>
      <c r="K43" s="1177"/>
      <c r="L43" s="1177"/>
      <c r="M43" s="1177"/>
      <c r="N43" s="1177"/>
      <c r="O43" s="1177"/>
      <c r="P43" s="1178"/>
      <c r="Q43" s="1022"/>
    </row>
    <row r="44" spans="1:34" s="79" customFormat="1" ht="63.75">
      <c r="A44" s="963" t="s">
        <v>2439</v>
      </c>
      <c r="B44" s="337">
        <v>10</v>
      </c>
      <c r="C44" s="337">
        <v>4.5</v>
      </c>
      <c r="D44" s="337" t="s">
        <v>58</v>
      </c>
      <c r="E44" s="337" t="s">
        <v>2096</v>
      </c>
      <c r="F44" s="337" t="s">
        <v>2155</v>
      </c>
      <c r="G44" s="337" t="s">
        <v>2143</v>
      </c>
      <c r="H44" s="337" t="s">
        <v>2156</v>
      </c>
      <c r="I44" s="337" t="s">
        <v>2157</v>
      </c>
      <c r="J44" s="191" t="s">
        <v>2133</v>
      </c>
      <c r="K44" s="191" t="s">
        <v>208</v>
      </c>
      <c r="L44" s="337" t="s">
        <v>624</v>
      </c>
      <c r="M44" s="337">
        <v>2</v>
      </c>
      <c r="N44" s="71">
        <v>41000</v>
      </c>
      <c r="O44" s="191" t="s">
        <v>2102</v>
      </c>
      <c r="P44" s="191" t="s">
        <v>29</v>
      </c>
      <c r="Q44" s="1023"/>
    </row>
    <row r="45" spans="1:34" s="79" customFormat="1" ht="19.5" customHeight="1">
      <c r="A45" s="949"/>
      <c r="B45" s="1176" t="s">
        <v>2440</v>
      </c>
      <c r="C45" s="1177"/>
      <c r="D45" s="1177"/>
      <c r="E45" s="1177"/>
      <c r="F45" s="1177"/>
      <c r="G45" s="1177"/>
      <c r="H45" s="1177"/>
      <c r="I45" s="1177"/>
      <c r="J45" s="1177"/>
      <c r="K45" s="1177"/>
      <c r="L45" s="1177"/>
      <c r="M45" s="1177"/>
      <c r="N45" s="1177"/>
      <c r="O45" s="1177"/>
      <c r="P45" s="1178"/>
      <c r="Q45" s="1023"/>
    </row>
    <row r="46" spans="1:34" s="41" customFormat="1" ht="25.5">
      <c r="A46" s="1390">
        <v>15</v>
      </c>
      <c r="B46" s="1414">
        <v>13</v>
      </c>
      <c r="C46" s="1414" t="s">
        <v>88</v>
      </c>
      <c r="D46" s="1414" t="s">
        <v>58</v>
      </c>
      <c r="E46" s="1699" t="s">
        <v>2158</v>
      </c>
      <c r="F46" s="1385" t="s">
        <v>2159</v>
      </c>
      <c r="G46" s="1385" t="s">
        <v>2160</v>
      </c>
      <c r="H46" s="1385" t="s">
        <v>2161</v>
      </c>
      <c r="I46" s="1385" t="s">
        <v>2162</v>
      </c>
      <c r="J46" s="1699" t="s">
        <v>2163</v>
      </c>
      <c r="K46" s="1390" t="s">
        <v>208</v>
      </c>
      <c r="L46" s="347" t="s">
        <v>119</v>
      </c>
      <c r="M46" s="374">
        <v>3</v>
      </c>
      <c r="N46" s="1696">
        <v>26550.9</v>
      </c>
      <c r="O46" s="1385" t="s">
        <v>2164</v>
      </c>
      <c r="P46" s="1699">
        <v>38.5</v>
      </c>
      <c r="Q46" s="1023"/>
      <c r="R46" s="384" t="s">
        <v>2103</v>
      </c>
      <c r="S46" s="292"/>
      <c r="T46" s="292"/>
      <c r="U46" s="292"/>
      <c r="V46" s="292"/>
      <c r="W46" s="292"/>
      <c r="X46" s="292"/>
      <c r="Y46" s="292"/>
      <c r="Z46" s="292"/>
      <c r="AA46" s="292"/>
      <c r="AB46" s="292"/>
      <c r="AC46" s="292"/>
      <c r="AD46" s="292"/>
      <c r="AE46" s="292"/>
      <c r="AF46" s="292"/>
      <c r="AG46" s="292"/>
      <c r="AH46" s="292"/>
    </row>
    <row r="47" spans="1:34" s="41" customFormat="1" ht="51">
      <c r="A47" s="1390"/>
      <c r="B47" s="1414"/>
      <c r="C47" s="1414"/>
      <c r="D47" s="1414"/>
      <c r="E47" s="1699"/>
      <c r="F47" s="1385"/>
      <c r="G47" s="1385"/>
      <c r="H47" s="1385"/>
      <c r="I47" s="1385"/>
      <c r="J47" s="1699"/>
      <c r="K47" s="1390"/>
      <c r="L47" s="347" t="s">
        <v>624</v>
      </c>
      <c r="M47" s="374">
        <v>2</v>
      </c>
      <c r="N47" s="1696"/>
      <c r="O47" s="1385"/>
      <c r="P47" s="1699"/>
      <c r="Q47" s="376"/>
      <c r="R47" s="292"/>
      <c r="S47" s="292"/>
      <c r="T47" s="292"/>
      <c r="U47" s="292"/>
      <c r="V47" s="292"/>
      <c r="W47" s="292"/>
      <c r="X47" s="292"/>
      <c r="Y47" s="292"/>
      <c r="Z47" s="292"/>
      <c r="AA47" s="292"/>
      <c r="AB47" s="292"/>
      <c r="AC47" s="292"/>
      <c r="AD47" s="292"/>
      <c r="AE47" s="292"/>
      <c r="AF47" s="292"/>
      <c r="AG47" s="292"/>
      <c r="AH47" s="292"/>
    </row>
    <row r="48" spans="1:34" s="41" customFormat="1" ht="38.25">
      <c r="A48" s="1390"/>
      <c r="B48" s="1414"/>
      <c r="C48" s="1414"/>
      <c r="D48" s="1414"/>
      <c r="E48" s="1699"/>
      <c r="F48" s="1385"/>
      <c r="G48" s="1385"/>
      <c r="H48" s="1385"/>
      <c r="I48" s="1385"/>
      <c r="J48" s="1699"/>
      <c r="K48" s="1390"/>
      <c r="L48" s="347" t="s">
        <v>609</v>
      </c>
      <c r="M48" s="374">
        <v>500</v>
      </c>
      <c r="N48" s="1696"/>
      <c r="O48" s="1385"/>
      <c r="P48" s="1699"/>
      <c r="Q48" s="376"/>
      <c r="R48" s="292"/>
      <c r="S48" s="292"/>
      <c r="T48" s="292"/>
      <c r="U48" s="292"/>
      <c r="V48" s="292"/>
      <c r="W48" s="292"/>
      <c r="X48" s="292"/>
      <c r="Y48" s="292"/>
      <c r="Z48" s="292"/>
      <c r="AA48" s="292"/>
      <c r="AB48" s="292"/>
      <c r="AC48" s="292"/>
      <c r="AD48" s="292"/>
      <c r="AE48" s="292"/>
      <c r="AF48" s="292"/>
      <c r="AG48" s="292"/>
      <c r="AH48" s="292"/>
    </row>
    <row r="49" spans="1:34" s="41" customFormat="1" ht="38.25">
      <c r="A49" s="1390"/>
      <c r="B49" s="1414"/>
      <c r="C49" s="1414"/>
      <c r="D49" s="1414"/>
      <c r="E49" s="1699"/>
      <c r="F49" s="1385"/>
      <c r="G49" s="1385"/>
      <c r="H49" s="1385"/>
      <c r="I49" s="1385"/>
      <c r="J49" s="1699"/>
      <c r="K49" s="1390"/>
      <c r="L49" s="347" t="s">
        <v>610</v>
      </c>
      <c r="M49" s="374">
        <v>3</v>
      </c>
      <c r="N49" s="1696"/>
      <c r="O49" s="1385"/>
      <c r="P49" s="1699"/>
      <c r="Q49" s="376"/>
      <c r="R49" s="292"/>
      <c r="S49" s="292"/>
      <c r="T49" s="292"/>
      <c r="U49" s="292"/>
      <c r="V49" s="292"/>
      <c r="W49" s="292"/>
      <c r="X49" s="292"/>
      <c r="Y49" s="292"/>
      <c r="Z49" s="292"/>
      <c r="AA49" s="292"/>
      <c r="AB49" s="292"/>
      <c r="AC49" s="292"/>
      <c r="AD49" s="292"/>
      <c r="AE49" s="292"/>
      <c r="AF49" s="292"/>
      <c r="AG49" s="292"/>
      <c r="AH49" s="292"/>
    </row>
    <row r="50" spans="1:34" s="377" customFormat="1" ht="25.5">
      <c r="A50" s="1390">
        <v>16</v>
      </c>
      <c r="B50" s="1384">
        <v>13</v>
      </c>
      <c r="C50" s="1384" t="s">
        <v>796</v>
      </c>
      <c r="D50" s="1384" t="s">
        <v>2165</v>
      </c>
      <c r="E50" s="1385" t="s">
        <v>2166</v>
      </c>
      <c r="F50" s="1385" t="s">
        <v>2167</v>
      </c>
      <c r="G50" s="1385" t="s">
        <v>2168</v>
      </c>
      <c r="H50" s="1385" t="s">
        <v>2169</v>
      </c>
      <c r="I50" s="1385" t="s">
        <v>2170</v>
      </c>
      <c r="J50" s="1385" t="s">
        <v>2171</v>
      </c>
      <c r="K50" s="1390" t="s">
        <v>208</v>
      </c>
      <c r="L50" s="347" t="s">
        <v>119</v>
      </c>
      <c r="M50" s="347">
        <v>1</v>
      </c>
      <c r="N50" s="1696">
        <v>15961.8</v>
      </c>
      <c r="O50" s="1385" t="s">
        <v>2172</v>
      </c>
      <c r="P50" s="1699">
        <v>38</v>
      </c>
      <c r="Q50" s="376"/>
      <c r="R50" s="292"/>
      <c r="S50" s="292"/>
      <c r="T50" s="292"/>
      <c r="U50" s="292"/>
      <c r="V50" s="292"/>
      <c r="W50" s="292"/>
      <c r="X50" s="292"/>
      <c r="Y50" s="292"/>
      <c r="Z50" s="292"/>
      <c r="AA50" s="292"/>
      <c r="AB50" s="292"/>
      <c r="AC50" s="292"/>
      <c r="AD50" s="292"/>
      <c r="AE50" s="292"/>
      <c r="AF50" s="292"/>
      <c r="AG50" s="292"/>
      <c r="AH50" s="292"/>
    </row>
    <row r="51" spans="1:34" s="377" customFormat="1" ht="75.75" customHeight="1">
      <c r="A51" s="1390"/>
      <c r="B51" s="1384"/>
      <c r="C51" s="1384"/>
      <c r="D51" s="1384"/>
      <c r="E51" s="1385"/>
      <c r="F51" s="1385"/>
      <c r="G51" s="1385"/>
      <c r="H51" s="1385"/>
      <c r="I51" s="1385"/>
      <c r="J51" s="1385"/>
      <c r="K51" s="1390"/>
      <c r="L51" s="347" t="s">
        <v>120</v>
      </c>
      <c r="M51" s="347">
        <v>40</v>
      </c>
      <c r="N51" s="1696"/>
      <c r="O51" s="1385"/>
      <c r="P51" s="1699"/>
      <c r="Q51" s="376"/>
      <c r="R51" s="292"/>
      <c r="S51" s="292"/>
      <c r="T51" s="292"/>
      <c r="U51" s="292"/>
      <c r="V51" s="292"/>
      <c r="W51" s="292"/>
      <c r="X51" s="292"/>
      <c r="Y51" s="292"/>
      <c r="Z51" s="292"/>
      <c r="AA51" s="292"/>
      <c r="AB51" s="292"/>
      <c r="AC51" s="292"/>
      <c r="AD51" s="292"/>
      <c r="AE51" s="292"/>
      <c r="AF51" s="292"/>
      <c r="AG51" s="292"/>
      <c r="AH51" s="292"/>
    </row>
    <row r="52" spans="1:34" s="377" customFormat="1" ht="51" customHeight="1">
      <c r="A52" s="1390">
        <v>17</v>
      </c>
      <c r="B52" s="1384">
        <v>12</v>
      </c>
      <c r="C52" s="1384" t="s">
        <v>424</v>
      </c>
      <c r="D52" s="1384" t="s">
        <v>2173</v>
      </c>
      <c r="E52" s="1385" t="s">
        <v>2166</v>
      </c>
      <c r="F52" s="1385" t="s">
        <v>2174</v>
      </c>
      <c r="G52" s="1385" t="s">
        <v>2175</v>
      </c>
      <c r="H52" s="1385" t="s">
        <v>1862</v>
      </c>
      <c r="I52" s="1385" t="s">
        <v>2176</v>
      </c>
      <c r="J52" s="1385" t="s">
        <v>616</v>
      </c>
      <c r="K52" s="1390" t="s">
        <v>208</v>
      </c>
      <c r="L52" s="347" t="s">
        <v>26</v>
      </c>
      <c r="M52" s="347">
        <v>5</v>
      </c>
      <c r="N52" s="1696">
        <v>54151.65</v>
      </c>
      <c r="O52" s="1385" t="s">
        <v>2172</v>
      </c>
      <c r="P52" s="1699">
        <v>38</v>
      </c>
      <c r="Q52" s="376"/>
      <c r="R52" s="292"/>
      <c r="S52" s="292"/>
      <c r="T52" s="292"/>
      <c r="U52" s="292"/>
      <c r="V52" s="292"/>
      <c r="W52" s="292"/>
      <c r="X52" s="292"/>
      <c r="Y52" s="292"/>
      <c r="Z52" s="292"/>
      <c r="AA52" s="292"/>
      <c r="AB52" s="292"/>
      <c r="AC52" s="292"/>
      <c r="AD52" s="292"/>
      <c r="AE52" s="292"/>
      <c r="AF52" s="292"/>
      <c r="AG52" s="292"/>
      <c r="AH52" s="292"/>
    </row>
    <row r="53" spans="1:34" s="377" customFormat="1" ht="38.25">
      <c r="A53" s="1390"/>
      <c r="B53" s="1384"/>
      <c r="C53" s="1384"/>
      <c r="D53" s="1384"/>
      <c r="E53" s="1385"/>
      <c r="F53" s="1385"/>
      <c r="G53" s="1385"/>
      <c r="H53" s="1385"/>
      <c r="I53" s="1385"/>
      <c r="J53" s="1385"/>
      <c r="K53" s="1390"/>
      <c r="L53" s="347" t="s">
        <v>75</v>
      </c>
      <c r="M53" s="347">
        <v>1500</v>
      </c>
      <c r="N53" s="1696"/>
      <c r="O53" s="1385"/>
      <c r="P53" s="1699"/>
      <c r="Q53" s="376"/>
      <c r="R53" s="292"/>
      <c r="S53" s="292"/>
      <c r="T53" s="292"/>
      <c r="U53" s="292"/>
      <c r="V53" s="292"/>
      <c r="W53" s="292"/>
      <c r="X53" s="292"/>
      <c r="Y53" s="292"/>
      <c r="Z53" s="292"/>
      <c r="AA53" s="292"/>
      <c r="AB53" s="292"/>
      <c r="AC53" s="292"/>
      <c r="AD53" s="292"/>
      <c r="AE53" s="292"/>
      <c r="AF53" s="292"/>
      <c r="AG53" s="292"/>
      <c r="AH53" s="292"/>
    </row>
    <row r="54" spans="1:34" s="377" customFormat="1" ht="25.5">
      <c r="A54" s="1390">
        <v>18</v>
      </c>
      <c r="B54" s="1384">
        <v>11</v>
      </c>
      <c r="C54" s="1384">
        <v>5</v>
      </c>
      <c r="D54" s="1384" t="s">
        <v>58</v>
      </c>
      <c r="E54" s="1385" t="s">
        <v>2177</v>
      </c>
      <c r="F54" s="1385" t="s">
        <v>2178</v>
      </c>
      <c r="G54" s="1385" t="s">
        <v>2179</v>
      </c>
      <c r="H54" s="1385" t="s">
        <v>324</v>
      </c>
      <c r="I54" s="1385" t="s">
        <v>2180</v>
      </c>
      <c r="J54" s="1385" t="s">
        <v>2181</v>
      </c>
      <c r="K54" s="1390" t="s">
        <v>208</v>
      </c>
      <c r="L54" s="347" t="s">
        <v>119</v>
      </c>
      <c r="M54" s="347">
        <v>7</v>
      </c>
      <c r="N54" s="1696">
        <v>26541.72</v>
      </c>
      <c r="O54" s="1385" t="s">
        <v>2182</v>
      </c>
      <c r="P54" s="1699">
        <v>36</v>
      </c>
      <c r="Q54" s="376"/>
      <c r="R54" s="292"/>
      <c r="S54" s="292"/>
      <c r="T54" s="292"/>
      <c r="U54" s="292"/>
      <c r="V54" s="292"/>
      <c r="W54" s="292"/>
      <c r="X54" s="292"/>
      <c r="Y54" s="292"/>
      <c r="Z54" s="292"/>
      <c r="AA54" s="292"/>
      <c r="AB54" s="292"/>
      <c r="AC54" s="292"/>
      <c r="AD54" s="292"/>
      <c r="AE54" s="292"/>
      <c r="AF54" s="292"/>
      <c r="AG54" s="292"/>
      <c r="AH54" s="292"/>
    </row>
    <row r="55" spans="1:34" s="377" customFormat="1" ht="25.5">
      <c r="A55" s="1390"/>
      <c r="B55" s="1384"/>
      <c r="C55" s="1384"/>
      <c r="D55" s="1384"/>
      <c r="E55" s="1385"/>
      <c r="F55" s="1385"/>
      <c r="G55" s="1385"/>
      <c r="H55" s="1385"/>
      <c r="I55" s="1385"/>
      <c r="J55" s="1385"/>
      <c r="K55" s="1390"/>
      <c r="L55" s="347" t="s">
        <v>120</v>
      </c>
      <c r="M55" s="347">
        <v>105</v>
      </c>
      <c r="N55" s="1696"/>
      <c r="O55" s="1385"/>
      <c r="P55" s="1699"/>
      <c r="Q55" s="376"/>
      <c r="R55" s="292"/>
      <c r="S55" s="292"/>
      <c r="T55" s="292"/>
      <c r="U55" s="292"/>
      <c r="V55" s="292"/>
      <c r="W55" s="292"/>
      <c r="X55" s="292"/>
      <c r="Y55" s="292"/>
      <c r="Z55" s="292"/>
      <c r="AA55" s="292"/>
      <c r="AB55" s="292"/>
      <c r="AC55" s="292"/>
      <c r="AD55" s="292"/>
      <c r="AE55" s="292"/>
      <c r="AF55" s="292"/>
      <c r="AG55" s="292"/>
      <c r="AH55" s="292"/>
    </row>
    <row r="56" spans="1:34" s="377" customFormat="1" ht="38.25">
      <c r="A56" s="1390"/>
      <c r="B56" s="1384"/>
      <c r="C56" s="1384"/>
      <c r="D56" s="1384"/>
      <c r="E56" s="1385"/>
      <c r="F56" s="1385"/>
      <c r="G56" s="1385"/>
      <c r="H56" s="1385"/>
      <c r="I56" s="1385"/>
      <c r="J56" s="1385"/>
      <c r="K56" s="1390"/>
      <c r="L56" s="347" t="s">
        <v>609</v>
      </c>
      <c r="M56" s="347">
        <v>1000</v>
      </c>
      <c r="N56" s="1696"/>
      <c r="O56" s="1385"/>
      <c r="P56" s="1699"/>
      <c r="Q56" s="376"/>
      <c r="R56" s="292"/>
      <c r="S56" s="292"/>
      <c r="T56" s="292"/>
      <c r="U56" s="292"/>
      <c r="V56" s="292"/>
      <c r="W56" s="292"/>
      <c r="X56" s="292"/>
      <c r="Y56" s="292"/>
      <c r="Z56" s="292"/>
      <c r="AA56" s="292"/>
      <c r="AB56" s="292"/>
      <c r="AC56" s="292"/>
      <c r="AD56" s="292"/>
      <c r="AE56" s="292"/>
      <c r="AF56" s="292"/>
      <c r="AG56" s="292"/>
      <c r="AH56" s="292"/>
    </row>
    <row r="57" spans="1:34" s="41" customFormat="1" ht="12.75">
      <c r="A57" s="1390">
        <v>19</v>
      </c>
      <c r="B57" s="1414">
        <v>13</v>
      </c>
      <c r="C57" s="1414" t="s">
        <v>88</v>
      </c>
      <c r="D57" s="1414" t="s">
        <v>58</v>
      </c>
      <c r="E57" s="1385" t="s">
        <v>2183</v>
      </c>
      <c r="F57" s="1699" t="s">
        <v>2184</v>
      </c>
      <c r="G57" s="1385" t="s">
        <v>2185</v>
      </c>
      <c r="H57" s="1385" t="s">
        <v>2186</v>
      </c>
      <c r="I57" s="1385" t="s">
        <v>2187</v>
      </c>
      <c r="J57" s="1699" t="s">
        <v>2188</v>
      </c>
      <c r="K57" s="1390" t="s">
        <v>208</v>
      </c>
      <c r="L57" s="347" t="s">
        <v>2189</v>
      </c>
      <c r="M57" s="347">
        <v>600</v>
      </c>
      <c r="N57" s="1696">
        <v>13565.24</v>
      </c>
      <c r="O57" s="1385" t="s">
        <v>2190</v>
      </c>
      <c r="P57" s="1699">
        <v>35.5</v>
      </c>
      <c r="Q57" s="376"/>
      <c r="R57" s="292"/>
      <c r="S57" s="292"/>
      <c r="T57" s="292"/>
      <c r="U57" s="292"/>
      <c r="V57" s="292"/>
      <c r="W57" s="292"/>
      <c r="X57" s="292"/>
      <c r="Y57" s="292"/>
      <c r="Z57" s="292"/>
      <c r="AA57" s="292"/>
      <c r="AB57" s="292"/>
      <c r="AC57" s="292"/>
      <c r="AD57" s="292"/>
      <c r="AE57" s="292"/>
      <c r="AF57" s="292"/>
      <c r="AG57" s="292"/>
      <c r="AH57" s="292"/>
    </row>
    <row r="58" spans="1:34" s="41" customFormat="1" ht="38.25">
      <c r="A58" s="1390"/>
      <c r="B58" s="1414"/>
      <c r="C58" s="1414"/>
      <c r="D58" s="1414"/>
      <c r="E58" s="1385"/>
      <c r="F58" s="1699"/>
      <c r="G58" s="1385"/>
      <c r="H58" s="1385"/>
      <c r="I58" s="1385"/>
      <c r="J58" s="1699"/>
      <c r="K58" s="1390"/>
      <c r="L58" s="347" t="s">
        <v>37</v>
      </c>
      <c r="M58" s="347">
        <v>1</v>
      </c>
      <c r="N58" s="1696"/>
      <c r="O58" s="1385"/>
      <c r="P58" s="1699"/>
      <c r="Q58" s="376"/>
      <c r="R58" s="292"/>
      <c r="S58" s="292"/>
      <c r="T58" s="292"/>
      <c r="U58" s="292"/>
      <c r="V58" s="292"/>
      <c r="W58" s="292"/>
      <c r="X58" s="292"/>
      <c r="Y58" s="292"/>
      <c r="Z58" s="292"/>
      <c r="AA58" s="292"/>
      <c r="AB58" s="292"/>
      <c r="AC58" s="292"/>
      <c r="AD58" s="292"/>
      <c r="AE58" s="292"/>
      <c r="AF58" s="292"/>
      <c r="AG58" s="292"/>
      <c r="AH58" s="292"/>
    </row>
    <row r="59" spans="1:34" s="377" customFormat="1" ht="38.25">
      <c r="A59" s="340">
        <v>20</v>
      </c>
      <c r="B59" s="335">
        <v>10</v>
      </c>
      <c r="C59" s="335">
        <v>5</v>
      </c>
      <c r="D59" s="335" t="s">
        <v>58</v>
      </c>
      <c r="E59" s="339" t="s">
        <v>2191</v>
      </c>
      <c r="F59" s="339" t="s">
        <v>2192</v>
      </c>
      <c r="G59" s="339" t="s">
        <v>2193</v>
      </c>
      <c r="H59" s="77" t="s">
        <v>2194</v>
      </c>
      <c r="I59" s="339" t="s">
        <v>2195</v>
      </c>
      <c r="J59" s="77" t="s">
        <v>2196</v>
      </c>
      <c r="K59" s="340" t="s">
        <v>208</v>
      </c>
      <c r="L59" s="347" t="s">
        <v>37</v>
      </c>
      <c r="M59" s="347">
        <v>1</v>
      </c>
      <c r="N59" s="375">
        <v>7093.62</v>
      </c>
      <c r="O59" s="339" t="s">
        <v>2197</v>
      </c>
      <c r="P59" s="77">
        <v>35</v>
      </c>
      <c r="Q59" s="376"/>
      <c r="R59" s="292"/>
      <c r="S59" s="292"/>
      <c r="T59" s="292"/>
      <c r="U59" s="292"/>
      <c r="V59" s="292"/>
      <c r="W59" s="292"/>
      <c r="X59" s="292"/>
      <c r="Y59" s="292"/>
      <c r="Z59" s="292"/>
      <c r="AA59" s="292"/>
      <c r="AB59" s="292"/>
      <c r="AC59" s="292"/>
      <c r="AD59" s="292"/>
      <c r="AE59" s="292"/>
      <c r="AF59" s="292"/>
      <c r="AG59" s="292"/>
      <c r="AH59" s="292"/>
    </row>
    <row r="60" spans="1:34" s="41" customFormat="1" ht="140.25">
      <c r="A60" s="961">
        <v>21</v>
      </c>
      <c r="B60" s="323">
        <v>13</v>
      </c>
      <c r="C60" s="323">
        <v>5</v>
      </c>
      <c r="D60" s="323" t="s">
        <v>58</v>
      </c>
      <c r="E60" s="347" t="s">
        <v>2198</v>
      </c>
      <c r="F60" s="347" t="s">
        <v>2199</v>
      </c>
      <c r="G60" s="347" t="s">
        <v>2200</v>
      </c>
      <c r="H60" s="347" t="s">
        <v>2201</v>
      </c>
      <c r="I60" s="347" t="s">
        <v>2202</v>
      </c>
      <c r="J60" s="347" t="s">
        <v>2203</v>
      </c>
      <c r="K60" s="340" t="s">
        <v>208</v>
      </c>
      <c r="L60" s="347" t="s">
        <v>119</v>
      </c>
      <c r="M60" s="347">
        <v>3</v>
      </c>
      <c r="N60" s="315">
        <v>11904.18</v>
      </c>
      <c r="O60" s="347" t="s">
        <v>2204</v>
      </c>
      <c r="P60" s="340">
        <v>35</v>
      </c>
      <c r="Q60" s="376"/>
      <c r="R60" s="292"/>
      <c r="S60" s="292"/>
      <c r="T60" s="292"/>
      <c r="U60" s="292"/>
      <c r="V60" s="292"/>
      <c r="W60" s="292"/>
      <c r="X60" s="292"/>
      <c r="Y60" s="292"/>
      <c r="Z60" s="292"/>
      <c r="AA60" s="292"/>
      <c r="AB60" s="292"/>
      <c r="AC60" s="292"/>
      <c r="AD60" s="292"/>
      <c r="AE60" s="292"/>
      <c r="AF60" s="292"/>
      <c r="AG60" s="292"/>
      <c r="AH60" s="292"/>
    </row>
    <row r="61" spans="1:34" s="41" customFormat="1" ht="140.25">
      <c r="A61" s="968"/>
      <c r="B61" s="338">
        <v>13</v>
      </c>
      <c r="C61" s="338">
        <v>5</v>
      </c>
      <c r="D61" s="338" t="s">
        <v>58</v>
      </c>
      <c r="E61" s="336" t="s">
        <v>2198</v>
      </c>
      <c r="F61" s="336" t="s">
        <v>2199</v>
      </c>
      <c r="G61" s="336" t="s">
        <v>2200</v>
      </c>
      <c r="H61" s="336" t="s">
        <v>2201</v>
      </c>
      <c r="I61" s="336" t="s">
        <v>2202</v>
      </c>
      <c r="J61" s="336" t="s">
        <v>2203</v>
      </c>
      <c r="K61" s="338" t="s">
        <v>208</v>
      </c>
      <c r="L61" s="336" t="s">
        <v>119</v>
      </c>
      <c r="M61" s="336">
        <v>3</v>
      </c>
      <c r="N61" s="206">
        <v>11904</v>
      </c>
      <c r="O61" s="336" t="s">
        <v>2204</v>
      </c>
      <c r="P61" s="338">
        <v>35</v>
      </c>
      <c r="Q61" s="376"/>
      <c r="R61" s="292"/>
      <c r="S61" s="292"/>
      <c r="T61" s="292"/>
      <c r="U61" s="292"/>
      <c r="V61" s="292"/>
      <c r="W61" s="292"/>
      <c r="X61" s="292"/>
      <c r="Y61" s="292"/>
      <c r="Z61" s="292"/>
      <c r="AA61" s="292"/>
      <c r="AB61" s="292"/>
      <c r="AC61" s="292"/>
      <c r="AD61" s="292"/>
      <c r="AE61" s="292"/>
      <c r="AF61" s="292"/>
      <c r="AG61" s="292"/>
      <c r="AH61" s="292"/>
    </row>
    <row r="62" spans="1:34" s="41" customFormat="1" ht="18.75" customHeight="1">
      <c r="A62" s="962"/>
      <c r="B62" s="1167" t="s">
        <v>2441</v>
      </c>
      <c r="C62" s="1168"/>
      <c r="D62" s="1168"/>
      <c r="E62" s="1168"/>
      <c r="F62" s="1168"/>
      <c r="G62" s="1168"/>
      <c r="H62" s="1168"/>
      <c r="I62" s="1168"/>
      <c r="J62" s="1168"/>
      <c r="K62" s="1168"/>
      <c r="L62" s="1168"/>
      <c r="M62" s="1168"/>
      <c r="N62" s="1168"/>
      <c r="O62" s="1168"/>
      <c r="P62" s="1169"/>
      <c r="Q62" s="376"/>
      <c r="R62" s="292"/>
      <c r="S62" s="292"/>
      <c r="T62" s="292"/>
      <c r="U62" s="292"/>
      <c r="V62" s="292"/>
      <c r="W62" s="292"/>
      <c r="X62" s="292"/>
      <c r="Y62" s="292"/>
      <c r="Z62" s="292"/>
      <c r="AA62" s="292"/>
      <c r="AB62" s="292"/>
      <c r="AC62" s="292"/>
      <c r="AD62" s="292"/>
      <c r="AE62" s="292"/>
      <c r="AF62" s="292"/>
      <c r="AG62" s="292"/>
      <c r="AH62" s="292"/>
    </row>
    <row r="63" spans="1:34" s="377" customFormat="1" ht="39.75" customHeight="1">
      <c r="A63" s="1390">
        <v>22</v>
      </c>
      <c r="B63" s="1384">
        <v>11</v>
      </c>
      <c r="C63" s="1384" t="s">
        <v>88</v>
      </c>
      <c r="D63" s="1414" t="s">
        <v>58</v>
      </c>
      <c r="E63" s="1385" t="s">
        <v>2205</v>
      </c>
      <c r="F63" s="1385" t="s">
        <v>2206</v>
      </c>
      <c r="G63" s="1385" t="s">
        <v>2207</v>
      </c>
      <c r="H63" s="1385" t="s">
        <v>2208</v>
      </c>
      <c r="I63" s="1385" t="s">
        <v>2209</v>
      </c>
      <c r="J63" s="1385" t="s">
        <v>2210</v>
      </c>
      <c r="K63" s="1390" t="s">
        <v>208</v>
      </c>
      <c r="L63" s="347" t="s">
        <v>119</v>
      </c>
      <c r="M63" s="347">
        <v>5</v>
      </c>
      <c r="N63" s="1696">
        <v>34575.019999999997</v>
      </c>
      <c r="O63" s="1385" t="s">
        <v>2211</v>
      </c>
      <c r="P63" s="1699">
        <v>35</v>
      </c>
      <c r="Q63" s="376"/>
      <c r="R63" s="292"/>
      <c r="S63" s="292"/>
      <c r="T63" s="292"/>
      <c r="U63" s="292"/>
      <c r="V63" s="292"/>
      <c r="W63" s="292"/>
      <c r="X63" s="292"/>
      <c r="Y63" s="292"/>
      <c r="Z63" s="292"/>
      <c r="AA63" s="292"/>
      <c r="AB63" s="292"/>
      <c r="AC63" s="292"/>
      <c r="AD63" s="292"/>
      <c r="AE63" s="292"/>
      <c r="AF63" s="292"/>
      <c r="AG63" s="292"/>
      <c r="AH63" s="292"/>
    </row>
    <row r="64" spans="1:34" s="377" customFormat="1" ht="39.75" customHeight="1">
      <c r="A64" s="1390"/>
      <c r="B64" s="1384"/>
      <c r="C64" s="1384"/>
      <c r="D64" s="1414"/>
      <c r="E64" s="1385"/>
      <c r="F64" s="1385"/>
      <c r="G64" s="1385"/>
      <c r="H64" s="1385"/>
      <c r="I64" s="1385"/>
      <c r="J64" s="1385"/>
      <c r="K64" s="1390"/>
      <c r="L64" s="347" t="s">
        <v>120</v>
      </c>
      <c r="M64" s="347">
        <v>125</v>
      </c>
      <c r="N64" s="1696"/>
      <c r="O64" s="1385"/>
      <c r="P64" s="1699"/>
      <c r="Q64" s="376"/>
      <c r="R64" s="292"/>
      <c r="S64" s="292"/>
      <c r="T64" s="292"/>
      <c r="U64" s="292"/>
      <c r="V64" s="292"/>
      <c r="W64" s="292"/>
      <c r="X64" s="292"/>
      <c r="Y64" s="292"/>
      <c r="Z64" s="292"/>
      <c r="AA64" s="292"/>
      <c r="AB64" s="292"/>
      <c r="AC64" s="292"/>
      <c r="AD64" s="292"/>
      <c r="AE64" s="292"/>
      <c r="AF64" s="292"/>
      <c r="AG64" s="292"/>
      <c r="AH64" s="292"/>
    </row>
    <row r="65" spans="1:34" s="377" customFormat="1" ht="33" customHeight="1">
      <c r="A65" s="1390"/>
      <c r="B65" s="1384"/>
      <c r="C65" s="1384"/>
      <c r="D65" s="1414"/>
      <c r="E65" s="1385"/>
      <c r="F65" s="1385"/>
      <c r="G65" s="1385"/>
      <c r="H65" s="1385"/>
      <c r="I65" s="1385"/>
      <c r="J65" s="1385"/>
      <c r="K65" s="1390"/>
      <c r="L65" s="347" t="s">
        <v>2212</v>
      </c>
      <c r="M65" s="347">
        <v>4</v>
      </c>
      <c r="N65" s="1696"/>
      <c r="O65" s="1385"/>
      <c r="P65" s="1699"/>
      <c r="Q65" s="376"/>
      <c r="R65" s="292"/>
      <c r="S65" s="292"/>
      <c r="T65" s="292"/>
      <c r="U65" s="292"/>
      <c r="V65" s="292"/>
      <c r="W65" s="292"/>
      <c r="X65" s="292"/>
      <c r="Y65" s="292"/>
      <c r="Z65" s="292"/>
      <c r="AA65" s="292"/>
      <c r="AB65" s="292"/>
      <c r="AC65" s="292"/>
      <c r="AD65" s="292"/>
      <c r="AE65" s="292"/>
      <c r="AF65" s="292"/>
      <c r="AG65" s="292"/>
      <c r="AH65" s="292"/>
    </row>
    <row r="66" spans="1:34" s="377" customFormat="1" ht="12.75">
      <c r="A66" s="1390">
        <v>23</v>
      </c>
      <c r="B66" s="1414">
        <v>13</v>
      </c>
      <c r="C66" s="1414" t="s">
        <v>88</v>
      </c>
      <c r="D66" s="1414" t="s">
        <v>58</v>
      </c>
      <c r="E66" s="1385" t="s">
        <v>2213</v>
      </c>
      <c r="F66" s="1385" t="s">
        <v>2214</v>
      </c>
      <c r="G66" s="1385" t="s">
        <v>2215</v>
      </c>
      <c r="H66" s="1699" t="s">
        <v>2216</v>
      </c>
      <c r="I66" s="1385" t="s">
        <v>2217</v>
      </c>
      <c r="J66" s="1699" t="s">
        <v>2218</v>
      </c>
      <c r="K66" s="1390" t="s">
        <v>208</v>
      </c>
      <c r="L66" s="347" t="s">
        <v>63</v>
      </c>
      <c r="M66" s="347">
        <v>1</v>
      </c>
      <c r="N66" s="1696">
        <v>8830.23</v>
      </c>
      <c r="O66" s="1385" t="s">
        <v>2190</v>
      </c>
      <c r="P66" s="1699">
        <v>35</v>
      </c>
      <c r="Q66" s="376"/>
      <c r="R66" s="292"/>
      <c r="S66" s="292"/>
      <c r="T66" s="292"/>
      <c r="U66" s="292"/>
      <c r="V66" s="292"/>
      <c r="W66" s="292"/>
      <c r="X66" s="292"/>
      <c r="Y66" s="292"/>
      <c r="Z66" s="292"/>
      <c r="AA66" s="292"/>
      <c r="AB66" s="292"/>
      <c r="AC66" s="292"/>
      <c r="AD66" s="292"/>
      <c r="AE66" s="292"/>
      <c r="AF66" s="292"/>
      <c r="AG66" s="292"/>
      <c r="AH66" s="292"/>
    </row>
    <row r="67" spans="1:34" s="377" customFormat="1" ht="25.5">
      <c r="A67" s="1390"/>
      <c r="B67" s="1414"/>
      <c r="C67" s="1414"/>
      <c r="D67" s="1414"/>
      <c r="E67" s="1385"/>
      <c r="F67" s="1385"/>
      <c r="G67" s="1385"/>
      <c r="H67" s="1699"/>
      <c r="I67" s="1385"/>
      <c r="J67" s="1699"/>
      <c r="K67" s="1390"/>
      <c r="L67" s="347" t="s">
        <v>1280</v>
      </c>
      <c r="M67" s="347">
        <v>200</v>
      </c>
      <c r="N67" s="1696"/>
      <c r="O67" s="1385"/>
      <c r="P67" s="1699"/>
      <c r="Q67" s="376"/>
      <c r="R67" s="292"/>
      <c r="S67" s="292"/>
      <c r="T67" s="292"/>
      <c r="U67" s="292"/>
      <c r="V67" s="292"/>
      <c r="W67" s="292"/>
      <c r="X67" s="292"/>
      <c r="Y67" s="292"/>
      <c r="Z67" s="292"/>
      <c r="AA67" s="292"/>
      <c r="AB67" s="292"/>
      <c r="AC67" s="292"/>
      <c r="AD67" s="292"/>
      <c r="AE67" s="292"/>
      <c r="AF67" s="292"/>
      <c r="AG67" s="292"/>
      <c r="AH67" s="292"/>
    </row>
    <row r="68" spans="1:34" s="377" customFormat="1" ht="51">
      <c r="A68" s="340">
        <v>24</v>
      </c>
      <c r="B68" s="342">
        <v>10</v>
      </c>
      <c r="C68" s="342" t="s">
        <v>80</v>
      </c>
      <c r="D68" s="335" t="s">
        <v>2219</v>
      </c>
      <c r="E68" s="339" t="s">
        <v>2183</v>
      </c>
      <c r="F68" s="339" t="s">
        <v>2220</v>
      </c>
      <c r="G68" s="339" t="s">
        <v>2221</v>
      </c>
      <c r="H68" s="339" t="s">
        <v>2222</v>
      </c>
      <c r="I68" s="339" t="s">
        <v>2223</v>
      </c>
      <c r="J68" s="77" t="s">
        <v>2224</v>
      </c>
      <c r="K68" s="340" t="s">
        <v>208</v>
      </c>
      <c r="L68" s="347" t="s">
        <v>37</v>
      </c>
      <c r="M68" s="347">
        <v>1</v>
      </c>
      <c r="N68" s="375">
        <v>14769.4</v>
      </c>
      <c r="O68" s="339" t="s">
        <v>2190</v>
      </c>
      <c r="P68" s="77">
        <v>35</v>
      </c>
      <c r="Q68" s="376"/>
      <c r="R68" s="292"/>
      <c r="S68" s="292"/>
      <c r="T68" s="292"/>
      <c r="U68" s="292"/>
      <c r="V68" s="292"/>
      <c r="W68" s="292"/>
      <c r="X68" s="292"/>
      <c r="Y68" s="292"/>
      <c r="Z68" s="292"/>
      <c r="AA68" s="292"/>
      <c r="AB68" s="292"/>
      <c r="AC68" s="292"/>
      <c r="AD68" s="292"/>
      <c r="AE68" s="292"/>
      <c r="AF68" s="292"/>
      <c r="AG68" s="292"/>
      <c r="AH68" s="292"/>
    </row>
    <row r="69" spans="1:34" s="377" customFormat="1" ht="25.5">
      <c r="A69" s="1390">
        <v>25</v>
      </c>
      <c r="B69" s="1414">
        <v>13</v>
      </c>
      <c r="C69" s="1414" t="s">
        <v>440</v>
      </c>
      <c r="D69" s="1414" t="s">
        <v>58</v>
      </c>
      <c r="E69" s="1385" t="s">
        <v>2225</v>
      </c>
      <c r="F69" s="1385" t="s">
        <v>2226</v>
      </c>
      <c r="G69" s="1385" t="s">
        <v>2227</v>
      </c>
      <c r="H69" s="1385" t="s">
        <v>2228</v>
      </c>
      <c r="I69" s="1385" t="s">
        <v>2229</v>
      </c>
      <c r="J69" s="1699" t="s">
        <v>2230</v>
      </c>
      <c r="K69" s="1390" t="s">
        <v>208</v>
      </c>
      <c r="L69" s="347" t="s">
        <v>119</v>
      </c>
      <c r="M69" s="347">
        <v>1</v>
      </c>
      <c r="N69" s="1696">
        <v>14225.88</v>
      </c>
      <c r="O69" s="1385" t="s">
        <v>2231</v>
      </c>
      <c r="P69" s="1699">
        <v>35</v>
      </c>
      <c r="Q69" s="376"/>
      <c r="R69" s="292"/>
      <c r="S69" s="292"/>
      <c r="T69" s="292"/>
      <c r="U69" s="292"/>
      <c r="V69" s="292"/>
      <c r="W69" s="292"/>
      <c r="X69" s="292"/>
      <c r="Y69" s="292"/>
      <c r="Z69" s="292"/>
      <c r="AA69" s="292"/>
      <c r="AB69" s="292"/>
      <c r="AC69" s="292"/>
      <c r="AD69" s="292"/>
      <c r="AE69" s="292"/>
      <c r="AF69" s="292"/>
      <c r="AG69" s="292"/>
      <c r="AH69" s="292"/>
    </row>
    <row r="70" spans="1:34" s="377" customFormat="1" ht="38.25">
      <c r="A70" s="1390"/>
      <c r="B70" s="1414"/>
      <c r="C70" s="1414"/>
      <c r="D70" s="1414"/>
      <c r="E70" s="1385"/>
      <c r="F70" s="1385"/>
      <c r="G70" s="1385"/>
      <c r="H70" s="1385"/>
      <c r="I70" s="1385"/>
      <c r="J70" s="1699"/>
      <c r="K70" s="1390"/>
      <c r="L70" s="347" t="s">
        <v>609</v>
      </c>
      <c r="M70" s="347">
        <v>2000</v>
      </c>
      <c r="N70" s="1696"/>
      <c r="O70" s="1385"/>
      <c r="P70" s="1699"/>
      <c r="Q70" s="376"/>
      <c r="R70" s="292"/>
      <c r="S70" s="292"/>
      <c r="T70" s="292"/>
      <c r="U70" s="292"/>
      <c r="V70" s="292"/>
      <c r="W70" s="292"/>
      <c r="X70" s="292"/>
      <c r="Y70" s="292"/>
      <c r="Z70" s="292"/>
      <c r="AA70" s="292"/>
      <c r="AB70" s="292"/>
      <c r="AC70" s="292"/>
      <c r="AD70" s="292"/>
      <c r="AE70" s="292"/>
      <c r="AF70" s="292"/>
      <c r="AG70" s="292"/>
      <c r="AH70" s="292"/>
    </row>
    <row r="71" spans="1:34" s="377" customFormat="1" ht="38.25">
      <c r="A71" s="1390"/>
      <c r="B71" s="1414"/>
      <c r="C71" s="1414"/>
      <c r="D71" s="1414"/>
      <c r="E71" s="1385"/>
      <c r="F71" s="1385"/>
      <c r="G71" s="1385"/>
      <c r="H71" s="1385"/>
      <c r="I71" s="1385"/>
      <c r="J71" s="1699"/>
      <c r="K71" s="1390"/>
      <c r="L71" s="347" t="s">
        <v>610</v>
      </c>
      <c r="M71" s="385">
        <v>4</v>
      </c>
      <c r="N71" s="1696"/>
      <c r="O71" s="1385"/>
      <c r="P71" s="1699"/>
      <c r="Q71" s="376"/>
      <c r="R71" s="292"/>
      <c r="S71" s="292"/>
      <c r="T71" s="292"/>
      <c r="U71" s="292"/>
      <c r="V71" s="292"/>
      <c r="W71" s="292"/>
      <c r="X71" s="292"/>
      <c r="Y71" s="292"/>
      <c r="Z71" s="292"/>
      <c r="AA71" s="292"/>
      <c r="AB71" s="292"/>
      <c r="AC71" s="292"/>
      <c r="AD71" s="292"/>
      <c r="AE71" s="292"/>
      <c r="AF71" s="292"/>
      <c r="AG71" s="292"/>
      <c r="AH71" s="292"/>
    </row>
    <row r="72" spans="1:34" s="377" customFormat="1" ht="25.5">
      <c r="A72" s="1390">
        <v>26</v>
      </c>
      <c r="B72" s="1384">
        <v>4</v>
      </c>
      <c r="C72" s="1384" t="s">
        <v>107</v>
      </c>
      <c r="D72" s="1384" t="s">
        <v>2232</v>
      </c>
      <c r="E72" s="1385" t="s">
        <v>2233</v>
      </c>
      <c r="F72" s="1385" t="s">
        <v>2234</v>
      </c>
      <c r="G72" s="1385" t="s">
        <v>2235</v>
      </c>
      <c r="H72" s="1385" t="s">
        <v>2236</v>
      </c>
      <c r="I72" s="1385" t="s">
        <v>2237</v>
      </c>
      <c r="J72" s="1385" t="s">
        <v>1257</v>
      </c>
      <c r="K72" s="1390" t="s">
        <v>208</v>
      </c>
      <c r="L72" s="347" t="s">
        <v>119</v>
      </c>
      <c r="M72" s="347">
        <v>10</v>
      </c>
      <c r="N72" s="1696">
        <v>58789.52</v>
      </c>
      <c r="O72" s="1385" t="s">
        <v>2238</v>
      </c>
      <c r="P72" s="1699">
        <v>35</v>
      </c>
      <c r="Q72" s="376"/>
      <c r="R72" s="292"/>
      <c r="S72" s="292"/>
      <c r="T72" s="292"/>
      <c r="U72" s="292"/>
      <c r="V72" s="292"/>
      <c r="W72" s="292"/>
      <c r="X72" s="292"/>
      <c r="Y72" s="292"/>
      <c r="Z72" s="292"/>
      <c r="AA72" s="292"/>
      <c r="AB72" s="292"/>
      <c r="AC72" s="292"/>
      <c r="AD72" s="292"/>
      <c r="AE72" s="292"/>
      <c r="AF72" s="292"/>
      <c r="AG72" s="292"/>
      <c r="AH72" s="292"/>
    </row>
    <row r="73" spans="1:34" s="377" customFormat="1" ht="25.5">
      <c r="A73" s="1390"/>
      <c r="B73" s="1384"/>
      <c r="C73" s="1384"/>
      <c r="D73" s="1384"/>
      <c r="E73" s="1385"/>
      <c r="F73" s="1385"/>
      <c r="G73" s="1385"/>
      <c r="H73" s="1385"/>
      <c r="I73" s="1385"/>
      <c r="J73" s="1385"/>
      <c r="K73" s="1390"/>
      <c r="L73" s="347" t="s">
        <v>120</v>
      </c>
      <c r="M73" s="347">
        <v>100</v>
      </c>
      <c r="N73" s="1696"/>
      <c r="O73" s="1385"/>
      <c r="P73" s="1699"/>
      <c r="Q73" s="376"/>
      <c r="R73" s="292"/>
      <c r="S73" s="292"/>
      <c r="T73" s="292"/>
      <c r="U73" s="292"/>
      <c r="V73" s="292"/>
      <c r="W73" s="292"/>
      <c r="X73" s="292"/>
      <c r="Y73" s="292"/>
      <c r="Z73" s="292"/>
      <c r="AA73" s="292"/>
      <c r="AB73" s="292"/>
      <c r="AC73" s="292"/>
      <c r="AD73" s="292"/>
      <c r="AE73" s="292"/>
      <c r="AF73" s="292"/>
      <c r="AG73" s="292"/>
      <c r="AH73" s="292"/>
    </row>
    <row r="74" spans="1:34" s="377" customFormat="1" ht="102">
      <c r="A74" s="340">
        <v>27</v>
      </c>
      <c r="B74" s="342">
        <v>6</v>
      </c>
      <c r="C74" s="342">
        <v>3</v>
      </c>
      <c r="D74" s="342" t="s">
        <v>192</v>
      </c>
      <c r="E74" s="339" t="s">
        <v>2233</v>
      </c>
      <c r="F74" s="339" t="s">
        <v>2239</v>
      </c>
      <c r="G74" s="339" t="s">
        <v>2240</v>
      </c>
      <c r="H74" s="339" t="s">
        <v>415</v>
      </c>
      <c r="I74" s="339" t="s">
        <v>2241</v>
      </c>
      <c r="J74" s="339" t="s">
        <v>2242</v>
      </c>
      <c r="K74" s="340" t="s">
        <v>208</v>
      </c>
      <c r="L74" s="347" t="s">
        <v>609</v>
      </c>
      <c r="M74" s="347">
        <v>2000</v>
      </c>
      <c r="N74" s="375">
        <v>25854.6</v>
      </c>
      <c r="O74" s="339" t="s">
        <v>2238</v>
      </c>
      <c r="P74" s="77">
        <v>35</v>
      </c>
      <c r="Q74" s="376"/>
      <c r="R74" s="292"/>
      <c r="S74" s="292"/>
      <c r="T74" s="292"/>
      <c r="U74" s="292"/>
      <c r="V74" s="292"/>
      <c r="W74" s="292"/>
      <c r="X74" s="292"/>
      <c r="Y74" s="292"/>
      <c r="Z74" s="292"/>
      <c r="AA74" s="292"/>
      <c r="AB74" s="292"/>
      <c r="AC74" s="292"/>
      <c r="AD74" s="292"/>
      <c r="AE74" s="292"/>
      <c r="AF74" s="292"/>
      <c r="AG74" s="292"/>
      <c r="AH74" s="292"/>
    </row>
    <row r="75" spans="1:34" s="377" customFormat="1" ht="89.25">
      <c r="A75" s="340">
        <v>28</v>
      </c>
      <c r="B75" s="342">
        <v>13</v>
      </c>
      <c r="C75" s="342">
        <v>4</v>
      </c>
      <c r="D75" s="342" t="s">
        <v>99</v>
      </c>
      <c r="E75" s="339" t="s">
        <v>2243</v>
      </c>
      <c r="F75" s="339" t="s">
        <v>2244</v>
      </c>
      <c r="G75" s="339" t="s">
        <v>2245</v>
      </c>
      <c r="H75" s="339" t="s">
        <v>2246</v>
      </c>
      <c r="I75" s="339" t="s">
        <v>2247</v>
      </c>
      <c r="J75" s="339" t="s">
        <v>2248</v>
      </c>
      <c r="K75" s="340" t="s">
        <v>208</v>
      </c>
      <c r="L75" s="347" t="s">
        <v>37</v>
      </c>
      <c r="M75" s="339">
        <v>1</v>
      </c>
      <c r="N75" s="375">
        <v>44375</v>
      </c>
      <c r="O75" s="339" t="s">
        <v>2249</v>
      </c>
      <c r="P75" s="77">
        <v>35</v>
      </c>
      <c r="Q75" s="376"/>
      <c r="R75" s="292"/>
      <c r="S75" s="292"/>
      <c r="T75" s="292"/>
      <c r="U75" s="292"/>
      <c r="V75" s="292"/>
      <c r="W75" s="292"/>
      <c r="X75" s="292"/>
      <c r="Y75" s="292"/>
      <c r="Z75" s="292"/>
      <c r="AA75" s="292"/>
      <c r="AB75" s="292"/>
      <c r="AC75" s="292"/>
      <c r="AD75" s="292"/>
      <c r="AE75" s="292"/>
      <c r="AF75" s="292"/>
      <c r="AG75" s="292"/>
      <c r="AH75" s="292"/>
    </row>
    <row r="76" spans="1:34" s="41" customFormat="1" ht="114.75">
      <c r="A76" s="340">
        <v>29</v>
      </c>
      <c r="B76" s="335">
        <v>13</v>
      </c>
      <c r="C76" s="335" t="s">
        <v>440</v>
      </c>
      <c r="D76" s="335" t="s">
        <v>89</v>
      </c>
      <c r="E76" s="339" t="s">
        <v>2166</v>
      </c>
      <c r="F76" s="339" t="s">
        <v>2250</v>
      </c>
      <c r="G76" s="339" t="s">
        <v>2251</v>
      </c>
      <c r="H76" s="339" t="s">
        <v>2252</v>
      </c>
      <c r="I76" s="339" t="s">
        <v>2253</v>
      </c>
      <c r="J76" s="339" t="s">
        <v>2254</v>
      </c>
      <c r="K76" s="340" t="s">
        <v>208</v>
      </c>
      <c r="L76" s="347" t="s">
        <v>26</v>
      </c>
      <c r="M76" s="339">
        <v>1</v>
      </c>
      <c r="N76" s="375">
        <v>38601.14</v>
      </c>
      <c r="O76" s="339" t="s">
        <v>2255</v>
      </c>
      <c r="P76" s="77">
        <v>35</v>
      </c>
      <c r="Q76" s="376"/>
      <c r="R76" s="292"/>
      <c r="S76" s="292"/>
      <c r="T76" s="292"/>
      <c r="U76" s="292"/>
      <c r="V76" s="292"/>
      <c r="W76" s="292"/>
      <c r="X76" s="292"/>
      <c r="Y76" s="292"/>
      <c r="Z76" s="292"/>
      <c r="AA76" s="292"/>
      <c r="AB76" s="292"/>
      <c r="AC76" s="292"/>
      <c r="AD76" s="292"/>
      <c r="AE76" s="292"/>
      <c r="AF76" s="292"/>
      <c r="AG76" s="292"/>
      <c r="AH76" s="292"/>
    </row>
    <row r="77" spans="1:34" s="377" customFormat="1" ht="46.5" customHeight="1">
      <c r="A77" s="1390">
        <v>30</v>
      </c>
      <c r="B77" s="1414">
        <v>13</v>
      </c>
      <c r="C77" s="1414" t="s">
        <v>2256</v>
      </c>
      <c r="D77" s="1414" t="s">
        <v>58</v>
      </c>
      <c r="E77" s="1385" t="s">
        <v>2166</v>
      </c>
      <c r="F77" s="1385" t="s">
        <v>2257</v>
      </c>
      <c r="G77" s="1385" t="s">
        <v>2258</v>
      </c>
      <c r="H77" s="1385" t="s">
        <v>2259</v>
      </c>
      <c r="I77" s="1385" t="s">
        <v>2260</v>
      </c>
      <c r="J77" s="1385" t="s">
        <v>2261</v>
      </c>
      <c r="K77" s="1390" t="s">
        <v>208</v>
      </c>
      <c r="L77" s="347" t="s">
        <v>26</v>
      </c>
      <c r="M77" s="347">
        <v>1</v>
      </c>
      <c r="N77" s="1696">
        <v>38797.94</v>
      </c>
      <c r="O77" s="1385" t="s">
        <v>2255</v>
      </c>
      <c r="P77" s="1699">
        <v>35</v>
      </c>
      <c r="Q77" s="376"/>
      <c r="R77" s="292"/>
      <c r="S77" s="292"/>
      <c r="T77" s="292"/>
      <c r="U77" s="292"/>
      <c r="V77" s="292"/>
      <c r="W77" s="292"/>
      <c r="X77" s="292"/>
      <c r="Y77" s="292"/>
      <c r="Z77" s="292"/>
      <c r="AA77" s="292"/>
      <c r="AB77" s="292"/>
      <c r="AC77" s="292"/>
      <c r="AD77" s="292"/>
      <c r="AE77" s="292"/>
      <c r="AF77" s="292"/>
      <c r="AG77" s="292"/>
      <c r="AH77" s="292"/>
    </row>
    <row r="78" spans="1:34" s="377" customFormat="1" ht="27.75" customHeight="1">
      <c r="A78" s="1390"/>
      <c r="B78" s="1414"/>
      <c r="C78" s="1414"/>
      <c r="D78" s="1414"/>
      <c r="E78" s="1385"/>
      <c r="F78" s="1385"/>
      <c r="G78" s="1385"/>
      <c r="H78" s="1385"/>
      <c r="I78" s="1385"/>
      <c r="J78" s="1385"/>
      <c r="K78" s="1390"/>
      <c r="L78" s="347" t="s">
        <v>75</v>
      </c>
      <c r="M78" s="347">
        <v>500</v>
      </c>
      <c r="N78" s="1696"/>
      <c r="O78" s="1385"/>
      <c r="P78" s="1699"/>
      <c r="Q78" s="376"/>
      <c r="R78" s="292"/>
      <c r="S78" s="292"/>
      <c r="T78" s="292"/>
      <c r="U78" s="292"/>
      <c r="V78" s="292"/>
      <c r="W78" s="292"/>
      <c r="X78" s="292"/>
      <c r="Y78" s="292"/>
      <c r="Z78" s="292"/>
      <c r="AA78" s="292"/>
      <c r="AB78" s="292"/>
      <c r="AC78" s="292"/>
      <c r="AD78" s="292"/>
      <c r="AE78" s="292"/>
      <c r="AF78" s="292"/>
      <c r="AG78" s="292"/>
      <c r="AH78" s="292"/>
    </row>
    <row r="79" spans="1:34" s="377" customFormat="1" ht="38.25" customHeight="1">
      <c r="A79" s="1390">
        <v>31</v>
      </c>
      <c r="B79" s="1384">
        <v>10</v>
      </c>
      <c r="C79" s="1384" t="s">
        <v>424</v>
      </c>
      <c r="D79" s="1384" t="s">
        <v>815</v>
      </c>
      <c r="E79" s="1385" t="s">
        <v>2166</v>
      </c>
      <c r="F79" s="1385" t="s">
        <v>2262</v>
      </c>
      <c r="G79" s="1385" t="s">
        <v>2263</v>
      </c>
      <c r="H79" s="1385" t="s">
        <v>2264</v>
      </c>
      <c r="I79" s="1385" t="s">
        <v>642</v>
      </c>
      <c r="J79" s="1385" t="s">
        <v>2265</v>
      </c>
      <c r="K79" s="1390" t="s">
        <v>208</v>
      </c>
      <c r="L79" s="347" t="s">
        <v>37</v>
      </c>
      <c r="M79" s="347">
        <v>1</v>
      </c>
      <c r="N79" s="1696">
        <v>30000</v>
      </c>
      <c r="O79" s="1385" t="s">
        <v>2266</v>
      </c>
      <c r="P79" s="1699">
        <v>35</v>
      </c>
      <c r="Q79" s="376"/>
      <c r="R79" s="292"/>
      <c r="S79" s="292"/>
      <c r="T79" s="292"/>
      <c r="U79" s="292"/>
      <c r="V79" s="292"/>
      <c r="W79" s="292"/>
      <c r="X79" s="292"/>
      <c r="Y79" s="292"/>
      <c r="Z79" s="292"/>
      <c r="AA79" s="292"/>
      <c r="AB79" s="292"/>
      <c r="AC79" s="292"/>
      <c r="AD79" s="292"/>
      <c r="AE79" s="292"/>
      <c r="AF79" s="292"/>
      <c r="AG79" s="292"/>
      <c r="AH79" s="292"/>
    </row>
    <row r="80" spans="1:34" s="377" customFormat="1" ht="12.75">
      <c r="A80" s="1390"/>
      <c r="B80" s="1384"/>
      <c r="C80" s="1384"/>
      <c r="D80" s="1384"/>
      <c r="E80" s="1385"/>
      <c r="F80" s="1385"/>
      <c r="G80" s="1385"/>
      <c r="H80" s="1385"/>
      <c r="I80" s="1385"/>
      <c r="J80" s="1385"/>
      <c r="K80" s="1390"/>
      <c r="L80" s="347" t="s">
        <v>63</v>
      </c>
      <c r="M80" s="347">
        <v>1</v>
      </c>
      <c r="N80" s="1696"/>
      <c r="O80" s="1385"/>
      <c r="P80" s="1699"/>
      <c r="Q80" s="376"/>
      <c r="R80" s="292"/>
      <c r="S80" s="292"/>
      <c r="T80" s="292"/>
      <c r="U80" s="292"/>
      <c r="V80" s="292"/>
      <c r="W80" s="292"/>
      <c r="X80" s="292"/>
      <c r="Y80" s="292"/>
      <c r="Z80" s="292"/>
      <c r="AA80" s="292"/>
      <c r="AB80" s="292"/>
      <c r="AC80" s="292"/>
      <c r="AD80" s="292"/>
      <c r="AE80" s="292"/>
      <c r="AF80" s="292"/>
      <c r="AG80" s="292"/>
      <c r="AH80" s="292"/>
    </row>
    <row r="81" spans="1:34" s="41" customFormat="1" ht="38.25" customHeight="1">
      <c r="A81" s="1390">
        <v>32</v>
      </c>
      <c r="B81" s="1414">
        <v>13</v>
      </c>
      <c r="C81" s="1414" t="s">
        <v>88</v>
      </c>
      <c r="D81" s="1414" t="s">
        <v>58</v>
      </c>
      <c r="E81" s="1385" t="s">
        <v>2267</v>
      </c>
      <c r="F81" s="1385" t="s">
        <v>2268</v>
      </c>
      <c r="G81" s="1385" t="s">
        <v>2269</v>
      </c>
      <c r="H81" s="1385" t="s">
        <v>2270</v>
      </c>
      <c r="I81" s="1385" t="s">
        <v>2271</v>
      </c>
      <c r="J81" s="1699" t="s">
        <v>2272</v>
      </c>
      <c r="K81" s="1390" t="s">
        <v>208</v>
      </c>
      <c r="L81" s="347" t="s">
        <v>26</v>
      </c>
      <c r="M81" s="347">
        <v>1</v>
      </c>
      <c r="N81" s="1696">
        <v>18000</v>
      </c>
      <c r="O81" s="1385" t="s">
        <v>2273</v>
      </c>
      <c r="P81" s="1699">
        <v>34.5</v>
      </c>
      <c r="Q81" s="376"/>
      <c r="R81" s="292"/>
      <c r="S81" s="292"/>
      <c r="T81" s="292"/>
      <c r="U81" s="292"/>
      <c r="V81" s="292"/>
      <c r="W81" s="292"/>
      <c r="X81" s="292"/>
      <c r="Y81" s="292"/>
      <c r="Z81" s="292"/>
      <c r="AA81" s="292"/>
      <c r="AB81" s="292"/>
      <c r="AC81" s="292"/>
      <c r="AD81" s="292"/>
      <c r="AE81" s="292"/>
      <c r="AF81" s="292"/>
      <c r="AG81" s="292"/>
      <c r="AH81" s="292"/>
    </row>
    <row r="82" spans="1:34" s="41" customFormat="1" ht="38.25">
      <c r="A82" s="1390"/>
      <c r="B82" s="1414"/>
      <c r="C82" s="1414"/>
      <c r="D82" s="1414"/>
      <c r="E82" s="1385"/>
      <c r="F82" s="1385"/>
      <c r="G82" s="1385"/>
      <c r="H82" s="1385"/>
      <c r="I82" s="1385"/>
      <c r="J82" s="1699"/>
      <c r="K82" s="1390"/>
      <c r="L82" s="347" t="s">
        <v>75</v>
      </c>
      <c r="M82" s="347">
        <v>60</v>
      </c>
      <c r="N82" s="1696"/>
      <c r="O82" s="1385"/>
      <c r="P82" s="1699"/>
      <c r="Q82" s="376"/>
      <c r="R82" s="292"/>
      <c r="S82" s="292"/>
      <c r="T82" s="292"/>
      <c r="U82" s="292"/>
      <c r="V82" s="292"/>
      <c r="W82" s="292"/>
      <c r="X82" s="292"/>
      <c r="Y82" s="292"/>
      <c r="Z82" s="292"/>
      <c r="AA82" s="292"/>
      <c r="AB82" s="292"/>
      <c r="AC82" s="292"/>
      <c r="AD82" s="292"/>
      <c r="AE82" s="292"/>
      <c r="AF82" s="292"/>
      <c r="AG82" s="292"/>
      <c r="AH82" s="292"/>
    </row>
    <row r="83" spans="1:34" s="41" customFormat="1" ht="25.5">
      <c r="A83" s="1390"/>
      <c r="B83" s="1414"/>
      <c r="C83" s="1414"/>
      <c r="D83" s="1414"/>
      <c r="E83" s="1385"/>
      <c r="F83" s="1385"/>
      <c r="G83" s="1385"/>
      <c r="H83" s="1385"/>
      <c r="I83" s="1385"/>
      <c r="J83" s="1699"/>
      <c r="K83" s="1390"/>
      <c r="L83" s="347" t="s">
        <v>26</v>
      </c>
      <c r="M83" s="347">
        <v>4</v>
      </c>
      <c r="N83" s="1696"/>
      <c r="O83" s="1385"/>
      <c r="P83" s="1699"/>
      <c r="Q83" s="376"/>
      <c r="R83" s="292"/>
      <c r="S83" s="292"/>
      <c r="T83" s="292"/>
      <c r="U83" s="292"/>
      <c r="V83" s="292"/>
      <c r="W83" s="292"/>
      <c r="X83" s="292"/>
      <c r="Y83" s="292"/>
      <c r="Z83" s="292"/>
      <c r="AA83" s="292"/>
      <c r="AB83" s="292"/>
      <c r="AC83" s="292"/>
      <c r="AD83" s="292"/>
      <c r="AE83" s="292"/>
      <c r="AF83" s="292"/>
      <c r="AG83" s="292"/>
      <c r="AH83" s="292"/>
    </row>
    <row r="84" spans="1:34" s="41" customFormat="1" ht="38.25">
      <c r="A84" s="1390"/>
      <c r="B84" s="1414"/>
      <c r="C84" s="1414"/>
      <c r="D84" s="1414"/>
      <c r="E84" s="1385"/>
      <c r="F84" s="1385"/>
      <c r="G84" s="1385"/>
      <c r="H84" s="1385"/>
      <c r="I84" s="1385"/>
      <c r="J84" s="1699"/>
      <c r="K84" s="1390"/>
      <c r="L84" s="347" t="s">
        <v>2274</v>
      </c>
      <c r="M84" s="347">
        <v>1</v>
      </c>
      <c r="N84" s="1696"/>
      <c r="O84" s="1385"/>
      <c r="P84" s="1699"/>
      <c r="Q84" s="376"/>
      <c r="R84" s="292"/>
      <c r="S84" s="292"/>
      <c r="T84" s="292"/>
      <c r="U84" s="292"/>
      <c r="V84" s="292"/>
      <c r="W84" s="292"/>
      <c r="X84" s="292"/>
      <c r="Y84" s="292"/>
      <c r="Z84" s="292"/>
      <c r="AA84" s="292"/>
      <c r="AB84" s="292"/>
      <c r="AC84" s="292"/>
      <c r="AD84" s="292"/>
      <c r="AE84" s="292"/>
      <c r="AF84" s="292"/>
      <c r="AG84" s="292"/>
      <c r="AH84" s="292"/>
    </row>
    <row r="85" spans="1:34" s="41" customFormat="1" ht="25.5">
      <c r="A85" s="1289">
        <v>33</v>
      </c>
      <c r="B85" s="1700">
        <v>13</v>
      </c>
      <c r="C85" s="1701" t="s">
        <v>1234</v>
      </c>
      <c r="D85" s="1701" t="s">
        <v>50</v>
      </c>
      <c r="E85" s="1385" t="s">
        <v>2275</v>
      </c>
      <c r="F85" s="1385" t="s">
        <v>2276</v>
      </c>
      <c r="G85" s="1385" t="s">
        <v>2277</v>
      </c>
      <c r="H85" s="1699" t="s">
        <v>2278</v>
      </c>
      <c r="I85" s="1385" t="s">
        <v>2279</v>
      </c>
      <c r="J85" s="1699" t="s">
        <v>2280</v>
      </c>
      <c r="K85" s="1390" t="s">
        <v>208</v>
      </c>
      <c r="L85" s="347" t="s">
        <v>119</v>
      </c>
      <c r="M85" s="347">
        <v>3</v>
      </c>
      <c r="N85" s="1702">
        <v>30400</v>
      </c>
      <c r="O85" s="1699"/>
      <c r="P85" s="1699">
        <v>34</v>
      </c>
      <c r="Q85" s="376"/>
      <c r="R85" s="292"/>
      <c r="S85" s="292"/>
      <c r="T85" s="292"/>
      <c r="U85" s="292"/>
      <c r="V85" s="292"/>
      <c r="W85" s="292"/>
      <c r="X85" s="292"/>
      <c r="Y85" s="292"/>
      <c r="Z85" s="292"/>
      <c r="AA85" s="292"/>
      <c r="AB85" s="292"/>
      <c r="AC85" s="292"/>
      <c r="AD85" s="292"/>
      <c r="AE85" s="292"/>
      <c r="AF85" s="292"/>
      <c r="AG85" s="292"/>
      <c r="AH85" s="292"/>
    </row>
    <row r="86" spans="1:34" s="41" customFormat="1" ht="25.5">
      <c r="A86" s="1278"/>
      <c r="B86" s="1700"/>
      <c r="C86" s="1701"/>
      <c r="D86" s="1701"/>
      <c r="E86" s="1385"/>
      <c r="F86" s="1385"/>
      <c r="G86" s="1385"/>
      <c r="H86" s="1699"/>
      <c r="I86" s="1385"/>
      <c r="J86" s="1699"/>
      <c r="K86" s="1390"/>
      <c r="L86" s="347" t="s">
        <v>120</v>
      </c>
      <c r="M86" s="347">
        <v>66</v>
      </c>
      <c r="N86" s="1702"/>
      <c r="O86" s="1699"/>
      <c r="P86" s="1699"/>
      <c r="Q86" s="376"/>
      <c r="R86" s="292"/>
      <c r="S86" s="292"/>
      <c r="T86" s="292"/>
      <c r="U86" s="292"/>
      <c r="V86" s="292"/>
      <c r="W86" s="292"/>
      <c r="X86" s="292"/>
      <c r="Y86" s="292"/>
      <c r="Z86" s="292"/>
      <c r="AA86" s="292"/>
      <c r="AB86" s="292"/>
      <c r="AC86" s="292"/>
      <c r="AD86" s="292"/>
      <c r="AE86" s="292"/>
      <c r="AF86" s="292"/>
      <c r="AG86" s="292"/>
      <c r="AH86" s="292"/>
    </row>
    <row r="87" spans="1:34" s="41" customFormat="1" ht="25.5">
      <c r="A87" s="1278"/>
      <c r="B87" s="1700"/>
      <c r="C87" s="1701"/>
      <c r="D87" s="1701"/>
      <c r="E87" s="1385"/>
      <c r="F87" s="1385"/>
      <c r="G87" s="1385"/>
      <c r="H87" s="1699"/>
      <c r="I87" s="1385"/>
      <c r="J87" s="1699"/>
      <c r="K87" s="1390"/>
      <c r="L87" s="347" t="s">
        <v>2281</v>
      </c>
      <c r="M87" s="347">
        <v>1000</v>
      </c>
      <c r="N87" s="1702"/>
      <c r="O87" s="1699"/>
      <c r="P87" s="1699"/>
      <c r="Q87" s="376"/>
      <c r="R87" s="292"/>
      <c r="S87" s="292"/>
      <c r="T87" s="292"/>
      <c r="U87" s="292"/>
      <c r="V87" s="292"/>
      <c r="W87" s="292"/>
      <c r="X87" s="292"/>
      <c r="Y87" s="292"/>
      <c r="Z87" s="292"/>
      <c r="AA87" s="292"/>
      <c r="AB87" s="292"/>
      <c r="AC87" s="292"/>
      <c r="AD87" s="292"/>
      <c r="AE87" s="292"/>
      <c r="AF87" s="292"/>
      <c r="AG87" s="292"/>
      <c r="AH87" s="292"/>
    </row>
    <row r="88" spans="1:34" s="41" customFormat="1" ht="25.5">
      <c r="A88" s="1278"/>
      <c r="B88" s="1389">
        <v>13</v>
      </c>
      <c r="C88" s="1703" t="s">
        <v>1234</v>
      </c>
      <c r="D88" s="1703" t="s">
        <v>50</v>
      </c>
      <c r="E88" s="1707" t="s">
        <v>2275</v>
      </c>
      <c r="F88" s="1707" t="s">
        <v>2276</v>
      </c>
      <c r="G88" s="1707" t="s">
        <v>2277</v>
      </c>
      <c r="H88" s="1703" t="s">
        <v>2278</v>
      </c>
      <c r="I88" s="1707" t="s">
        <v>2279</v>
      </c>
      <c r="J88" s="1703" t="s">
        <v>2280</v>
      </c>
      <c r="K88" s="1389" t="s">
        <v>208</v>
      </c>
      <c r="L88" s="336" t="s">
        <v>119</v>
      </c>
      <c r="M88" s="336">
        <v>3</v>
      </c>
      <c r="N88" s="1698">
        <v>80400</v>
      </c>
      <c r="O88" s="1703"/>
      <c r="P88" s="1703">
        <v>34</v>
      </c>
      <c r="Q88" s="376"/>
      <c r="R88" s="292"/>
      <c r="S88" s="292"/>
      <c r="T88" s="292"/>
      <c r="U88" s="292"/>
      <c r="V88" s="292"/>
      <c r="W88" s="292"/>
      <c r="X88" s="292"/>
      <c r="Y88" s="292"/>
      <c r="Z88" s="292"/>
      <c r="AA88" s="292"/>
      <c r="AB88" s="292"/>
      <c r="AC88" s="292"/>
      <c r="AD88" s="292"/>
      <c r="AE88" s="292"/>
      <c r="AF88" s="292"/>
      <c r="AG88" s="292"/>
      <c r="AH88" s="292"/>
    </row>
    <row r="89" spans="1:34" s="41" customFormat="1" ht="25.5">
      <c r="A89" s="1278"/>
      <c r="B89" s="1389"/>
      <c r="C89" s="1703"/>
      <c r="D89" s="1703"/>
      <c r="E89" s="1707"/>
      <c r="F89" s="1707"/>
      <c r="G89" s="1707"/>
      <c r="H89" s="1703"/>
      <c r="I89" s="1707"/>
      <c r="J89" s="1703"/>
      <c r="K89" s="1389"/>
      <c r="L89" s="336" t="s">
        <v>120</v>
      </c>
      <c r="M89" s="336">
        <v>66</v>
      </c>
      <c r="N89" s="1698"/>
      <c r="O89" s="1703"/>
      <c r="P89" s="1703"/>
      <c r="Q89" s="376"/>
      <c r="R89" s="292"/>
      <c r="S89" s="292"/>
      <c r="T89" s="292"/>
      <c r="U89" s="292"/>
      <c r="V89" s="292"/>
      <c r="W89" s="292"/>
      <c r="X89" s="292"/>
      <c r="Y89" s="292"/>
      <c r="Z89" s="292"/>
      <c r="AA89" s="292"/>
      <c r="AB89" s="292"/>
      <c r="AC89" s="292"/>
      <c r="AD89" s="292"/>
      <c r="AE89" s="292"/>
      <c r="AF89" s="292"/>
      <c r="AG89" s="292"/>
      <c r="AH89" s="292"/>
    </row>
    <row r="90" spans="1:34" s="41" customFormat="1" ht="25.5">
      <c r="A90" s="1278"/>
      <c r="B90" s="1389"/>
      <c r="C90" s="1703"/>
      <c r="D90" s="1703"/>
      <c r="E90" s="1707"/>
      <c r="F90" s="1707"/>
      <c r="G90" s="1707"/>
      <c r="H90" s="1703"/>
      <c r="I90" s="1707"/>
      <c r="J90" s="1703"/>
      <c r="K90" s="1389"/>
      <c r="L90" s="336" t="s">
        <v>2281</v>
      </c>
      <c r="M90" s="336">
        <v>1000</v>
      </c>
      <c r="N90" s="1698"/>
      <c r="O90" s="1703"/>
      <c r="P90" s="1703"/>
      <c r="Q90" s="376"/>
      <c r="R90" s="292"/>
      <c r="S90" s="292"/>
      <c r="T90" s="292"/>
      <c r="U90" s="292"/>
      <c r="V90" s="292"/>
      <c r="W90" s="292"/>
      <c r="X90" s="292"/>
      <c r="Y90" s="292"/>
      <c r="Z90" s="292"/>
      <c r="AA90" s="292"/>
      <c r="AB90" s="292"/>
      <c r="AC90" s="292"/>
      <c r="AD90" s="292"/>
      <c r="AE90" s="292"/>
      <c r="AF90" s="292"/>
      <c r="AG90" s="292"/>
      <c r="AH90" s="292"/>
    </row>
    <row r="91" spans="1:34" s="41" customFormat="1" ht="21.75" customHeight="1">
      <c r="A91" s="962"/>
      <c r="B91" s="1167" t="s">
        <v>2441</v>
      </c>
      <c r="C91" s="1168"/>
      <c r="D91" s="1168"/>
      <c r="E91" s="1168"/>
      <c r="F91" s="1168"/>
      <c r="G91" s="1168"/>
      <c r="H91" s="1168"/>
      <c r="I91" s="1168"/>
      <c r="J91" s="1168"/>
      <c r="K91" s="1168"/>
      <c r="L91" s="1168"/>
      <c r="M91" s="1168"/>
      <c r="N91" s="1168"/>
      <c r="O91" s="1168"/>
      <c r="P91" s="1169"/>
      <c r="Q91" s="376"/>
      <c r="R91" s="292"/>
      <c r="S91" s="292"/>
      <c r="T91" s="292"/>
      <c r="U91" s="292"/>
      <c r="V91" s="292"/>
      <c r="W91" s="292"/>
      <c r="X91" s="292"/>
      <c r="Y91" s="292"/>
      <c r="Z91" s="292"/>
      <c r="AA91" s="292"/>
      <c r="AB91" s="292"/>
      <c r="AC91" s="292"/>
      <c r="AD91" s="292"/>
      <c r="AE91" s="292"/>
      <c r="AF91" s="292"/>
      <c r="AG91" s="292"/>
      <c r="AH91" s="292"/>
    </row>
    <row r="92" spans="1:34" s="377" customFormat="1" ht="25.5">
      <c r="A92" s="1390">
        <v>34</v>
      </c>
      <c r="B92" s="1414">
        <v>12</v>
      </c>
      <c r="C92" s="1414">
        <v>1</v>
      </c>
      <c r="D92" s="1414" t="s">
        <v>50</v>
      </c>
      <c r="E92" s="1385" t="s">
        <v>2282</v>
      </c>
      <c r="F92" s="1385" t="s">
        <v>2283</v>
      </c>
      <c r="G92" s="1385" t="s">
        <v>2284</v>
      </c>
      <c r="H92" s="1385" t="s">
        <v>2285</v>
      </c>
      <c r="I92" s="1385" t="s">
        <v>2286</v>
      </c>
      <c r="J92" s="1385" t="s">
        <v>1218</v>
      </c>
      <c r="K92" s="1390" t="s">
        <v>208</v>
      </c>
      <c r="L92" s="347" t="s">
        <v>26</v>
      </c>
      <c r="M92" s="347">
        <v>34</v>
      </c>
      <c r="N92" s="1696">
        <v>42625.9</v>
      </c>
      <c r="O92" s="1385" t="s">
        <v>2287</v>
      </c>
      <c r="P92" s="1699">
        <v>34</v>
      </c>
      <c r="Q92" s="376"/>
      <c r="R92" s="292"/>
      <c r="S92" s="292"/>
      <c r="T92" s="292"/>
      <c r="U92" s="292"/>
      <c r="V92" s="292"/>
      <c r="W92" s="292"/>
      <c r="X92" s="292"/>
      <c r="Y92" s="292"/>
      <c r="Z92" s="292"/>
      <c r="AA92" s="292"/>
      <c r="AB92" s="292"/>
      <c r="AC92" s="292"/>
      <c r="AD92" s="292"/>
      <c r="AE92" s="292"/>
      <c r="AF92" s="292"/>
      <c r="AG92" s="292"/>
      <c r="AH92" s="292"/>
    </row>
    <row r="93" spans="1:34" s="377" customFormat="1" ht="38.25">
      <c r="A93" s="1390"/>
      <c r="B93" s="1414"/>
      <c r="C93" s="1414"/>
      <c r="D93" s="1414"/>
      <c r="E93" s="1385"/>
      <c r="F93" s="1385"/>
      <c r="G93" s="1385"/>
      <c r="H93" s="1385"/>
      <c r="I93" s="1385"/>
      <c r="J93" s="1385"/>
      <c r="K93" s="1390"/>
      <c r="L93" s="347" t="s">
        <v>75</v>
      </c>
      <c r="M93" s="347">
        <v>2500</v>
      </c>
      <c r="N93" s="1696"/>
      <c r="O93" s="1385"/>
      <c r="P93" s="1699"/>
      <c r="Q93" s="376"/>
      <c r="R93" s="292"/>
      <c r="S93" s="292"/>
      <c r="T93" s="292"/>
      <c r="U93" s="292"/>
      <c r="V93" s="292"/>
      <c r="W93" s="292"/>
      <c r="X93" s="292"/>
      <c r="Y93" s="292"/>
      <c r="Z93" s="292"/>
      <c r="AA93" s="292"/>
      <c r="AB93" s="292"/>
      <c r="AC93" s="292"/>
      <c r="AD93" s="292"/>
      <c r="AE93" s="292"/>
      <c r="AF93" s="292"/>
      <c r="AG93" s="292"/>
      <c r="AH93" s="292"/>
    </row>
    <row r="94" spans="1:34" s="377" customFormat="1" ht="38.25">
      <c r="A94" s="1390"/>
      <c r="B94" s="1414"/>
      <c r="C94" s="1414"/>
      <c r="D94" s="1414"/>
      <c r="E94" s="1385"/>
      <c r="F94" s="1385"/>
      <c r="G94" s="1385"/>
      <c r="H94" s="1385"/>
      <c r="I94" s="1385"/>
      <c r="J94" s="1385"/>
      <c r="K94" s="1390"/>
      <c r="L94" s="347" t="s">
        <v>2124</v>
      </c>
      <c r="M94" s="347">
        <v>15000</v>
      </c>
      <c r="N94" s="1696"/>
      <c r="O94" s="1385"/>
      <c r="P94" s="1699"/>
      <c r="Q94" s="376"/>
      <c r="R94" s="292"/>
      <c r="S94" s="292"/>
      <c r="T94" s="292"/>
      <c r="U94" s="292"/>
      <c r="V94" s="292"/>
      <c r="W94" s="292"/>
      <c r="X94" s="292"/>
      <c r="Y94" s="292"/>
      <c r="Z94" s="292"/>
      <c r="AA94" s="292"/>
      <c r="AB94" s="292"/>
      <c r="AC94" s="292"/>
      <c r="AD94" s="292"/>
      <c r="AE94" s="292"/>
      <c r="AF94" s="292"/>
      <c r="AG94" s="292"/>
      <c r="AH94" s="292"/>
    </row>
    <row r="95" spans="1:34" s="377" customFormat="1" ht="12.75">
      <c r="A95" s="1390"/>
      <c r="B95" s="1414"/>
      <c r="C95" s="1414"/>
      <c r="D95" s="1414"/>
      <c r="E95" s="1385"/>
      <c r="F95" s="1385"/>
      <c r="G95" s="1385"/>
      <c r="H95" s="1385"/>
      <c r="I95" s="1385"/>
      <c r="J95" s="1385"/>
      <c r="K95" s="1390"/>
      <c r="L95" s="347" t="s">
        <v>63</v>
      </c>
      <c r="M95" s="347">
        <v>1</v>
      </c>
      <c r="N95" s="1696"/>
      <c r="O95" s="1385"/>
      <c r="P95" s="1699"/>
      <c r="Q95" s="376"/>
      <c r="R95" s="292"/>
      <c r="S95" s="292"/>
      <c r="T95" s="292"/>
      <c r="U95" s="292"/>
      <c r="V95" s="292"/>
      <c r="W95" s="292"/>
      <c r="X95" s="292"/>
      <c r="Y95" s="292"/>
      <c r="Z95" s="292"/>
      <c r="AA95" s="292"/>
      <c r="AB95" s="292"/>
      <c r="AC95" s="292"/>
      <c r="AD95" s="292"/>
      <c r="AE95" s="292"/>
      <c r="AF95" s="292"/>
      <c r="AG95" s="292"/>
      <c r="AH95" s="292"/>
    </row>
    <row r="96" spans="1:34" s="377" customFormat="1" ht="38.25">
      <c r="A96" s="1390">
        <v>35</v>
      </c>
      <c r="B96" s="1414">
        <v>13</v>
      </c>
      <c r="C96" s="1414" t="s">
        <v>88</v>
      </c>
      <c r="D96" s="1414" t="s">
        <v>2165</v>
      </c>
      <c r="E96" s="1385" t="s">
        <v>2288</v>
      </c>
      <c r="F96" s="1385" t="s">
        <v>2289</v>
      </c>
      <c r="G96" s="1385" t="s">
        <v>2290</v>
      </c>
      <c r="H96" s="1385" t="s">
        <v>2291</v>
      </c>
      <c r="I96" s="1385" t="s">
        <v>2292</v>
      </c>
      <c r="J96" s="1699" t="s">
        <v>2293</v>
      </c>
      <c r="K96" s="1390" t="s">
        <v>208</v>
      </c>
      <c r="L96" s="347" t="s">
        <v>37</v>
      </c>
      <c r="M96" s="347">
        <v>1</v>
      </c>
      <c r="N96" s="1696">
        <v>23000</v>
      </c>
      <c r="O96" s="1385" t="s">
        <v>2294</v>
      </c>
      <c r="P96" s="1699">
        <v>34</v>
      </c>
      <c r="Q96" s="376"/>
      <c r="R96" s="292"/>
      <c r="S96" s="292"/>
      <c r="T96" s="292"/>
      <c r="U96" s="292"/>
      <c r="V96" s="292"/>
      <c r="W96" s="292"/>
      <c r="X96" s="292"/>
      <c r="Y96" s="292"/>
      <c r="Z96" s="292"/>
      <c r="AA96" s="292"/>
      <c r="AB96" s="292"/>
      <c r="AC96" s="292"/>
      <c r="AD96" s="292"/>
      <c r="AE96" s="292"/>
      <c r="AF96" s="292"/>
      <c r="AG96" s="292"/>
      <c r="AH96" s="292"/>
    </row>
    <row r="97" spans="1:34" s="377" customFormat="1" ht="25.5">
      <c r="A97" s="1390"/>
      <c r="B97" s="1414"/>
      <c r="C97" s="1414"/>
      <c r="D97" s="1414"/>
      <c r="E97" s="1385"/>
      <c r="F97" s="1385"/>
      <c r="G97" s="1385"/>
      <c r="H97" s="1385"/>
      <c r="I97" s="1385"/>
      <c r="J97" s="1699"/>
      <c r="K97" s="1390"/>
      <c r="L97" s="347" t="s">
        <v>2295</v>
      </c>
      <c r="M97" s="347">
        <v>1</v>
      </c>
      <c r="N97" s="1696"/>
      <c r="O97" s="1385"/>
      <c r="P97" s="1699"/>
      <c r="Q97" s="376"/>
      <c r="R97" s="292"/>
      <c r="S97" s="292"/>
      <c r="T97" s="292"/>
      <c r="U97" s="292"/>
      <c r="V97" s="292"/>
      <c r="W97" s="292"/>
      <c r="X97" s="292"/>
      <c r="Y97" s="292"/>
      <c r="Z97" s="292"/>
      <c r="AA97" s="292"/>
      <c r="AB97" s="292"/>
      <c r="AC97" s="292"/>
      <c r="AD97" s="292"/>
      <c r="AE97" s="292"/>
      <c r="AF97" s="292"/>
      <c r="AG97" s="292"/>
      <c r="AH97" s="292"/>
    </row>
    <row r="98" spans="1:34" s="377" customFormat="1" ht="38.25">
      <c r="A98" s="1390"/>
      <c r="B98" s="1414"/>
      <c r="C98" s="1414"/>
      <c r="D98" s="1414"/>
      <c r="E98" s="1385"/>
      <c r="F98" s="1385"/>
      <c r="G98" s="1385"/>
      <c r="H98" s="1385"/>
      <c r="I98" s="1385"/>
      <c r="J98" s="1699"/>
      <c r="K98" s="1390"/>
      <c r="L98" s="347" t="s">
        <v>609</v>
      </c>
      <c r="M98" s="347">
        <v>500</v>
      </c>
      <c r="N98" s="1696"/>
      <c r="O98" s="1385"/>
      <c r="P98" s="1699"/>
      <c r="Q98" s="376"/>
      <c r="R98" s="292"/>
      <c r="S98" s="292"/>
      <c r="T98" s="292"/>
      <c r="U98" s="292"/>
      <c r="V98" s="292"/>
      <c r="W98" s="292"/>
      <c r="X98" s="292"/>
      <c r="Y98" s="292"/>
      <c r="Z98" s="292"/>
      <c r="AA98" s="292"/>
      <c r="AB98" s="292"/>
      <c r="AC98" s="292"/>
      <c r="AD98" s="292"/>
      <c r="AE98" s="292"/>
      <c r="AF98" s="292"/>
      <c r="AG98" s="292"/>
      <c r="AH98" s="292"/>
    </row>
    <row r="99" spans="1:34" s="377" customFormat="1" ht="38.25">
      <c r="A99" s="1390"/>
      <c r="B99" s="1414"/>
      <c r="C99" s="1414"/>
      <c r="D99" s="1414"/>
      <c r="E99" s="1385"/>
      <c r="F99" s="1385"/>
      <c r="G99" s="1385"/>
      <c r="H99" s="1385"/>
      <c r="I99" s="1385"/>
      <c r="J99" s="1699"/>
      <c r="K99" s="1390"/>
      <c r="L99" s="347" t="s">
        <v>610</v>
      </c>
      <c r="M99" s="347">
        <v>1</v>
      </c>
      <c r="N99" s="1696"/>
      <c r="O99" s="1385"/>
      <c r="P99" s="1699"/>
      <c r="Q99" s="376"/>
      <c r="R99" s="292"/>
      <c r="S99" s="292"/>
      <c r="T99" s="292"/>
      <c r="U99" s="292"/>
      <c r="V99" s="292"/>
      <c r="W99" s="292"/>
      <c r="X99" s="292"/>
      <c r="Y99" s="292"/>
      <c r="Z99" s="292"/>
      <c r="AA99" s="292"/>
      <c r="AB99" s="292"/>
      <c r="AC99" s="292"/>
      <c r="AD99" s="292"/>
      <c r="AE99" s="292"/>
      <c r="AF99" s="292"/>
      <c r="AG99" s="292"/>
      <c r="AH99" s="292"/>
    </row>
    <row r="100" spans="1:34" s="377" customFormat="1" ht="38.25">
      <c r="A100" s="1390"/>
      <c r="B100" s="1414"/>
      <c r="C100" s="1414"/>
      <c r="D100" s="1414"/>
      <c r="E100" s="1385"/>
      <c r="F100" s="1385"/>
      <c r="G100" s="1385"/>
      <c r="H100" s="1385"/>
      <c r="I100" s="1385"/>
      <c r="J100" s="1699"/>
      <c r="K100" s="1390"/>
      <c r="L100" s="347" t="s">
        <v>610</v>
      </c>
      <c r="M100" s="347">
        <v>1</v>
      </c>
      <c r="N100" s="1696"/>
      <c r="O100" s="1385"/>
      <c r="P100" s="1699"/>
      <c r="Q100" s="376"/>
      <c r="R100" s="292"/>
      <c r="S100" s="292"/>
      <c r="T100" s="292"/>
      <c r="U100" s="292"/>
      <c r="V100" s="292"/>
      <c r="W100" s="292"/>
      <c r="X100" s="292"/>
      <c r="Y100" s="292"/>
      <c r="Z100" s="292"/>
      <c r="AA100" s="292"/>
      <c r="AB100" s="292"/>
      <c r="AC100" s="292"/>
      <c r="AD100" s="292"/>
      <c r="AE100" s="292"/>
      <c r="AF100" s="292"/>
      <c r="AG100" s="292"/>
      <c r="AH100" s="292"/>
    </row>
    <row r="101" spans="1:34" s="377" customFormat="1" ht="38.25">
      <c r="A101" s="1390"/>
      <c r="B101" s="1414"/>
      <c r="C101" s="1414"/>
      <c r="D101" s="1414"/>
      <c r="E101" s="1385"/>
      <c r="F101" s="1385"/>
      <c r="G101" s="1385"/>
      <c r="H101" s="1385"/>
      <c r="I101" s="1385"/>
      <c r="J101" s="1699"/>
      <c r="K101" s="1390"/>
      <c r="L101" s="347" t="s">
        <v>2124</v>
      </c>
      <c r="M101" s="347">
        <v>3200</v>
      </c>
      <c r="N101" s="1696"/>
      <c r="O101" s="1385"/>
      <c r="P101" s="1699"/>
      <c r="Q101" s="376"/>
      <c r="R101" s="292"/>
      <c r="S101" s="292"/>
      <c r="T101" s="292"/>
      <c r="U101" s="292"/>
      <c r="V101" s="292"/>
      <c r="W101" s="292"/>
      <c r="X101" s="292"/>
      <c r="Y101" s="292"/>
      <c r="Z101" s="292"/>
      <c r="AA101" s="292"/>
      <c r="AB101" s="292"/>
      <c r="AC101" s="292"/>
      <c r="AD101" s="292"/>
      <c r="AE101" s="292"/>
      <c r="AF101" s="292"/>
      <c r="AG101" s="292"/>
      <c r="AH101" s="292"/>
    </row>
    <row r="102" spans="1:34" s="377" customFormat="1" ht="25.5">
      <c r="A102" s="1390">
        <v>36</v>
      </c>
      <c r="B102" s="1414">
        <v>13</v>
      </c>
      <c r="C102" s="1414" t="s">
        <v>88</v>
      </c>
      <c r="D102" s="1414" t="s">
        <v>58</v>
      </c>
      <c r="E102" s="1385" t="s">
        <v>2296</v>
      </c>
      <c r="F102" s="1385" t="s">
        <v>2297</v>
      </c>
      <c r="G102" s="1385" t="s">
        <v>2298</v>
      </c>
      <c r="H102" s="1385" t="s">
        <v>2299</v>
      </c>
      <c r="I102" s="1385" t="s">
        <v>2300</v>
      </c>
      <c r="J102" s="1699" t="s">
        <v>2224</v>
      </c>
      <c r="K102" s="1390" t="s">
        <v>208</v>
      </c>
      <c r="L102" s="347" t="s">
        <v>26</v>
      </c>
      <c r="M102" s="347">
        <v>1</v>
      </c>
      <c r="N102" s="1696">
        <v>14000</v>
      </c>
      <c r="O102" s="1385" t="s">
        <v>2301</v>
      </c>
      <c r="P102" s="1699">
        <v>33</v>
      </c>
      <c r="Q102" s="376"/>
      <c r="R102" s="292"/>
      <c r="S102" s="292"/>
      <c r="T102" s="292"/>
      <c r="U102" s="292"/>
      <c r="V102" s="292"/>
      <c r="W102" s="292"/>
      <c r="X102" s="292"/>
      <c r="Y102" s="292"/>
      <c r="Z102" s="292"/>
      <c r="AA102" s="292"/>
      <c r="AB102" s="292"/>
      <c r="AC102" s="292"/>
      <c r="AD102" s="292"/>
      <c r="AE102" s="292"/>
      <c r="AF102" s="292"/>
      <c r="AG102" s="292"/>
      <c r="AH102" s="292"/>
    </row>
    <row r="103" spans="1:34" s="377" customFormat="1" ht="38.25">
      <c r="A103" s="1390"/>
      <c r="B103" s="1414"/>
      <c r="C103" s="1414"/>
      <c r="D103" s="1414"/>
      <c r="E103" s="1385"/>
      <c r="F103" s="1385"/>
      <c r="G103" s="1385"/>
      <c r="H103" s="1385"/>
      <c r="I103" s="1385"/>
      <c r="J103" s="1699"/>
      <c r="K103" s="1390"/>
      <c r="L103" s="347" t="s">
        <v>609</v>
      </c>
      <c r="M103" s="347">
        <v>2000</v>
      </c>
      <c r="N103" s="1696"/>
      <c r="O103" s="1385"/>
      <c r="P103" s="1699"/>
      <c r="Q103" s="376"/>
      <c r="R103" s="292"/>
      <c r="S103" s="292"/>
      <c r="T103" s="292"/>
      <c r="U103" s="292"/>
      <c r="V103" s="292"/>
      <c r="W103" s="292"/>
      <c r="X103" s="292"/>
      <c r="Y103" s="292"/>
      <c r="Z103" s="292"/>
      <c r="AA103" s="292"/>
      <c r="AB103" s="292"/>
      <c r="AC103" s="292"/>
      <c r="AD103" s="292"/>
      <c r="AE103" s="292"/>
      <c r="AF103" s="292"/>
      <c r="AG103" s="292"/>
      <c r="AH103" s="292"/>
    </row>
    <row r="104" spans="1:34" s="377" customFormat="1" ht="38.25">
      <c r="A104" s="1390"/>
      <c r="B104" s="1414"/>
      <c r="C104" s="1414"/>
      <c r="D104" s="1414"/>
      <c r="E104" s="1385"/>
      <c r="F104" s="1385"/>
      <c r="G104" s="1385"/>
      <c r="H104" s="1385"/>
      <c r="I104" s="1385"/>
      <c r="J104" s="1699"/>
      <c r="K104" s="1390"/>
      <c r="L104" s="347" t="s">
        <v>610</v>
      </c>
      <c r="M104" s="347">
        <v>56</v>
      </c>
      <c r="N104" s="1696"/>
      <c r="O104" s="1385"/>
      <c r="P104" s="1699"/>
      <c r="Q104" s="376"/>
      <c r="R104" s="292"/>
      <c r="S104" s="292"/>
      <c r="T104" s="292"/>
      <c r="U104" s="292"/>
      <c r="V104" s="292"/>
      <c r="W104" s="292"/>
      <c r="X104" s="292"/>
      <c r="Y104" s="292"/>
      <c r="Z104" s="292"/>
      <c r="AA104" s="292"/>
      <c r="AB104" s="292"/>
      <c r="AC104" s="292"/>
      <c r="AD104" s="292"/>
      <c r="AE104" s="292"/>
      <c r="AF104" s="292"/>
      <c r="AG104" s="292"/>
      <c r="AH104" s="292"/>
    </row>
    <row r="105" spans="1:34" s="377" customFormat="1" ht="25.5">
      <c r="A105" s="1390"/>
      <c r="B105" s="1414"/>
      <c r="C105" s="1414"/>
      <c r="D105" s="1414"/>
      <c r="E105" s="1385"/>
      <c r="F105" s="1385"/>
      <c r="G105" s="1385"/>
      <c r="H105" s="1385"/>
      <c r="I105" s="1385"/>
      <c r="J105" s="1699"/>
      <c r="K105" s="1390"/>
      <c r="L105" s="347" t="s">
        <v>2302</v>
      </c>
      <c r="M105" s="347">
        <v>20</v>
      </c>
      <c r="N105" s="1696"/>
      <c r="O105" s="1385"/>
      <c r="P105" s="1699"/>
      <c r="Q105" s="376"/>
      <c r="R105" s="292"/>
      <c r="S105" s="292"/>
      <c r="T105" s="292"/>
      <c r="U105" s="292"/>
      <c r="V105" s="292"/>
      <c r="W105" s="292"/>
      <c r="X105" s="292"/>
      <c r="Y105" s="292"/>
      <c r="Z105" s="292"/>
      <c r="AA105" s="292"/>
      <c r="AB105" s="292"/>
      <c r="AC105" s="292"/>
      <c r="AD105" s="292"/>
      <c r="AE105" s="292"/>
      <c r="AF105" s="292"/>
      <c r="AG105" s="292"/>
      <c r="AH105" s="292"/>
    </row>
    <row r="106" spans="1:34" s="377" customFormat="1" ht="38.25">
      <c r="A106" s="1390"/>
      <c r="B106" s="1414"/>
      <c r="C106" s="1414"/>
      <c r="D106" s="1414"/>
      <c r="E106" s="1385"/>
      <c r="F106" s="1385"/>
      <c r="G106" s="1385"/>
      <c r="H106" s="1385"/>
      <c r="I106" s="1385"/>
      <c r="J106" s="1699"/>
      <c r="K106" s="1390"/>
      <c r="L106" s="347" t="s">
        <v>37</v>
      </c>
      <c r="M106" s="347">
        <v>1</v>
      </c>
      <c r="N106" s="1696"/>
      <c r="O106" s="1385"/>
      <c r="P106" s="1699"/>
      <c r="Q106" s="376"/>
      <c r="R106" s="292"/>
      <c r="S106" s="292"/>
      <c r="T106" s="292"/>
      <c r="U106" s="292"/>
      <c r="V106" s="292"/>
      <c r="W106" s="292"/>
      <c r="X106" s="292"/>
      <c r="Y106" s="292"/>
      <c r="Z106" s="292"/>
      <c r="AA106" s="292"/>
      <c r="AB106" s="292"/>
      <c r="AC106" s="292"/>
      <c r="AD106" s="292"/>
      <c r="AE106" s="292"/>
      <c r="AF106" s="292"/>
      <c r="AG106" s="292"/>
      <c r="AH106" s="292"/>
    </row>
    <row r="107" spans="1:34" s="377" customFormat="1" ht="38.25">
      <c r="A107" s="1390"/>
      <c r="B107" s="1414"/>
      <c r="C107" s="1414"/>
      <c r="D107" s="1414"/>
      <c r="E107" s="1385"/>
      <c r="F107" s="1385"/>
      <c r="G107" s="1385"/>
      <c r="H107" s="1385"/>
      <c r="I107" s="1385"/>
      <c r="J107" s="1699"/>
      <c r="K107" s="1390"/>
      <c r="L107" s="347" t="s">
        <v>2124</v>
      </c>
      <c r="M107" s="347">
        <v>500</v>
      </c>
      <c r="N107" s="1696"/>
      <c r="O107" s="1385"/>
      <c r="P107" s="1699"/>
      <c r="Q107" s="376"/>
      <c r="R107" s="292"/>
      <c r="S107" s="292"/>
      <c r="T107" s="292"/>
      <c r="U107" s="292"/>
      <c r="V107" s="292"/>
      <c r="W107" s="292"/>
      <c r="X107" s="292"/>
      <c r="Y107" s="292"/>
      <c r="Z107" s="292"/>
      <c r="AA107" s="292"/>
      <c r="AB107" s="292"/>
      <c r="AC107" s="292"/>
      <c r="AD107" s="292"/>
      <c r="AE107" s="292"/>
      <c r="AF107" s="292"/>
      <c r="AG107" s="292"/>
      <c r="AH107" s="292"/>
    </row>
    <row r="108" spans="1:34" s="377" customFormat="1" ht="51">
      <c r="A108" s="340">
        <v>37</v>
      </c>
      <c r="B108" s="342">
        <v>13</v>
      </c>
      <c r="C108" s="342" t="s">
        <v>80</v>
      </c>
      <c r="D108" s="342" t="s">
        <v>192</v>
      </c>
      <c r="E108" s="339" t="s">
        <v>2303</v>
      </c>
      <c r="F108" s="339" t="s">
        <v>2304</v>
      </c>
      <c r="G108" s="339" t="s">
        <v>2305</v>
      </c>
      <c r="H108" s="339" t="s">
        <v>2306</v>
      </c>
      <c r="I108" s="339" t="s">
        <v>2307</v>
      </c>
      <c r="J108" s="339" t="s">
        <v>2308</v>
      </c>
      <c r="K108" s="340" t="s">
        <v>208</v>
      </c>
      <c r="L108" s="347" t="s">
        <v>26</v>
      </c>
      <c r="M108" s="339">
        <v>1</v>
      </c>
      <c r="N108" s="375">
        <v>15000</v>
      </c>
      <c r="O108" s="339" t="s">
        <v>2309</v>
      </c>
      <c r="P108" s="77">
        <v>33</v>
      </c>
      <c r="Q108" s="376"/>
      <c r="R108" s="292"/>
      <c r="S108" s="292"/>
      <c r="T108" s="292"/>
      <c r="U108" s="292"/>
      <c r="V108" s="292"/>
      <c r="W108" s="292"/>
      <c r="X108" s="292"/>
      <c r="Y108" s="292"/>
      <c r="Z108" s="292"/>
      <c r="AA108" s="292"/>
      <c r="AB108" s="292"/>
      <c r="AC108" s="292"/>
      <c r="AD108" s="292"/>
      <c r="AE108" s="292"/>
      <c r="AF108" s="292"/>
      <c r="AG108" s="292"/>
      <c r="AH108" s="292"/>
    </row>
    <row r="109" spans="1:34" s="377" customFormat="1" ht="38.25">
      <c r="A109" s="1390">
        <v>38</v>
      </c>
      <c r="B109" s="1384">
        <v>11</v>
      </c>
      <c r="C109" s="1384">
        <v>5</v>
      </c>
      <c r="D109" s="1384" t="s">
        <v>58</v>
      </c>
      <c r="E109" s="1385" t="s">
        <v>2310</v>
      </c>
      <c r="F109" s="1385" t="s">
        <v>2311</v>
      </c>
      <c r="G109" s="1385" t="s">
        <v>2312</v>
      </c>
      <c r="H109" s="1385" t="s">
        <v>2313</v>
      </c>
      <c r="I109" s="1385" t="s">
        <v>2314</v>
      </c>
      <c r="J109" s="1385" t="s">
        <v>2315</v>
      </c>
      <c r="K109" s="1390" t="s">
        <v>208</v>
      </c>
      <c r="L109" s="347" t="s">
        <v>119</v>
      </c>
      <c r="M109" s="347">
        <v>2</v>
      </c>
      <c r="N109" s="375">
        <v>38770</v>
      </c>
      <c r="O109" s="339" t="s">
        <v>2316</v>
      </c>
      <c r="P109" s="77">
        <v>33</v>
      </c>
      <c r="Q109" s="376"/>
      <c r="R109" s="292"/>
      <c r="S109" s="292"/>
      <c r="T109" s="292"/>
      <c r="U109" s="292"/>
      <c r="V109" s="292"/>
      <c r="W109" s="292"/>
      <c r="X109" s="292"/>
      <c r="Y109" s="292"/>
      <c r="Z109" s="292"/>
      <c r="AA109" s="292"/>
      <c r="AB109" s="292"/>
      <c r="AC109" s="292"/>
      <c r="AD109" s="292"/>
      <c r="AE109" s="292"/>
      <c r="AF109" s="292"/>
      <c r="AG109" s="292"/>
      <c r="AH109" s="292"/>
    </row>
    <row r="110" spans="1:34" s="377" customFormat="1" ht="38.25">
      <c r="A110" s="1390"/>
      <c r="B110" s="1384"/>
      <c r="C110" s="1384"/>
      <c r="D110" s="1384"/>
      <c r="E110" s="1385"/>
      <c r="F110" s="1385"/>
      <c r="G110" s="1385"/>
      <c r="H110" s="1385"/>
      <c r="I110" s="1385"/>
      <c r="J110" s="1385"/>
      <c r="K110" s="1390"/>
      <c r="L110" s="347" t="s">
        <v>609</v>
      </c>
      <c r="M110" s="385">
        <v>1000</v>
      </c>
      <c r="N110" s="375"/>
      <c r="O110" s="339"/>
      <c r="P110" s="77"/>
      <c r="Q110" s="376"/>
      <c r="R110" s="292"/>
      <c r="S110" s="292"/>
      <c r="T110" s="292"/>
      <c r="U110" s="292"/>
      <c r="V110" s="292"/>
      <c r="W110" s="292"/>
      <c r="X110" s="292"/>
      <c r="Y110" s="292"/>
      <c r="Z110" s="292"/>
      <c r="AA110" s="292"/>
      <c r="AB110" s="292"/>
      <c r="AC110" s="292"/>
      <c r="AD110" s="292"/>
      <c r="AE110" s="292"/>
      <c r="AF110" s="292"/>
      <c r="AG110" s="292"/>
      <c r="AH110" s="292"/>
    </row>
    <row r="111" spans="1:34" s="41" customFormat="1" ht="25.5">
      <c r="A111" s="1390">
        <v>39</v>
      </c>
      <c r="B111" s="1414">
        <v>11</v>
      </c>
      <c r="C111" s="1414">
        <v>5</v>
      </c>
      <c r="D111" s="1414" t="s">
        <v>50</v>
      </c>
      <c r="E111" s="1385" t="s">
        <v>2317</v>
      </c>
      <c r="F111" s="1385" t="s">
        <v>2318</v>
      </c>
      <c r="G111" s="1385" t="s">
        <v>2319</v>
      </c>
      <c r="H111" s="1385" t="s">
        <v>2320</v>
      </c>
      <c r="I111" s="1385" t="s">
        <v>2321</v>
      </c>
      <c r="J111" s="1699" t="s">
        <v>2322</v>
      </c>
      <c r="K111" s="1390" t="s">
        <v>208</v>
      </c>
      <c r="L111" s="347" t="s">
        <v>119</v>
      </c>
      <c r="M111" s="347">
        <v>10</v>
      </c>
      <c r="N111" s="1696">
        <v>32980</v>
      </c>
      <c r="O111" s="1385" t="s">
        <v>2323</v>
      </c>
      <c r="P111" s="1699">
        <v>31</v>
      </c>
      <c r="Q111" s="376"/>
      <c r="R111" s="292"/>
      <c r="S111" s="292"/>
      <c r="T111" s="292"/>
      <c r="U111" s="292"/>
      <c r="V111" s="292"/>
      <c r="W111" s="292"/>
      <c r="X111" s="292"/>
      <c r="Y111" s="292"/>
      <c r="Z111" s="292"/>
      <c r="AA111" s="292"/>
      <c r="AB111" s="292"/>
      <c r="AC111" s="292"/>
      <c r="AD111" s="292"/>
      <c r="AE111" s="292"/>
      <c r="AF111" s="292"/>
      <c r="AG111" s="292"/>
      <c r="AH111" s="292"/>
    </row>
    <row r="112" spans="1:34" s="41" customFormat="1" ht="38.25">
      <c r="A112" s="1390"/>
      <c r="B112" s="1414"/>
      <c r="C112" s="1414"/>
      <c r="D112" s="1414"/>
      <c r="E112" s="1385"/>
      <c r="F112" s="1385"/>
      <c r="G112" s="1385"/>
      <c r="H112" s="1385"/>
      <c r="I112" s="1385"/>
      <c r="J112" s="1699"/>
      <c r="K112" s="1390"/>
      <c r="L112" s="347" t="s">
        <v>609</v>
      </c>
      <c r="M112" s="347">
        <v>100</v>
      </c>
      <c r="N112" s="1696"/>
      <c r="O112" s="1385"/>
      <c r="P112" s="1699"/>
      <c r="Q112" s="376"/>
      <c r="R112" s="292"/>
      <c r="S112" s="292"/>
      <c r="T112" s="292"/>
      <c r="U112" s="292"/>
      <c r="V112" s="292"/>
      <c r="W112" s="292"/>
      <c r="X112" s="292"/>
      <c r="Y112" s="292"/>
      <c r="Z112" s="292"/>
      <c r="AA112" s="292"/>
      <c r="AB112" s="292"/>
      <c r="AC112" s="292"/>
      <c r="AD112" s="292"/>
      <c r="AE112" s="292"/>
      <c r="AF112" s="292"/>
      <c r="AG112" s="292"/>
      <c r="AH112" s="292"/>
    </row>
    <row r="113" spans="1:34" s="41" customFormat="1" ht="25.5">
      <c r="A113" s="1390"/>
      <c r="B113" s="1414"/>
      <c r="C113" s="1414"/>
      <c r="D113" s="1414"/>
      <c r="E113" s="1385"/>
      <c r="F113" s="1385"/>
      <c r="G113" s="1385"/>
      <c r="H113" s="1385"/>
      <c r="I113" s="1385"/>
      <c r="J113" s="1699"/>
      <c r="K113" s="1390"/>
      <c r="L113" s="347" t="s">
        <v>2295</v>
      </c>
      <c r="M113" s="347">
        <v>1</v>
      </c>
      <c r="N113" s="1696"/>
      <c r="O113" s="1385"/>
      <c r="P113" s="1699"/>
      <c r="Q113" s="376"/>
      <c r="R113" s="292"/>
      <c r="S113" s="292"/>
      <c r="T113" s="292"/>
      <c r="U113" s="292"/>
      <c r="V113" s="292"/>
      <c r="W113" s="292"/>
      <c r="X113" s="292"/>
      <c r="Y113" s="292"/>
      <c r="Z113" s="292"/>
      <c r="AA113" s="292"/>
      <c r="AB113" s="292"/>
      <c r="AC113" s="292"/>
      <c r="AD113" s="292"/>
      <c r="AE113" s="292"/>
      <c r="AF113" s="292"/>
      <c r="AG113" s="292"/>
      <c r="AH113" s="292"/>
    </row>
    <row r="114" spans="1:34" s="377" customFormat="1" ht="25.5">
      <c r="A114" s="1390">
        <v>40</v>
      </c>
      <c r="B114" s="1414">
        <v>13</v>
      </c>
      <c r="C114" s="1414" t="s">
        <v>796</v>
      </c>
      <c r="D114" s="1414" t="s">
        <v>1235</v>
      </c>
      <c r="E114" s="1385" t="s">
        <v>2324</v>
      </c>
      <c r="F114" s="1385" t="s">
        <v>2325</v>
      </c>
      <c r="G114" s="1385" t="s">
        <v>2326</v>
      </c>
      <c r="H114" s="1699" t="s">
        <v>2327</v>
      </c>
      <c r="I114" s="1385" t="s">
        <v>2328</v>
      </c>
      <c r="J114" s="1699" t="s">
        <v>2329</v>
      </c>
      <c r="K114" s="1390" t="s">
        <v>208</v>
      </c>
      <c r="L114" s="347" t="s">
        <v>119</v>
      </c>
      <c r="M114" s="347">
        <v>3</v>
      </c>
      <c r="N114" s="1696">
        <v>40000</v>
      </c>
      <c r="O114" s="1385" t="s">
        <v>2330</v>
      </c>
      <c r="P114" s="1699">
        <v>31</v>
      </c>
      <c r="Q114" s="376"/>
      <c r="R114" s="292"/>
      <c r="S114" s="292"/>
      <c r="T114" s="292"/>
      <c r="U114" s="292"/>
      <c r="V114" s="292"/>
      <c r="W114" s="292"/>
      <c r="X114" s="292"/>
      <c r="Y114" s="292"/>
      <c r="Z114" s="292"/>
      <c r="AA114" s="292"/>
      <c r="AB114" s="292"/>
      <c r="AC114" s="292"/>
      <c r="AD114" s="292"/>
      <c r="AE114" s="292"/>
      <c r="AF114" s="292"/>
      <c r="AG114" s="292"/>
      <c r="AH114" s="292"/>
    </row>
    <row r="115" spans="1:34" s="377" customFormat="1" ht="38.25">
      <c r="A115" s="1390"/>
      <c r="B115" s="1414"/>
      <c r="C115" s="1414"/>
      <c r="D115" s="1414"/>
      <c r="E115" s="1385"/>
      <c r="F115" s="1385"/>
      <c r="G115" s="1385"/>
      <c r="H115" s="1699"/>
      <c r="I115" s="1385"/>
      <c r="J115" s="1699"/>
      <c r="K115" s="1390"/>
      <c r="L115" s="347" t="s">
        <v>609</v>
      </c>
      <c r="M115" s="347">
        <v>2000</v>
      </c>
      <c r="N115" s="1696"/>
      <c r="O115" s="1385"/>
      <c r="P115" s="1699"/>
      <c r="Q115" s="376"/>
      <c r="R115" s="292"/>
      <c r="S115" s="292"/>
      <c r="T115" s="292"/>
      <c r="U115" s="292"/>
      <c r="V115" s="292"/>
      <c r="W115" s="292"/>
      <c r="X115" s="292"/>
      <c r="Y115" s="292"/>
      <c r="Z115" s="292"/>
      <c r="AA115" s="292"/>
      <c r="AB115" s="292"/>
      <c r="AC115" s="292"/>
      <c r="AD115" s="292"/>
      <c r="AE115" s="292"/>
      <c r="AF115" s="292"/>
      <c r="AG115" s="292"/>
      <c r="AH115" s="292"/>
    </row>
    <row r="116" spans="1:34" s="377" customFormat="1" ht="12.75">
      <c r="A116" s="1390"/>
      <c r="B116" s="1414"/>
      <c r="C116" s="1414"/>
      <c r="D116" s="1414"/>
      <c r="E116" s="1385"/>
      <c r="F116" s="1385"/>
      <c r="G116" s="1385"/>
      <c r="H116" s="1699"/>
      <c r="I116" s="1385"/>
      <c r="J116" s="1699"/>
      <c r="K116" s="1390"/>
      <c r="L116" s="347" t="s">
        <v>2189</v>
      </c>
      <c r="M116" s="347">
        <v>900</v>
      </c>
      <c r="N116" s="1696"/>
      <c r="O116" s="1385"/>
      <c r="P116" s="1699"/>
      <c r="Q116" s="376"/>
      <c r="R116" s="292"/>
      <c r="S116" s="292"/>
      <c r="T116" s="292"/>
      <c r="U116" s="292"/>
      <c r="V116" s="292"/>
      <c r="W116" s="292"/>
      <c r="X116" s="292"/>
      <c r="Y116" s="292"/>
      <c r="Z116" s="292"/>
      <c r="AA116" s="292"/>
      <c r="AB116" s="292"/>
      <c r="AC116" s="292"/>
      <c r="AD116" s="292"/>
      <c r="AE116" s="292"/>
      <c r="AF116" s="292"/>
      <c r="AG116" s="292"/>
      <c r="AH116" s="292"/>
    </row>
    <row r="117" spans="1:34" s="41" customFormat="1" ht="51">
      <c r="A117" s="340">
        <v>41</v>
      </c>
      <c r="B117" s="335">
        <v>13</v>
      </c>
      <c r="C117" s="335">
        <v>5</v>
      </c>
      <c r="D117" s="335" t="s">
        <v>58</v>
      </c>
      <c r="E117" s="339" t="s">
        <v>2331</v>
      </c>
      <c r="F117" s="339" t="s">
        <v>2332</v>
      </c>
      <c r="G117" s="339" t="s">
        <v>2333</v>
      </c>
      <c r="H117" s="339" t="s">
        <v>2334</v>
      </c>
      <c r="I117" s="339" t="s">
        <v>2335</v>
      </c>
      <c r="J117" s="77" t="s">
        <v>2336</v>
      </c>
      <c r="K117" s="340" t="s">
        <v>208</v>
      </c>
      <c r="L117" s="347" t="s">
        <v>37</v>
      </c>
      <c r="M117" s="347">
        <v>2</v>
      </c>
      <c r="N117" s="375">
        <v>17529.75</v>
      </c>
      <c r="O117" s="339" t="s">
        <v>2337</v>
      </c>
      <c r="P117" s="77">
        <v>31</v>
      </c>
      <c r="Q117" s="376"/>
      <c r="R117" s="292"/>
      <c r="S117" s="292"/>
      <c r="T117" s="292"/>
      <c r="U117" s="292"/>
      <c r="V117" s="292"/>
      <c r="W117" s="292"/>
      <c r="X117" s="292"/>
      <c r="Y117" s="292"/>
      <c r="Z117" s="292"/>
      <c r="AA117" s="292"/>
      <c r="AB117" s="292"/>
      <c r="AC117" s="292"/>
      <c r="AD117" s="292"/>
      <c r="AE117" s="292"/>
      <c r="AF117" s="292"/>
      <c r="AG117" s="292"/>
      <c r="AH117" s="292"/>
    </row>
    <row r="118" spans="1:34" s="377" customFormat="1" ht="12.75">
      <c r="A118" s="1390">
        <v>42</v>
      </c>
      <c r="B118" s="1414">
        <v>13</v>
      </c>
      <c r="C118" s="1414">
        <v>5</v>
      </c>
      <c r="D118" s="1414" t="s">
        <v>58</v>
      </c>
      <c r="E118" s="1385" t="s">
        <v>2303</v>
      </c>
      <c r="F118" s="1385" t="s">
        <v>2338</v>
      </c>
      <c r="G118" s="1385" t="s">
        <v>2339</v>
      </c>
      <c r="H118" s="1699" t="s">
        <v>238</v>
      </c>
      <c r="I118" s="1385" t="s">
        <v>2340</v>
      </c>
      <c r="J118" s="1699" t="s">
        <v>2336</v>
      </c>
      <c r="K118" s="1390" t="s">
        <v>208</v>
      </c>
      <c r="L118" s="347" t="s">
        <v>63</v>
      </c>
      <c r="M118" s="347">
        <v>1</v>
      </c>
      <c r="N118" s="1696">
        <v>25000</v>
      </c>
      <c r="O118" s="1385" t="s">
        <v>2341</v>
      </c>
      <c r="P118" s="1699">
        <v>30</v>
      </c>
      <c r="Q118" s="376"/>
      <c r="R118" s="292"/>
      <c r="S118" s="292"/>
      <c r="T118" s="292"/>
      <c r="U118" s="292"/>
      <c r="V118" s="292"/>
      <c r="W118" s="292"/>
      <c r="X118" s="292"/>
      <c r="Y118" s="292"/>
      <c r="Z118" s="292"/>
      <c r="AA118" s="292"/>
      <c r="AB118" s="292"/>
      <c r="AC118" s="292"/>
      <c r="AD118" s="292"/>
      <c r="AE118" s="292"/>
      <c r="AF118" s="292"/>
      <c r="AG118" s="292"/>
      <c r="AH118" s="292"/>
    </row>
    <row r="119" spans="1:34" s="377" customFormat="1" ht="25.5">
      <c r="A119" s="1390"/>
      <c r="B119" s="1414"/>
      <c r="C119" s="1414"/>
      <c r="D119" s="1414"/>
      <c r="E119" s="1385"/>
      <c r="F119" s="1385"/>
      <c r="G119" s="1385"/>
      <c r="H119" s="1699"/>
      <c r="I119" s="1385"/>
      <c r="J119" s="1699"/>
      <c r="K119" s="1390"/>
      <c r="L119" s="347" t="s">
        <v>26</v>
      </c>
      <c r="M119" s="347">
        <v>1</v>
      </c>
      <c r="N119" s="1696"/>
      <c r="O119" s="1385"/>
      <c r="P119" s="1699"/>
      <c r="Q119" s="376"/>
      <c r="R119" s="292"/>
      <c r="S119" s="292"/>
      <c r="T119" s="292"/>
      <c r="U119" s="292"/>
      <c r="V119" s="292"/>
      <c r="W119" s="292"/>
      <c r="X119" s="292"/>
      <c r="Y119" s="292"/>
      <c r="Z119" s="292"/>
      <c r="AA119" s="292"/>
      <c r="AB119" s="292"/>
      <c r="AC119" s="292"/>
      <c r="AD119" s="292"/>
      <c r="AE119" s="292"/>
      <c r="AF119" s="292"/>
      <c r="AG119" s="292"/>
      <c r="AH119" s="292"/>
    </row>
    <row r="120" spans="1:34" s="377" customFormat="1" ht="38.25">
      <c r="A120" s="1390"/>
      <c r="B120" s="1414"/>
      <c r="C120" s="1414"/>
      <c r="D120" s="1414"/>
      <c r="E120" s="1385"/>
      <c r="F120" s="1385"/>
      <c r="G120" s="1385"/>
      <c r="H120" s="1699"/>
      <c r="I120" s="1385"/>
      <c r="J120" s="1699"/>
      <c r="K120" s="1390"/>
      <c r="L120" s="347" t="s">
        <v>610</v>
      </c>
      <c r="M120" s="347">
        <v>4</v>
      </c>
      <c r="N120" s="1696"/>
      <c r="O120" s="1385"/>
      <c r="P120" s="1699"/>
      <c r="Q120" s="376"/>
      <c r="R120" s="292"/>
      <c r="S120" s="292"/>
      <c r="T120" s="292"/>
      <c r="U120" s="292"/>
      <c r="V120" s="292"/>
      <c r="W120" s="292"/>
      <c r="X120" s="292"/>
      <c r="Y120" s="292"/>
      <c r="Z120" s="292"/>
      <c r="AA120" s="292"/>
      <c r="AB120" s="292"/>
      <c r="AC120" s="292"/>
      <c r="AD120" s="292"/>
      <c r="AE120" s="292"/>
      <c r="AF120" s="292"/>
      <c r="AG120" s="292"/>
      <c r="AH120" s="292"/>
    </row>
    <row r="121" spans="1:34" s="377" customFormat="1" ht="38.25">
      <c r="A121" s="1390"/>
      <c r="B121" s="1414"/>
      <c r="C121" s="1414"/>
      <c r="D121" s="1414"/>
      <c r="E121" s="1385"/>
      <c r="F121" s="1385"/>
      <c r="G121" s="1385"/>
      <c r="H121" s="1699"/>
      <c r="I121" s="1385"/>
      <c r="J121" s="1699"/>
      <c r="K121" s="1390"/>
      <c r="L121" s="347" t="s">
        <v>2124</v>
      </c>
      <c r="M121" s="347">
        <v>3500</v>
      </c>
      <c r="N121" s="1696"/>
      <c r="O121" s="1385"/>
      <c r="P121" s="1699"/>
      <c r="Q121" s="376"/>
      <c r="R121" s="292"/>
      <c r="S121" s="292"/>
      <c r="T121" s="292"/>
      <c r="U121" s="292"/>
      <c r="V121" s="292"/>
      <c r="W121" s="292"/>
      <c r="X121" s="292"/>
      <c r="Y121" s="292"/>
      <c r="Z121" s="292"/>
      <c r="AA121" s="292"/>
      <c r="AB121" s="292"/>
      <c r="AC121" s="292"/>
      <c r="AD121" s="292"/>
      <c r="AE121" s="292"/>
      <c r="AF121" s="292"/>
      <c r="AG121" s="292"/>
      <c r="AH121" s="292"/>
    </row>
    <row r="122" spans="1:34" s="377" customFormat="1" ht="51" customHeight="1">
      <c r="A122" s="1390">
        <v>43</v>
      </c>
      <c r="B122" s="1384">
        <v>11</v>
      </c>
      <c r="C122" s="1384">
        <v>5</v>
      </c>
      <c r="D122" s="1384" t="s">
        <v>58</v>
      </c>
      <c r="E122" s="1385" t="s">
        <v>2183</v>
      </c>
      <c r="F122" s="1385" t="s">
        <v>2342</v>
      </c>
      <c r="G122" s="1385" t="s">
        <v>2343</v>
      </c>
      <c r="H122" s="1385" t="s">
        <v>324</v>
      </c>
      <c r="I122" s="1385" t="s">
        <v>2344</v>
      </c>
      <c r="J122" s="1385" t="s">
        <v>2345</v>
      </c>
      <c r="K122" s="1390" t="s">
        <v>208</v>
      </c>
      <c r="L122" s="347" t="s">
        <v>119</v>
      </c>
      <c r="M122" s="347">
        <v>10</v>
      </c>
      <c r="N122" s="1696">
        <v>23500</v>
      </c>
      <c r="O122" s="1385" t="s">
        <v>2346</v>
      </c>
      <c r="P122" s="1699">
        <v>29</v>
      </c>
      <c r="Q122" s="376"/>
      <c r="R122" s="292"/>
      <c r="S122" s="292"/>
      <c r="T122" s="292"/>
      <c r="U122" s="292"/>
      <c r="V122" s="292"/>
      <c r="W122" s="292"/>
      <c r="X122" s="292"/>
      <c r="Y122" s="292"/>
      <c r="Z122" s="292"/>
      <c r="AA122" s="292"/>
      <c r="AB122" s="292"/>
      <c r="AC122" s="292"/>
      <c r="AD122" s="292"/>
      <c r="AE122" s="292"/>
      <c r="AF122" s="292"/>
      <c r="AG122" s="292"/>
      <c r="AH122" s="292"/>
    </row>
    <row r="123" spans="1:34" s="377" customFormat="1" ht="25.5">
      <c r="A123" s="1390"/>
      <c r="B123" s="1384"/>
      <c r="C123" s="1384"/>
      <c r="D123" s="1384"/>
      <c r="E123" s="1385"/>
      <c r="F123" s="1385"/>
      <c r="G123" s="1385"/>
      <c r="H123" s="1385"/>
      <c r="I123" s="1385"/>
      <c r="J123" s="1385"/>
      <c r="K123" s="1390"/>
      <c r="L123" s="347" t="s">
        <v>120</v>
      </c>
      <c r="M123" s="347">
        <v>110</v>
      </c>
      <c r="N123" s="1696"/>
      <c r="O123" s="1385"/>
      <c r="P123" s="1699"/>
      <c r="Q123" s="376"/>
      <c r="R123" s="292"/>
      <c r="S123" s="292"/>
      <c r="T123" s="292"/>
      <c r="U123" s="292"/>
      <c r="V123" s="292"/>
      <c r="W123" s="292"/>
      <c r="X123" s="292"/>
      <c r="Y123" s="292"/>
      <c r="Z123" s="292"/>
      <c r="AA123" s="292"/>
      <c r="AB123" s="292"/>
      <c r="AC123" s="292"/>
      <c r="AD123" s="292"/>
      <c r="AE123" s="292"/>
      <c r="AF123" s="292"/>
      <c r="AG123" s="292"/>
      <c r="AH123" s="292"/>
    </row>
    <row r="124" spans="1:34" s="377" customFormat="1" ht="38.25">
      <c r="A124" s="1390"/>
      <c r="B124" s="1384"/>
      <c r="C124" s="1384"/>
      <c r="D124" s="1384"/>
      <c r="E124" s="1385"/>
      <c r="F124" s="1385"/>
      <c r="G124" s="1385"/>
      <c r="H124" s="1385"/>
      <c r="I124" s="1385"/>
      <c r="J124" s="1385"/>
      <c r="K124" s="1390"/>
      <c r="L124" s="347" t="s">
        <v>2124</v>
      </c>
      <c r="M124" s="347">
        <v>300</v>
      </c>
      <c r="N124" s="1696"/>
      <c r="O124" s="1385"/>
      <c r="P124" s="1699"/>
      <c r="Q124" s="376"/>
      <c r="R124" s="292"/>
      <c r="S124" s="292"/>
      <c r="T124" s="292"/>
      <c r="U124" s="292"/>
      <c r="V124" s="292"/>
      <c r="W124" s="292"/>
      <c r="X124" s="292"/>
      <c r="Y124" s="292"/>
      <c r="Z124" s="292"/>
      <c r="AA124" s="292"/>
      <c r="AB124" s="292"/>
      <c r="AC124" s="292"/>
      <c r="AD124" s="292"/>
      <c r="AE124" s="292"/>
      <c r="AF124" s="292"/>
      <c r="AG124" s="292"/>
      <c r="AH124" s="292"/>
    </row>
    <row r="125" spans="1:34" s="377" customFormat="1" ht="25.5">
      <c r="A125" s="1390"/>
      <c r="B125" s="1384"/>
      <c r="C125" s="1384"/>
      <c r="D125" s="1384"/>
      <c r="E125" s="1385"/>
      <c r="F125" s="1385"/>
      <c r="G125" s="1385"/>
      <c r="H125" s="1385"/>
      <c r="I125" s="1385"/>
      <c r="J125" s="1385"/>
      <c r="K125" s="1390"/>
      <c r="L125" s="347" t="s">
        <v>2347</v>
      </c>
      <c r="M125" s="347">
        <v>1</v>
      </c>
      <c r="N125" s="1696"/>
      <c r="O125" s="1385"/>
      <c r="P125" s="1699"/>
      <c r="Q125" s="376"/>
      <c r="R125" s="292"/>
      <c r="S125" s="292"/>
      <c r="T125" s="292"/>
      <c r="U125" s="292"/>
      <c r="V125" s="292"/>
      <c r="W125" s="292"/>
      <c r="X125" s="292"/>
      <c r="Y125" s="292"/>
      <c r="Z125" s="292"/>
      <c r="AA125" s="292"/>
      <c r="AB125" s="292"/>
      <c r="AC125" s="292"/>
      <c r="AD125" s="292"/>
      <c r="AE125" s="292"/>
      <c r="AF125" s="292"/>
      <c r="AG125" s="292"/>
      <c r="AH125" s="292"/>
    </row>
    <row r="126" spans="1:34" s="377" customFormat="1" ht="25.5">
      <c r="A126" s="1390">
        <v>44</v>
      </c>
      <c r="B126" s="1384">
        <v>11</v>
      </c>
      <c r="C126" s="1384">
        <v>5</v>
      </c>
      <c r="D126" s="1384" t="s">
        <v>58</v>
      </c>
      <c r="E126" s="1385" t="s">
        <v>2348</v>
      </c>
      <c r="F126" s="1385" t="s">
        <v>2349</v>
      </c>
      <c r="G126" s="1385" t="s">
        <v>2350</v>
      </c>
      <c r="H126" s="1385" t="s">
        <v>2351</v>
      </c>
      <c r="I126" s="1385" t="s">
        <v>2352</v>
      </c>
      <c r="J126" s="1385" t="s">
        <v>2353</v>
      </c>
      <c r="K126" s="1390" t="s">
        <v>208</v>
      </c>
      <c r="L126" s="347" t="s">
        <v>119</v>
      </c>
      <c r="M126" s="347">
        <v>5</v>
      </c>
      <c r="N126" s="1696">
        <v>20000</v>
      </c>
      <c r="O126" s="1385" t="s">
        <v>2316</v>
      </c>
      <c r="P126" s="1699">
        <v>29</v>
      </c>
      <c r="Q126" s="376"/>
      <c r="R126" s="292"/>
      <c r="S126" s="292"/>
      <c r="T126" s="292"/>
      <c r="U126" s="292"/>
      <c r="V126" s="292"/>
      <c r="W126" s="292"/>
      <c r="X126" s="292"/>
      <c r="Y126" s="292"/>
      <c r="Z126" s="292"/>
      <c r="AA126" s="292"/>
      <c r="AB126" s="292"/>
      <c r="AC126" s="292"/>
      <c r="AD126" s="292"/>
      <c r="AE126" s="292"/>
      <c r="AF126" s="292"/>
      <c r="AG126" s="292"/>
      <c r="AH126" s="292"/>
    </row>
    <row r="127" spans="1:34" s="377" customFormat="1" ht="25.5">
      <c r="A127" s="1390"/>
      <c r="B127" s="1384"/>
      <c r="C127" s="1384"/>
      <c r="D127" s="1384"/>
      <c r="E127" s="1385"/>
      <c r="F127" s="1385"/>
      <c r="G127" s="1385"/>
      <c r="H127" s="1385"/>
      <c r="I127" s="1385"/>
      <c r="J127" s="1385"/>
      <c r="K127" s="1390"/>
      <c r="L127" s="347" t="s">
        <v>26</v>
      </c>
      <c r="M127" s="347">
        <v>2</v>
      </c>
      <c r="N127" s="1696"/>
      <c r="O127" s="1385"/>
      <c r="P127" s="1699"/>
      <c r="Q127" s="376"/>
      <c r="R127" s="292"/>
      <c r="S127" s="292"/>
      <c r="T127" s="292"/>
      <c r="U127" s="292"/>
      <c r="V127" s="292"/>
      <c r="W127" s="292"/>
      <c r="X127" s="292"/>
      <c r="Y127" s="292"/>
      <c r="Z127" s="292"/>
      <c r="AA127" s="292"/>
      <c r="AB127" s="292"/>
      <c r="AC127" s="292"/>
      <c r="AD127" s="292"/>
      <c r="AE127" s="292"/>
      <c r="AF127" s="292"/>
      <c r="AG127" s="292"/>
      <c r="AH127" s="292"/>
    </row>
    <row r="128" spans="1:34" s="377" customFormat="1" ht="51">
      <c r="A128" s="1390"/>
      <c r="B128" s="1384"/>
      <c r="C128" s="1384"/>
      <c r="D128" s="1384"/>
      <c r="E128" s="1385"/>
      <c r="F128" s="1385"/>
      <c r="G128" s="1385"/>
      <c r="H128" s="1385"/>
      <c r="I128" s="1385"/>
      <c r="J128" s="1385"/>
      <c r="K128" s="1390"/>
      <c r="L128" s="347" t="s">
        <v>624</v>
      </c>
      <c r="M128" s="347">
        <v>1</v>
      </c>
      <c r="N128" s="1696"/>
      <c r="O128" s="1385"/>
      <c r="P128" s="1699"/>
      <c r="Q128" s="376"/>
      <c r="R128" s="292"/>
      <c r="S128" s="292"/>
      <c r="T128" s="292"/>
      <c r="U128" s="292"/>
      <c r="V128" s="292"/>
      <c r="W128" s="292"/>
      <c r="X128" s="292"/>
      <c r="Y128" s="292"/>
      <c r="Z128" s="292"/>
      <c r="AA128" s="292"/>
      <c r="AB128" s="292"/>
      <c r="AC128" s="292"/>
      <c r="AD128" s="292"/>
      <c r="AE128" s="292"/>
      <c r="AF128" s="292"/>
      <c r="AG128" s="292"/>
      <c r="AH128" s="292"/>
    </row>
    <row r="129" spans="1:34" s="377" customFormat="1" ht="38.25">
      <c r="A129" s="1390"/>
      <c r="B129" s="1384"/>
      <c r="C129" s="1384"/>
      <c r="D129" s="1384"/>
      <c r="E129" s="1385"/>
      <c r="F129" s="1385"/>
      <c r="G129" s="1385"/>
      <c r="H129" s="1385"/>
      <c r="I129" s="1385"/>
      <c r="J129" s="1385"/>
      <c r="K129" s="1390"/>
      <c r="L129" s="347" t="s">
        <v>609</v>
      </c>
      <c r="M129" s="347">
        <v>35</v>
      </c>
      <c r="N129" s="1696"/>
      <c r="O129" s="1385"/>
      <c r="P129" s="1699"/>
      <c r="Q129" s="376"/>
      <c r="R129" s="292"/>
      <c r="S129" s="292"/>
      <c r="T129" s="292"/>
      <c r="U129" s="292"/>
      <c r="V129" s="292"/>
      <c r="W129" s="292"/>
      <c r="X129" s="292"/>
      <c r="Y129" s="292"/>
      <c r="Z129" s="292"/>
      <c r="AA129" s="292"/>
      <c r="AB129" s="292"/>
      <c r="AC129" s="292"/>
      <c r="AD129" s="292"/>
      <c r="AE129" s="292"/>
      <c r="AF129" s="292"/>
      <c r="AG129" s="292"/>
      <c r="AH129" s="292"/>
    </row>
    <row r="130" spans="1:34" s="377" customFormat="1" ht="38.25">
      <c r="A130" s="340">
        <v>45</v>
      </c>
      <c r="B130" s="335">
        <v>11</v>
      </c>
      <c r="C130" s="335" t="s">
        <v>17</v>
      </c>
      <c r="D130" s="335" t="s">
        <v>134</v>
      </c>
      <c r="E130" s="339" t="s">
        <v>2354</v>
      </c>
      <c r="F130" s="339" t="s">
        <v>2355</v>
      </c>
      <c r="G130" s="339" t="s">
        <v>2356</v>
      </c>
      <c r="H130" s="77" t="s">
        <v>2357</v>
      </c>
      <c r="I130" s="339" t="s">
        <v>2358</v>
      </c>
      <c r="J130" s="77" t="s">
        <v>2359</v>
      </c>
      <c r="K130" s="340" t="s">
        <v>208</v>
      </c>
      <c r="L130" s="347" t="s">
        <v>37</v>
      </c>
      <c r="M130" s="347">
        <v>1</v>
      </c>
      <c r="N130" s="375">
        <v>10000</v>
      </c>
      <c r="O130" s="77"/>
      <c r="P130" s="77">
        <v>27</v>
      </c>
      <c r="Q130" s="376"/>
      <c r="R130" s="292"/>
      <c r="S130" s="292"/>
      <c r="T130" s="292"/>
      <c r="U130" s="292"/>
      <c r="V130" s="292"/>
      <c r="W130" s="292"/>
      <c r="X130" s="292"/>
      <c r="Y130" s="292"/>
      <c r="Z130" s="292"/>
      <c r="AA130" s="292"/>
      <c r="AB130" s="292"/>
      <c r="AC130" s="292"/>
      <c r="AD130" s="292"/>
      <c r="AE130" s="292"/>
      <c r="AF130" s="292"/>
      <c r="AG130" s="292"/>
      <c r="AH130" s="292"/>
    </row>
    <row r="131" spans="1:34" s="377" customFormat="1" ht="25.5">
      <c r="A131" s="1289">
        <v>46</v>
      </c>
      <c r="B131" s="1704">
        <v>11</v>
      </c>
      <c r="C131" s="1704">
        <v>5</v>
      </c>
      <c r="D131" s="1704" t="s">
        <v>58</v>
      </c>
      <c r="E131" s="1200" t="s">
        <v>2360</v>
      </c>
      <c r="F131" s="1200" t="s">
        <v>2361</v>
      </c>
      <c r="G131" s="1200" t="s">
        <v>2362</v>
      </c>
      <c r="H131" s="1200" t="s">
        <v>2363</v>
      </c>
      <c r="I131" s="1200" t="s">
        <v>2364</v>
      </c>
      <c r="J131" s="1200" t="s">
        <v>2365</v>
      </c>
      <c r="K131" s="1390" t="s">
        <v>208</v>
      </c>
      <c r="L131" s="347" t="s">
        <v>119</v>
      </c>
      <c r="M131" s="347">
        <v>1</v>
      </c>
      <c r="N131" s="1702">
        <v>16728</v>
      </c>
      <c r="O131" s="1200" t="s">
        <v>2366</v>
      </c>
      <c r="P131" s="1390">
        <v>26</v>
      </c>
      <c r="Q131" s="384"/>
      <c r="R131" s="292"/>
      <c r="S131" s="292"/>
      <c r="T131" s="292"/>
      <c r="U131" s="292"/>
      <c r="V131" s="292"/>
      <c r="W131" s="292"/>
      <c r="X131" s="292"/>
      <c r="Y131" s="292"/>
      <c r="Z131" s="292"/>
      <c r="AA131" s="292"/>
      <c r="AB131" s="292"/>
      <c r="AC131" s="292"/>
      <c r="AD131" s="292"/>
      <c r="AE131" s="292"/>
      <c r="AF131" s="292"/>
      <c r="AG131" s="292"/>
      <c r="AH131" s="292"/>
    </row>
    <row r="132" spans="1:34" s="377" customFormat="1" ht="25.5">
      <c r="A132" s="1278"/>
      <c r="B132" s="1704"/>
      <c r="C132" s="1704"/>
      <c r="D132" s="1704"/>
      <c r="E132" s="1200"/>
      <c r="F132" s="1200"/>
      <c r="G132" s="1200"/>
      <c r="H132" s="1200"/>
      <c r="I132" s="1200"/>
      <c r="J132" s="1200"/>
      <c r="K132" s="1390"/>
      <c r="L132" s="347" t="s">
        <v>120</v>
      </c>
      <c r="M132" s="347">
        <v>50</v>
      </c>
      <c r="N132" s="1702"/>
      <c r="O132" s="1200"/>
      <c r="P132" s="1390"/>
      <c r="Q132" s="376"/>
      <c r="R132" s="292"/>
      <c r="S132" s="292"/>
      <c r="T132" s="292"/>
      <c r="U132" s="292"/>
      <c r="V132" s="292"/>
      <c r="W132" s="292"/>
      <c r="X132" s="292"/>
      <c r="Y132" s="292"/>
      <c r="Z132" s="292"/>
      <c r="AA132" s="292"/>
      <c r="AB132" s="292"/>
      <c r="AC132" s="292"/>
      <c r="AD132" s="292"/>
      <c r="AE132" s="292"/>
      <c r="AF132" s="292"/>
      <c r="AG132" s="292"/>
      <c r="AH132" s="292"/>
    </row>
    <row r="133" spans="1:34" s="377" customFormat="1" ht="38.25">
      <c r="A133" s="1278"/>
      <c r="B133" s="1704"/>
      <c r="C133" s="1704"/>
      <c r="D133" s="1704"/>
      <c r="E133" s="1200"/>
      <c r="F133" s="1200"/>
      <c r="G133" s="1200"/>
      <c r="H133" s="1200"/>
      <c r="I133" s="1200"/>
      <c r="J133" s="1200"/>
      <c r="K133" s="1390"/>
      <c r="L133" s="347" t="s">
        <v>37</v>
      </c>
      <c r="M133" s="347">
        <v>1</v>
      </c>
      <c r="N133" s="1702"/>
      <c r="O133" s="1200"/>
      <c r="P133" s="1390"/>
      <c r="Q133" s="376"/>
      <c r="R133" s="292"/>
      <c r="S133" s="292"/>
      <c r="T133" s="292"/>
      <c r="U133" s="292"/>
      <c r="V133" s="292"/>
      <c r="W133" s="292"/>
      <c r="X133" s="292"/>
      <c r="Y133" s="292"/>
      <c r="Z133" s="292"/>
      <c r="AA133" s="292"/>
      <c r="AB133" s="292"/>
      <c r="AC133" s="292"/>
      <c r="AD133" s="292"/>
      <c r="AE133" s="292"/>
      <c r="AF133" s="292"/>
      <c r="AG133" s="292"/>
      <c r="AH133" s="292"/>
    </row>
    <row r="134" spans="1:34" s="377" customFormat="1" ht="25.5">
      <c r="A134" s="1278"/>
      <c r="B134" s="1707">
        <v>11</v>
      </c>
      <c r="C134" s="1707">
        <v>5</v>
      </c>
      <c r="D134" s="1707" t="s">
        <v>58</v>
      </c>
      <c r="E134" s="1707" t="s">
        <v>2360</v>
      </c>
      <c r="F134" s="1707" t="s">
        <v>2361</v>
      </c>
      <c r="G134" s="1707" t="s">
        <v>2362</v>
      </c>
      <c r="H134" s="1707" t="s">
        <v>2363</v>
      </c>
      <c r="I134" s="1707" t="s">
        <v>2364</v>
      </c>
      <c r="J134" s="1707" t="s">
        <v>2365</v>
      </c>
      <c r="K134" s="1389" t="s">
        <v>208</v>
      </c>
      <c r="L134" s="336" t="s">
        <v>119</v>
      </c>
      <c r="M134" s="336">
        <v>1</v>
      </c>
      <c r="N134" s="1698">
        <v>16113</v>
      </c>
      <c r="O134" s="1707" t="s">
        <v>2366</v>
      </c>
      <c r="P134" s="1703">
        <v>26</v>
      </c>
      <c r="Q134" s="384"/>
      <c r="R134" s="292"/>
      <c r="S134" s="292"/>
      <c r="T134" s="292"/>
      <c r="U134" s="292"/>
      <c r="V134" s="292"/>
      <c r="W134" s="292"/>
      <c r="X134" s="292"/>
      <c r="Y134" s="292"/>
      <c r="Z134" s="292"/>
      <c r="AA134" s="292"/>
      <c r="AB134" s="292"/>
      <c r="AC134" s="292"/>
      <c r="AD134" s="292"/>
      <c r="AE134" s="292"/>
      <c r="AF134" s="292"/>
      <c r="AG134" s="292"/>
      <c r="AH134" s="292"/>
    </row>
    <row r="135" spans="1:34" s="377" customFormat="1" ht="25.5">
      <c r="A135" s="1278"/>
      <c r="B135" s="1707"/>
      <c r="C135" s="1707"/>
      <c r="D135" s="1707"/>
      <c r="E135" s="1707"/>
      <c r="F135" s="1707"/>
      <c r="G135" s="1707"/>
      <c r="H135" s="1707"/>
      <c r="I135" s="1707"/>
      <c r="J135" s="1707"/>
      <c r="K135" s="1389"/>
      <c r="L135" s="336" t="s">
        <v>120</v>
      </c>
      <c r="M135" s="336">
        <v>50</v>
      </c>
      <c r="N135" s="1698"/>
      <c r="O135" s="1707"/>
      <c r="P135" s="1703"/>
      <c r="Q135" s="376"/>
      <c r="R135" s="292"/>
      <c r="S135" s="292"/>
      <c r="T135" s="292"/>
      <c r="U135" s="292"/>
      <c r="V135" s="292"/>
      <c r="W135" s="292"/>
      <c r="X135" s="292"/>
      <c r="Y135" s="292"/>
      <c r="Z135" s="292"/>
      <c r="AA135" s="292"/>
      <c r="AB135" s="292"/>
      <c r="AC135" s="292"/>
      <c r="AD135" s="292"/>
      <c r="AE135" s="292"/>
      <c r="AF135" s="292"/>
      <c r="AG135" s="292"/>
      <c r="AH135" s="292"/>
    </row>
    <row r="136" spans="1:34" s="377" customFormat="1" ht="38.25">
      <c r="A136" s="1278"/>
      <c r="B136" s="1707"/>
      <c r="C136" s="1707"/>
      <c r="D136" s="1707"/>
      <c r="E136" s="1707"/>
      <c r="F136" s="1707"/>
      <c r="G136" s="1707"/>
      <c r="H136" s="1707"/>
      <c r="I136" s="1707"/>
      <c r="J136" s="1707"/>
      <c r="K136" s="1389"/>
      <c r="L136" s="336" t="s">
        <v>37</v>
      </c>
      <c r="M136" s="336">
        <v>1</v>
      </c>
      <c r="N136" s="1698"/>
      <c r="O136" s="1707"/>
      <c r="P136" s="1703"/>
      <c r="Q136" s="376"/>
      <c r="R136" s="292"/>
      <c r="S136" s="292"/>
      <c r="T136" s="292"/>
      <c r="U136" s="292"/>
      <c r="V136" s="292"/>
      <c r="W136" s="292"/>
      <c r="X136" s="292"/>
      <c r="Y136" s="292"/>
      <c r="Z136" s="292"/>
      <c r="AA136" s="292"/>
      <c r="AB136" s="292"/>
      <c r="AC136" s="292"/>
      <c r="AD136" s="292"/>
      <c r="AE136" s="292"/>
      <c r="AF136" s="292"/>
      <c r="AG136" s="292"/>
      <c r="AH136" s="292"/>
    </row>
    <row r="137" spans="1:34" s="377" customFormat="1" ht="18" customHeight="1">
      <c r="A137" s="962"/>
      <c r="B137" s="1176" t="s">
        <v>2441</v>
      </c>
      <c r="C137" s="1177"/>
      <c r="D137" s="1177"/>
      <c r="E137" s="1177"/>
      <c r="F137" s="1177"/>
      <c r="G137" s="1177"/>
      <c r="H137" s="1177"/>
      <c r="I137" s="1177"/>
      <c r="J137" s="1177"/>
      <c r="K137" s="1177"/>
      <c r="L137" s="1177"/>
      <c r="M137" s="1177"/>
      <c r="N137" s="1177"/>
      <c r="O137" s="1177"/>
      <c r="P137" s="1178"/>
      <c r="Q137" s="376"/>
      <c r="R137" s="292"/>
      <c r="S137" s="292"/>
      <c r="T137" s="292"/>
      <c r="U137" s="292"/>
      <c r="V137" s="292"/>
      <c r="W137" s="292"/>
      <c r="X137" s="292"/>
      <c r="Y137" s="292"/>
      <c r="Z137" s="292"/>
      <c r="AA137" s="292"/>
      <c r="AB137" s="292"/>
      <c r="AC137" s="292"/>
      <c r="AD137" s="292"/>
      <c r="AE137" s="292"/>
      <c r="AF137" s="292"/>
      <c r="AG137" s="292"/>
      <c r="AH137" s="292"/>
    </row>
    <row r="138" spans="1:34" s="41" customFormat="1" ht="25.5">
      <c r="A138" s="1390">
        <v>47</v>
      </c>
      <c r="B138" s="1384">
        <v>12</v>
      </c>
      <c r="C138" s="1384" t="s">
        <v>126</v>
      </c>
      <c r="D138" s="1384" t="s">
        <v>272</v>
      </c>
      <c r="E138" s="1385" t="s">
        <v>2367</v>
      </c>
      <c r="F138" s="1385" t="s">
        <v>2368</v>
      </c>
      <c r="G138" s="1385" t="s">
        <v>2369</v>
      </c>
      <c r="H138" s="1385" t="s">
        <v>2370</v>
      </c>
      <c r="I138" s="1385" t="s">
        <v>2371</v>
      </c>
      <c r="J138" s="1385" t="s">
        <v>2372</v>
      </c>
      <c r="K138" s="1390" t="s">
        <v>208</v>
      </c>
      <c r="L138" s="347" t="s">
        <v>26</v>
      </c>
      <c r="M138" s="347">
        <v>1</v>
      </c>
      <c r="N138" s="1696">
        <v>9840</v>
      </c>
      <c r="O138" s="1699"/>
      <c r="P138" s="1699">
        <v>25</v>
      </c>
      <c r="Q138" s="376"/>
      <c r="R138" s="292"/>
      <c r="S138" s="292"/>
      <c r="T138" s="292"/>
      <c r="U138" s="292"/>
      <c r="V138" s="292"/>
      <c r="W138" s="292"/>
      <c r="X138" s="292"/>
      <c r="Y138" s="292"/>
      <c r="Z138" s="292"/>
      <c r="AA138" s="292"/>
      <c r="AB138" s="292"/>
      <c r="AC138" s="292"/>
      <c r="AD138" s="292"/>
      <c r="AE138" s="292"/>
      <c r="AF138" s="292"/>
      <c r="AG138" s="292"/>
      <c r="AH138" s="292"/>
    </row>
    <row r="139" spans="1:34" s="41" customFormat="1" ht="12.75">
      <c r="A139" s="1390"/>
      <c r="B139" s="1384"/>
      <c r="C139" s="1384"/>
      <c r="D139" s="1384"/>
      <c r="E139" s="1385"/>
      <c r="F139" s="1385"/>
      <c r="G139" s="1385"/>
      <c r="H139" s="1385"/>
      <c r="I139" s="1385"/>
      <c r="J139" s="1385"/>
      <c r="K139" s="1390"/>
      <c r="L139" s="347" t="s">
        <v>2373</v>
      </c>
      <c r="M139" s="347">
        <v>1</v>
      </c>
      <c r="N139" s="1696"/>
      <c r="O139" s="1699"/>
      <c r="P139" s="1699"/>
      <c r="Q139" s="376"/>
      <c r="R139" s="292"/>
      <c r="S139" s="292"/>
      <c r="T139" s="292"/>
      <c r="U139" s="292"/>
      <c r="V139" s="292"/>
      <c r="W139" s="292"/>
      <c r="X139" s="292"/>
      <c r="Y139" s="292"/>
      <c r="Z139" s="292"/>
      <c r="AA139" s="292"/>
      <c r="AB139" s="292"/>
      <c r="AC139" s="292"/>
      <c r="AD139" s="292"/>
      <c r="AE139" s="292"/>
      <c r="AF139" s="292"/>
      <c r="AG139" s="292"/>
      <c r="AH139" s="292"/>
    </row>
    <row r="140" spans="1:34" s="41" customFormat="1" ht="38.25">
      <c r="A140" s="1390"/>
      <c r="B140" s="1384"/>
      <c r="C140" s="1384"/>
      <c r="D140" s="1384"/>
      <c r="E140" s="1385"/>
      <c r="F140" s="1385"/>
      <c r="G140" s="1385"/>
      <c r="H140" s="1385"/>
      <c r="I140" s="1385"/>
      <c r="J140" s="1385"/>
      <c r="K140" s="1390"/>
      <c r="L140" s="347" t="s">
        <v>610</v>
      </c>
      <c r="M140" s="347">
        <v>112</v>
      </c>
      <c r="N140" s="1696"/>
      <c r="O140" s="1699"/>
      <c r="P140" s="1699"/>
      <c r="Q140" s="376"/>
      <c r="R140" s="292"/>
      <c r="S140" s="292"/>
      <c r="T140" s="292"/>
      <c r="U140" s="292"/>
      <c r="V140" s="292"/>
      <c r="W140" s="292"/>
      <c r="X140" s="292"/>
      <c r="Y140" s="292"/>
      <c r="Z140" s="292"/>
      <c r="AA140" s="292"/>
      <c r="AB140" s="292"/>
      <c r="AC140" s="292"/>
      <c r="AD140" s="292"/>
      <c r="AE140" s="292"/>
      <c r="AF140" s="292"/>
      <c r="AG140" s="292"/>
      <c r="AH140" s="292"/>
    </row>
    <row r="141" spans="1:34" s="377" customFormat="1" ht="38.25">
      <c r="A141" s="1390">
        <v>48</v>
      </c>
      <c r="B141" s="1384">
        <v>12</v>
      </c>
      <c r="C141" s="1384" t="s">
        <v>88</v>
      </c>
      <c r="D141" s="1384" t="s">
        <v>58</v>
      </c>
      <c r="E141" s="1385" t="s">
        <v>2367</v>
      </c>
      <c r="F141" s="1385" t="s">
        <v>2374</v>
      </c>
      <c r="G141" s="1385" t="s">
        <v>2375</v>
      </c>
      <c r="H141" s="1385" t="s">
        <v>2370</v>
      </c>
      <c r="I141" s="1385" t="s">
        <v>2376</v>
      </c>
      <c r="J141" s="1385" t="s">
        <v>2377</v>
      </c>
      <c r="K141" s="1390" t="s">
        <v>208</v>
      </c>
      <c r="L141" s="347" t="s">
        <v>610</v>
      </c>
      <c r="M141" s="347">
        <v>112</v>
      </c>
      <c r="N141" s="1696">
        <v>6000</v>
      </c>
      <c r="O141" s="1699"/>
      <c r="P141" s="1699">
        <v>25</v>
      </c>
      <c r="Q141" s="376"/>
      <c r="R141" s="292"/>
      <c r="S141" s="292"/>
      <c r="T141" s="292"/>
      <c r="U141" s="292"/>
      <c r="V141" s="292"/>
      <c r="W141" s="292"/>
      <c r="X141" s="292"/>
      <c r="Y141" s="292"/>
      <c r="Z141" s="292"/>
      <c r="AA141" s="292"/>
      <c r="AB141" s="292"/>
      <c r="AC141" s="292"/>
      <c r="AD141" s="292"/>
      <c r="AE141" s="292"/>
      <c r="AF141" s="292"/>
      <c r="AG141" s="292"/>
      <c r="AH141" s="292"/>
    </row>
    <row r="142" spans="1:34" s="377" customFormat="1" ht="25.5">
      <c r="A142" s="1390"/>
      <c r="B142" s="1384"/>
      <c r="C142" s="1384"/>
      <c r="D142" s="1384"/>
      <c r="E142" s="1385"/>
      <c r="F142" s="1385"/>
      <c r="G142" s="1385"/>
      <c r="H142" s="1385"/>
      <c r="I142" s="1385"/>
      <c r="J142" s="1385"/>
      <c r="K142" s="1390"/>
      <c r="L142" s="347" t="s">
        <v>2295</v>
      </c>
      <c r="M142" s="347">
        <v>1</v>
      </c>
      <c r="N142" s="1696"/>
      <c r="O142" s="1699"/>
      <c r="P142" s="1699"/>
      <c r="Q142" s="376"/>
      <c r="R142" s="292"/>
      <c r="S142" s="292"/>
      <c r="T142" s="292"/>
      <c r="U142" s="292"/>
      <c r="V142" s="292"/>
      <c r="W142" s="292"/>
      <c r="X142" s="292"/>
      <c r="Y142" s="292"/>
      <c r="Z142" s="292"/>
      <c r="AA142" s="292"/>
      <c r="AB142" s="292"/>
      <c r="AC142" s="292"/>
      <c r="AD142" s="292"/>
      <c r="AE142" s="292"/>
      <c r="AF142" s="292"/>
      <c r="AG142" s="292"/>
      <c r="AH142" s="292"/>
    </row>
    <row r="143" spans="1:34" s="377" customFormat="1" ht="12.75">
      <c r="A143" s="1390"/>
      <c r="B143" s="1384"/>
      <c r="C143" s="1384"/>
      <c r="D143" s="1384"/>
      <c r="E143" s="1385"/>
      <c r="F143" s="1385"/>
      <c r="G143" s="1385"/>
      <c r="H143" s="1385"/>
      <c r="I143" s="1385"/>
      <c r="J143" s="1385"/>
      <c r="K143" s="1390"/>
      <c r="L143" s="347" t="s">
        <v>2373</v>
      </c>
      <c r="M143" s="347">
        <v>1</v>
      </c>
      <c r="N143" s="1696"/>
      <c r="O143" s="1699"/>
      <c r="P143" s="1699"/>
      <c r="Q143" s="376"/>
      <c r="R143" s="292"/>
      <c r="S143" s="292"/>
      <c r="T143" s="292"/>
      <c r="U143" s="292"/>
      <c r="V143" s="292"/>
      <c r="W143" s="292"/>
      <c r="X143" s="292"/>
      <c r="Y143" s="292"/>
      <c r="Z143" s="292"/>
      <c r="AA143" s="292"/>
      <c r="AB143" s="292"/>
      <c r="AC143" s="292"/>
      <c r="AD143" s="292"/>
      <c r="AE143" s="292"/>
      <c r="AF143" s="292"/>
      <c r="AG143" s="292"/>
      <c r="AH143" s="292"/>
    </row>
    <row r="144" spans="1:34" s="377" customFormat="1" ht="25.5">
      <c r="A144" s="1390"/>
      <c r="B144" s="1384"/>
      <c r="C144" s="1384"/>
      <c r="D144" s="1384"/>
      <c r="E144" s="1385"/>
      <c r="F144" s="1385"/>
      <c r="G144" s="1385"/>
      <c r="H144" s="1385"/>
      <c r="I144" s="1385"/>
      <c r="J144" s="1385"/>
      <c r="K144" s="1390"/>
      <c r="L144" s="347" t="s">
        <v>26</v>
      </c>
      <c r="M144" s="347">
        <v>1</v>
      </c>
      <c r="N144" s="1696"/>
      <c r="O144" s="1699"/>
      <c r="P144" s="1699"/>
      <c r="Q144" s="376"/>
      <c r="R144" s="292"/>
      <c r="S144" s="292"/>
      <c r="T144" s="292"/>
      <c r="U144" s="292"/>
      <c r="V144" s="292"/>
      <c r="W144" s="292"/>
      <c r="X144" s="292"/>
      <c r="Y144" s="292"/>
      <c r="Z144" s="292"/>
      <c r="AA144" s="292"/>
      <c r="AB144" s="292"/>
      <c r="AC144" s="292"/>
      <c r="AD144" s="292"/>
      <c r="AE144" s="292"/>
      <c r="AF144" s="292"/>
      <c r="AG144" s="292"/>
      <c r="AH144" s="292"/>
    </row>
    <row r="145" spans="1:34" s="41" customFormat="1" ht="38.25">
      <c r="A145" s="1390">
        <v>49</v>
      </c>
      <c r="B145" s="1384">
        <v>12</v>
      </c>
      <c r="C145" s="1384" t="s">
        <v>440</v>
      </c>
      <c r="D145" s="1384" t="s">
        <v>31</v>
      </c>
      <c r="E145" s="1385" t="s">
        <v>2367</v>
      </c>
      <c r="F145" s="1385" t="s">
        <v>2378</v>
      </c>
      <c r="G145" s="1385" t="s">
        <v>2379</v>
      </c>
      <c r="H145" s="1385" t="s">
        <v>2380</v>
      </c>
      <c r="I145" s="1385" t="s">
        <v>2381</v>
      </c>
      <c r="J145" s="1385" t="s">
        <v>2382</v>
      </c>
      <c r="K145" s="1390" t="s">
        <v>208</v>
      </c>
      <c r="L145" s="347" t="s">
        <v>610</v>
      </c>
      <c r="M145" s="347">
        <v>112</v>
      </c>
      <c r="N145" s="1696">
        <v>10455</v>
      </c>
      <c r="O145" s="1385" t="s">
        <v>2383</v>
      </c>
      <c r="P145" s="1699">
        <v>25</v>
      </c>
      <c r="Q145" s="376"/>
      <c r="R145" s="292"/>
      <c r="S145" s="292"/>
      <c r="T145" s="292"/>
      <c r="U145" s="292"/>
      <c r="V145" s="292"/>
      <c r="W145" s="292"/>
      <c r="X145" s="292"/>
      <c r="Y145" s="292"/>
      <c r="Z145" s="292"/>
      <c r="AA145" s="292"/>
      <c r="AB145" s="292"/>
      <c r="AC145" s="292"/>
      <c r="AD145" s="292"/>
      <c r="AE145" s="292"/>
      <c r="AF145" s="292"/>
      <c r="AG145" s="292"/>
      <c r="AH145" s="292"/>
    </row>
    <row r="146" spans="1:34" s="41" customFormat="1" ht="25.5">
      <c r="A146" s="1390"/>
      <c r="B146" s="1384"/>
      <c r="C146" s="1384"/>
      <c r="D146" s="1384"/>
      <c r="E146" s="1385"/>
      <c r="F146" s="1385"/>
      <c r="G146" s="1385"/>
      <c r="H146" s="1385"/>
      <c r="I146" s="1385"/>
      <c r="J146" s="1385"/>
      <c r="K146" s="1390"/>
      <c r="L146" s="347" t="s">
        <v>2295</v>
      </c>
      <c r="M146" s="347">
        <v>1</v>
      </c>
      <c r="N146" s="1696"/>
      <c r="O146" s="1385"/>
      <c r="P146" s="1699"/>
      <c r="Q146" s="376"/>
      <c r="R146" s="292"/>
      <c r="S146" s="292"/>
      <c r="T146" s="292"/>
      <c r="U146" s="292"/>
      <c r="V146" s="292"/>
      <c r="W146" s="292"/>
      <c r="X146" s="292"/>
      <c r="Y146" s="292"/>
      <c r="Z146" s="292"/>
      <c r="AA146" s="292"/>
      <c r="AB146" s="292"/>
      <c r="AC146" s="292"/>
      <c r="AD146" s="292"/>
      <c r="AE146" s="292"/>
      <c r="AF146" s="292"/>
      <c r="AG146" s="292"/>
      <c r="AH146" s="292"/>
    </row>
    <row r="147" spans="1:34" s="41" customFormat="1" ht="12.75">
      <c r="A147" s="1390"/>
      <c r="B147" s="1384"/>
      <c r="C147" s="1384"/>
      <c r="D147" s="1384"/>
      <c r="E147" s="1385"/>
      <c r="F147" s="1385"/>
      <c r="G147" s="1385"/>
      <c r="H147" s="1385"/>
      <c r="I147" s="1385"/>
      <c r="J147" s="1385"/>
      <c r="K147" s="1390"/>
      <c r="L147" s="347" t="s">
        <v>2373</v>
      </c>
      <c r="M147" s="347">
        <v>1</v>
      </c>
      <c r="N147" s="1696"/>
      <c r="O147" s="1385"/>
      <c r="P147" s="1699"/>
      <c r="Q147" s="376"/>
      <c r="R147" s="292"/>
      <c r="S147" s="292"/>
      <c r="T147" s="292"/>
      <c r="U147" s="292"/>
      <c r="V147" s="292"/>
      <c r="W147" s="292"/>
      <c r="X147" s="292"/>
      <c r="Y147" s="292"/>
      <c r="Z147" s="292"/>
      <c r="AA147" s="292"/>
      <c r="AB147" s="292"/>
      <c r="AC147" s="292"/>
      <c r="AD147" s="292"/>
      <c r="AE147" s="292"/>
      <c r="AF147" s="292"/>
      <c r="AG147" s="292"/>
      <c r="AH147" s="292"/>
    </row>
    <row r="148" spans="1:34" s="41" customFormat="1" ht="45" customHeight="1">
      <c r="A148" s="1390"/>
      <c r="B148" s="1384"/>
      <c r="C148" s="1384"/>
      <c r="D148" s="1384"/>
      <c r="E148" s="1385"/>
      <c r="F148" s="1385"/>
      <c r="G148" s="1385"/>
      <c r="H148" s="1385"/>
      <c r="I148" s="1385"/>
      <c r="J148" s="1385"/>
      <c r="K148" s="1390"/>
      <c r="L148" s="347" t="s">
        <v>26</v>
      </c>
      <c r="M148" s="347">
        <v>1</v>
      </c>
      <c r="N148" s="1696"/>
      <c r="O148" s="1385"/>
      <c r="P148" s="1699"/>
      <c r="Q148" s="376"/>
      <c r="R148" s="292"/>
      <c r="S148" s="292"/>
      <c r="T148" s="292"/>
      <c r="U148" s="292"/>
      <c r="V148" s="292"/>
      <c r="W148" s="292"/>
      <c r="X148" s="292"/>
      <c r="Y148" s="292"/>
      <c r="Z148" s="292"/>
      <c r="AA148" s="292"/>
      <c r="AB148" s="292"/>
      <c r="AC148" s="292"/>
      <c r="AD148" s="292"/>
      <c r="AE148" s="292"/>
      <c r="AF148" s="292"/>
      <c r="AG148" s="292"/>
      <c r="AH148" s="292"/>
    </row>
    <row r="149" spans="1:34" s="377" customFormat="1" ht="12.75">
      <c r="A149" s="1390">
        <v>50</v>
      </c>
      <c r="B149" s="1384">
        <v>13</v>
      </c>
      <c r="C149" s="1384" t="s">
        <v>88</v>
      </c>
      <c r="D149" s="1384" t="s">
        <v>58</v>
      </c>
      <c r="E149" s="1385" t="s">
        <v>2183</v>
      </c>
      <c r="F149" s="1385" t="s">
        <v>2384</v>
      </c>
      <c r="G149" s="1385" t="s">
        <v>2385</v>
      </c>
      <c r="H149" s="1385" t="s">
        <v>2386</v>
      </c>
      <c r="I149" s="1385" t="s">
        <v>2387</v>
      </c>
      <c r="J149" s="1385" t="s">
        <v>2388</v>
      </c>
      <c r="K149" s="1390" t="s">
        <v>208</v>
      </c>
      <c r="L149" s="347" t="s">
        <v>2389</v>
      </c>
      <c r="M149" s="347">
        <v>12</v>
      </c>
      <c r="N149" s="1696">
        <v>16198.69</v>
      </c>
      <c r="O149" s="1385" t="s">
        <v>2390</v>
      </c>
      <c r="P149" s="1699">
        <v>25</v>
      </c>
      <c r="Q149" s="376"/>
      <c r="R149" s="292"/>
      <c r="S149" s="292"/>
      <c r="T149" s="292"/>
      <c r="U149" s="292"/>
      <c r="V149" s="292"/>
      <c r="W149" s="292"/>
      <c r="X149" s="292"/>
      <c r="Y149" s="292"/>
      <c r="Z149" s="292"/>
      <c r="AA149" s="292"/>
      <c r="AB149" s="292"/>
      <c r="AC149" s="292"/>
      <c r="AD149" s="292"/>
      <c r="AE149" s="292"/>
      <c r="AF149" s="292"/>
      <c r="AG149" s="292"/>
      <c r="AH149" s="292"/>
    </row>
    <row r="150" spans="1:34" s="388" customFormat="1" ht="38.25">
      <c r="A150" s="1390"/>
      <c r="B150" s="1384"/>
      <c r="C150" s="1384"/>
      <c r="D150" s="1384"/>
      <c r="E150" s="1385"/>
      <c r="F150" s="1385"/>
      <c r="G150" s="1385"/>
      <c r="H150" s="1385"/>
      <c r="I150" s="1385"/>
      <c r="J150" s="1385"/>
      <c r="K150" s="1390"/>
      <c r="L150" s="347" t="s">
        <v>2391</v>
      </c>
      <c r="M150" s="178">
        <v>17000</v>
      </c>
      <c r="N150" s="1696"/>
      <c r="O150" s="1385"/>
      <c r="P150" s="1699"/>
      <c r="Q150" s="386"/>
      <c r="R150" s="387"/>
      <c r="S150" s="387"/>
      <c r="T150" s="387"/>
      <c r="U150" s="387"/>
      <c r="V150" s="387"/>
      <c r="W150" s="387"/>
      <c r="X150" s="387"/>
      <c r="Y150" s="387"/>
      <c r="Z150" s="387"/>
      <c r="AA150" s="387"/>
      <c r="AB150" s="387"/>
      <c r="AC150" s="387"/>
      <c r="AD150" s="387"/>
      <c r="AE150" s="387"/>
      <c r="AF150" s="387"/>
      <c r="AG150" s="387"/>
      <c r="AH150" s="387"/>
    </row>
    <row r="151" spans="1:34" s="3" customFormat="1" ht="12.75">
      <c r="A151" s="92"/>
      <c r="B151" s="430"/>
      <c r="C151" s="430"/>
      <c r="D151" s="430"/>
      <c r="E151" s="343"/>
      <c r="F151" s="204"/>
      <c r="G151" s="429"/>
      <c r="H151" s="204"/>
      <c r="I151" s="204"/>
      <c r="J151" s="832"/>
      <c r="K151" s="204"/>
      <c r="L151" s="343"/>
      <c r="M151" s="833"/>
      <c r="N151" s="834"/>
      <c r="O151" s="291"/>
      <c r="P151" s="835"/>
    </row>
    <row r="152" spans="1:34">
      <c r="A152"/>
      <c r="F152" s="880"/>
      <c r="G152" s="881" t="s">
        <v>3903</v>
      </c>
      <c r="H152" s="882" t="s">
        <v>3904</v>
      </c>
      <c r="I152" s="880"/>
      <c r="J152" s="880"/>
      <c r="K152" s="883" t="s">
        <v>3903</v>
      </c>
      <c r="L152" s="847" t="s">
        <v>3904</v>
      </c>
      <c r="Q152"/>
    </row>
    <row r="153" spans="1:34">
      <c r="A153"/>
      <c r="F153" s="848" t="s">
        <v>169</v>
      </c>
      <c r="G153" s="884">
        <f>N6+N9+N10+N13+N16+N21+N26+N28+N30+N35+N37+N40+N41</f>
        <v>616000</v>
      </c>
      <c r="H153" s="837">
        <f>N7+N9+N11+N14+N18+N23+N26+N28+N32+N38+N40+N42+N44</f>
        <v>616000</v>
      </c>
      <c r="I153" s="880"/>
      <c r="J153" s="885" t="s">
        <v>171</v>
      </c>
      <c r="K153" s="886">
        <v>13</v>
      </c>
      <c r="L153" s="849">
        <v>13</v>
      </c>
      <c r="Q153"/>
    </row>
    <row r="154" spans="1:34">
      <c r="A154"/>
      <c r="F154" s="848" t="s">
        <v>170</v>
      </c>
      <c r="G154" s="884">
        <f>SUM(N46:N60)+SUM(N63:N87)+SUM(N92:N133)+SUM(N138:N150)</f>
        <v>874615.17999999993</v>
      </c>
      <c r="H154" s="837">
        <f>N46+N50+N52+N54+N57+N59+N61+N63+N66+N68+N69+N72+N74+N75+N76+N77+N79+N81+N88+N92+N96+N102+N108+N109+N111+N114+N117+N118+N122+N126+N130+N134+N138+N141+N145+N149</f>
        <v>923999.99999999988</v>
      </c>
      <c r="I154" s="880"/>
      <c r="J154" s="885" t="s">
        <v>173</v>
      </c>
      <c r="K154" s="886">
        <v>36</v>
      </c>
      <c r="L154" s="849">
        <v>36</v>
      </c>
      <c r="Q154"/>
    </row>
    <row r="155" spans="1:34">
      <c r="A155"/>
      <c r="F155" s="848" t="s">
        <v>172</v>
      </c>
      <c r="G155" s="836">
        <f>G153+G154</f>
        <v>1490615.18</v>
      </c>
      <c r="H155" s="837">
        <f>H153+H154</f>
        <v>1540000</v>
      </c>
      <c r="I155" s="880"/>
      <c r="J155" s="886" t="s">
        <v>174</v>
      </c>
      <c r="K155" s="886">
        <f>K153+K154</f>
        <v>49</v>
      </c>
      <c r="L155" s="849">
        <f>L153+L154</f>
        <v>49</v>
      </c>
      <c r="Q155"/>
    </row>
    <row r="156" spans="1:34">
      <c r="F156" s="880"/>
      <c r="G156" s="880"/>
      <c r="H156" s="880"/>
      <c r="I156" s="880"/>
      <c r="J156" s="880"/>
      <c r="K156" s="880"/>
      <c r="L156" s="880"/>
    </row>
    <row r="157" spans="1:34">
      <c r="F157" s="880"/>
      <c r="G157" s="880"/>
      <c r="H157" s="880"/>
      <c r="I157" s="880"/>
      <c r="J157" s="880"/>
      <c r="K157" s="880"/>
      <c r="L157" s="880"/>
    </row>
    <row r="159" spans="1:34" ht="15.75">
      <c r="A159" s="1158" t="s">
        <v>175</v>
      </c>
      <c r="B159" s="1159"/>
      <c r="C159" s="1159"/>
      <c r="D159" s="1159"/>
      <c r="E159" s="1159"/>
      <c r="F159" s="1159"/>
      <c r="G159" s="1159"/>
      <c r="H159" s="1159"/>
      <c r="I159" s="1159"/>
      <c r="J159" s="1159"/>
      <c r="K159" s="1159"/>
      <c r="L159" s="1159"/>
      <c r="M159" s="1159"/>
    </row>
    <row r="160" spans="1:34" ht="15.75">
      <c r="A160" s="390"/>
      <c r="B160" s="332"/>
      <c r="C160" s="332"/>
      <c r="D160" s="332"/>
      <c r="E160" s="332"/>
      <c r="F160" s="332"/>
      <c r="G160" s="332"/>
      <c r="H160" s="332"/>
      <c r="I160" s="332"/>
      <c r="J160" s="332"/>
      <c r="K160" s="332"/>
      <c r="L160" s="332"/>
      <c r="M160" s="332"/>
    </row>
    <row r="161" spans="1:17" s="3" customFormat="1" ht="30" customHeight="1">
      <c r="A161" s="1705" t="s">
        <v>1</v>
      </c>
      <c r="B161" s="1073" t="s">
        <v>2</v>
      </c>
      <c r="C161" s="1073" t="s">
        <v>3</v>
      </c>
      <c r="D161" s="1085" t="s">
        <v>4</v>
      </c>
      <c r="E161" s="1085" t="s">
        <v>5</v>
      </c>
      <c r="F161" s="1085" t="s">
        <v>6</v>
      </c>
      <c r="G161" s="1085" t="s">
        <v>7</v>
      </c>
      <c r="H161" s="1085" t="s">
        <v>8</v>
      </c>
      <c r="I161" s="1085" t="s">
        <v>9</v>
      </c>
      <c r="J161" s="1087" t="s">
        <v>10</v>
      </c>
      <c r="K161" s="1088"/>
      <c r="L161" s="1089" t="s">
        <v>11</v>
      </c>
      <c r="M161" s="1089"/>
      <c r="N161" s="1073" t="s">
        <v>12</v>
      </c>
      <c r="O161" s="1073" t="s">
        <v>13</v>
      </c>
      <c r="P161" s="1073" t="s">
        <v>14</v>
      </c>
      <c r="Q161" s="372"/>
    </row>
    <row r="162" spans="1:17" s="3" customFormat="1" ht="35.25" customHeight="1">
      <c r="A162" s="1706"/>
      <c r="B162" s="1074"/>
      <c r="C162" s="1074"/>
      <c r="D162" s="1086"/>
      <c r="E162" s="1086"/>
      <c r="F162" s="1086"/>
      <c r="G162" s="1086"/>
      <c r="H162" s="1086"/>
      <c r="I162" s="1086"/>
      <c r="J162" s="331">
        <v>2016</v>
      </c>
      <c r="K162" s="331">
        <v>2017</v>
      </c>
      <c r="L162" s="330" t="s">
        <v>15</v>
      </c>
      <c r="M162" s="330" t="s">
        <v>16</v>
      </c>
      <c r="N162" s="1074"/>
      <c r="O162" s="1074"/>
      <c r="P162" s="1074"/>
      <c r="Q162" s="372"/>
    </row>
    <row r="163" spans="1:17" s="292" customFormat="1" ht="38.25">
      <c r="A163" s="1289">
        <v>1</v>
      </c>
      <c r="B163" s="1077">
        <v>13</v>
      </c>
      <c r="C163" s="1077" t="s">
        <v>424</v>
      </c>
      <c r="D163" s="1077" t="s">
        <v>89</v>
      </c>
      <c r="E163" s="1285" t="s">
        <v>2392</v>
      </c>
      <c r="F163" s="1285" t="s">
        <v>2393</v>
      </c>
      <c r="G163" s="1285" t="s">
        <v>2394</v>
      </c>
      <c r="H163" s="1285" t="s">
        <v>2395</v>
      </c>
      <c r="I163" s="1285" t="s">
        <v>2396</v>
      </c>
      <c r="J163" s="1285" t="s">
        <v>2397</v>
      </c>
      <c r="K163" s="1289" t="s">
        <v>208</v>
      </c>
      <c r="L163" s="347" t="s">
        <v>37</v>
      </c>
      <c r="M163" s="156">
        <v>5</v>
      </c>
      <c r="N163" s="1417">
        <v>41008.199999999997</v>
      </c>
      <c r="O163" s="1285" t="s">
        <v>2398</v>
      </c>
      <c r="P163" s="1285">
        <v>24</v>
      </c>
      <c r="Q163" s="376"/>
    </row>
    <row r="164" spans="1:17" s="292" customFormat="1" ht="38.25">
      <c r="A164" s="1296"/>
      <c r="B164" s="1078"/>
      <c r="C164" s="1078"/>
      <c r="D164" s="1078"/>
      <c r="E164" s="1286"/>
      <c r="F164" s="1286"/>
      <c r="G164" s="1286"/>
      <c r="H164" s="1286"/>
      <c r="I164" s="1286"/>
      <c r="J164" s="1286"/>
      <c r="K164" s="1296"/>
      <c r="L164" s="347" t="s">
        <v>609</v>
      </c>
      <c r="M164" s="156">
        <v>3000</v>
      </c>
      <c r="N164" s="1419"/>
      <c r="O164" s="1286"/>
      <c r="P164" s="1286"/>
      <c r="Q164" s="376"/>
    </row>
    <row r="165" spans="1:17" s="292" customFormat="1" ht="25.5">
      <c r="A165" s="1289">
        <v>2</v>
      </c>
      <c r="B165" s="1077">
        <v>13</v>
      </c>
      <c r="C165" s="1077">
        <v>5</v>
      </c>
      <c r="D165" s="1077" t="s">
        <v>58</v>
      </c>
      <c r="E165" s="1285" t="s">
        <v>2399</v>
      </c>
      <c r="F165" s="1426" t="s">
        <v>2400</v>
      </c>
      <c r="G165" s="1285" t="s">
        <v>2401</v>
      </c>
      <c r="H165" s="1285" t="s">
        <v>2402</v>
      </c>
      <c r="I165" s="1285" t="s">
        <v>2403</v>
      </c>
      <c r="J165" s="1285" t="s">
        <v>2404</v>
      </c>
      <c r="K165" s="1289" t="s">
        <v>208</v>
      </c>
      <c r="L165" s="347" t="s">
        <v>26</v>
      </c>
      <c r="M165" s="156">
        <v>1</v>
      </c>
      <c r="N165" s="1417">
        <v>23838.2</v>
      </c>
      <c r="O165" s="1285" t="s">
        <v>2405</v>
      </c>
      <c r="P165" s="1285">
        <v>24</v>
      </c>
      <c r="Q165" s="376"/>
    </row>
    <row r="166" spans="1:17" s="292" customFormat="1" ht="38.25">
      <c r="A166" s="1278"/>
      <c r="B166" s="1099"/>
      <c r="C166" s="1099"/>
      <c r="D166" s="1099"/>
      <c r="E166" s="1293"/>
      <c r="F166" s="1427"/>
      <c r="G166" s="1293"/>
      <c r="H166" s="1293"/>
      <c r="I166" s="1293"/>
      <c r="J166" s="1293"/>
      <c r="K166" s="1278"/>
      <c r="L166" s="347" t="s">
        <v>75</v>
      </c>
      <c r="M166" s="156">
        <v>30</v>
      </c>
      <c r="N166" s="1418"/>
      <c r="O166" s="1293"/>
      <c r="P166" s="1293"/>
      <c r="Q166" s="376"/>
    </row>
    <row r="167" spans="1:17" s="292" customFormat="1" ht="25.5">
      <c r="A167" s="1278"/>
      <c r="B167" s="1099"/>
      <c r="C167" s="1099"/>
      <c r="D167" s="1099"/>
      <c r="E167" s="1293"/>
      <c r="F167" s="1427"/>
      <c r="G167" s="1293"/>
      <c r="H167" s="1293"/>
      <c r="I167" s="1293"/>
      <c r="J167" s="1293"/>
      <c r="K167" s="1278"/>
      <c r="L167" s="347" t="s">
        <v>119</v>
      </c>
      <c r="M167" s="156">
        <v>1</v>
      </c>
      <c r="N167" s="1418"/>
      <c r="O167" s="1293"/>
      <c r="P167" s="1293"/>
      <c r="Q167" s="376"/>
    </row>
    <row r="168" spans="1:17" s="292" customFormat="1" ht="25.5">
      <c r="A168" s="1278"/>
      <c r="B168" s="1099"/>
      <c r="C168" s="1099"/>
      <c r="D168" s="1099"/>
      <c r="E168" s="1293"/>
      <c r="F168" s="1427"/>
      <c r="G168" s="1293"/>
      <c r="H168" s="1293"/>
      <c r="I168" s="1293"/>
      <c r="J168" s="1293"/>
      <c r="K168" s="1278"/>
      <c r="L168" s="347" t="s">
        <v>120</v>
      </c>
      <c r="M168" s="156">
        <v>10</v>
      </c>
      <c r="N168" s="1418"/>
      <c r="O168" s="1293"/>
      <c r="P168" s="1293"/>
      <c r="Q168" s="376"/>
    </row>
    <row r="169" spans="1:17" s="292" customFormat="1">
      <c r="A169" s="1278"/>
      <c r="B169" s="1099"/>
      <c r="C169" s="1099"/>
      <c r="D169" s="1099"/>
      <c r="E169" s="1293"/>
      <c r="F169" s="1427"/>
      <c r="G169" s="1293"/>
      <c r="H169" s="1293"/>
      <c r="I169" s="1293"/>
      <c r="J169" s="1293"/>
      <c r="K169" s="1278"/>
      <c r="L169" s="347" t="s">
        <v>981</v>
      </c>
      <c r="M169" s="156">
        <v>1</v>
      </c>
      <c r="N169" s="1418"/>
      <c r="O169" s="1293"/>
      <c r="P169" s="1293"/>
      <c r="Q169" s="376"/>
    </row>
    <row r="170" spans="1:17" s="292" customFormat="1" ht="25.5">
      <c r="A170" s="1278"/>
      <c r="B170" s="1099"/>
      <c r="C170" s="1099"/>
      <c r="D170" s="1099"/>
      <c r="E170" s="1293"/>
      <c r="F170" s="1427"/>
      <c r="G170" s="1293"/>
      <c r="H170" s="1293"/>
      <c r="I170" s="1293"/>
      <c r="J170" s="1293"/>
      <c r="K170" s="1278"/>
      <c r="L170" s="347" t="s">
        <v>66</v>
      </c>
      <c r="M170" s="156">
        <v>10</v>
      </c>
      <c r="N170" s="1418"/>
      <c r="O170" s="1293"/>
      <c r="P170" s="1293"/>
      <c r="Q170" s="376"/>
    </row>
    <row r="171" spans="1:17" s="292" customFormat="1" ht="38.25">
      <c r="A171" s="1296"/>
      <c r="B171" s="1078"/>
      <c r="C171" s="1078"/>
      <c r="D171" s="1078"/>
      <c r="E171" s="1286"/>
      <c r="F171" s="1428"/>
      <c r="G171" s="1286"/>
      <c r="H171" s="1286"/>
      <c r="I171" s="1286"/>
      <c r="J171" s="1286"/>
      <c r="K171" s="1296"/>
      <c r="L171" s="347" t="s">
        <v>2124</v>
      </c>
      <c r="M171" s="156">
        <v>1000</v>
      </c>
      <c r="N171" s="1419"/>
      <c r="O171" s="1286"/>
      <c r="P171" s="1286"/>
      <c r="Q171" s="376"/>
    </row>
    <row r="172" spans="1:17" s="292" customFormat="1" ht="51">
      <c r="A172" s="340">
        <v>3</v>
      </c>
      <c r="B172" s="335">
        <v>13</v>
      </c>
      <c r="C172" s="335">
        <v>1</v>
      </c>
      <c r="D172" s="335" t="s">
        <v>2232</v>
      </c>
      <c r="E172" s="339" t="s">
        <v>2406</v>
      </c>
      <c r="F172" s="339" t="s">
        <v>2407</v>
      </c>
      <c r="G172" s="339" t="s">
        <v>2408</v>
      </c>
      <c r="H172" s="77" t="s">
        <v>2409</v>
      </c>
      <c r="I172" s="339" t="s">
        <v>2410</v>
      </c>
      <c r="J172" s="77" t="s">
        <v>2411</v>
      </c>
      <c r="K172" s="340" t="s">
        <v>208</v>
      </c>
      <c r="L172" s="347" t="s">
        <v>609</v>
      </c>
      <c r="M172" s="156">
        <v>800</v>
      </c>
      <c r="N172" s="375">
        <v>70000</v>
      </c>
      <c r="O172" s="339" t="s">
        <v>2412</v>
      </c>
      <c r="P172" s="339">
        <v>22</v>
      </c>
      <c r="Q172" s="376"/>
    </row>
    <row r="173" spans="1:17" s="292" customFormat="1" ht="51">
      <c r="A173" s="1289">
        <v>4</v>
      </c>
      <c r="B173" s="1077">
        <v>10</v>
      </c>
      <c r="C173" s="1077" t="s">
        <v>518</v>
      </c>
      <c r="D173" s="1077" t="s">
        <v>1220</v>
      </c>
      <c r="E173" s="1285" t="s">
        <v>2282</v>
      </c>
      <c r="F173" s="1285" t="s">
        <v>2413</v>
      </c>
      <c r="G173" s="1285" t="s">
        <v>2414</v>
      </c>
      <c r="H173" s="1285" t="s">
        <v>2415</v>
      </c>
      <c r="I173" s="1285" t="s">
        <v>2416</v>
      </c>
      <c r="J173" s="1285" t="s">
        <v>1218</v>
      </c>
      <c r="K173" s="1289" t="s">
        <v>208</v>
      </c>
      <c r="L173" s="347" t="s">
        <v>2417</v>
      </c>
      <c r="M173" s="156">
        <v>2000</v>
      </c>
      <c r="N173" s="1417">
        <v>64000</v>
      </c>
      <c r="O173" s="1285" t="s">
        <v>2418</v>
      </c>
      <c r="P173" s="1285">
        <v>22</v>
      </c>
      <c r="Q173" s="376"/>
    </row>
    <row r="174" spans="1:17" s="292" customFormat="1" ht="41.25" customHeight="1">
      <c r="A174" s="1296"/>
      <c r="B174" s="1078"/>
      <c r="C174" s="1078"/>
      <c r="D174" s="1078"/>
      <c r="E174" s="1286"/>
      <c r="F174" s="1286"/>
      <c r="G174" s="1286"/>
      <c r="H174" s="1286"/>
      <c r="I174" s="1286"/>
      <c r="J174" s="1286"/>
      <c r="K174" s="1296"/>
      <c r="L174" s="347" t="s">
        <v>2419</v>
      </c>
      <c r="M174" s="156">
        <v>2</v>
      </c>
      <c r="N174" s="1419"/>
      <c r="O174" s="1286"/>
      <c r="P174" s="1286"/>
      <c r="Q174" s="376"/>
    </row>
    <row r="175" spans="1:17" s="292" customFormat="1" ht="25.5">
      <c r="A175" s="333">
        <v>5</v>
      </c>
      <c r="B175" s="1410">
        <v>9</v>
      </c>
      <c r="C175" s="1410" t="s">
        <v>796</v>
      </c>
      <c r="D175" s="1410" t="s">
        <v>2420</v>
      </c>
      <c r="E175" s="1285" t="s">
        <v>2166</v>
      </c>
      <c r="F175" s="1285" t="s">
        <v>2421</v>
      </c>
      <c r="G175" s="1285" t="s">
        <v>2422</v>
      </c>
      <c r="H175" s="1285" t="s">
        <v>2423</v>
      </c>
      <c r="I175" s="1285" t="s">
        <v>2424</v>
      </c>
      <c r="J175" s="1285" t="s">
        <v>2425</v>
      </c>
      <c r="K175" s="1289" t="s">
        <v>208</v>
      </c>
      <c r="L175" s="347" t="s">
        <v>119</v>
      </c>
      <c r="M175" s="156">
        <v>1</v>
      </c>
      <c r="N175" s="1417">
        <v>15999</v>
      </c>
      <c r="O175" s="1285" t="s">
        <v>2172</v>
      </c>
      <c r="P175" s="1285">
        <v>22</v>
      </c>
      <c r="Q175" s="376"/>
    </row>
    <row r="176" spans="1:17" s="292" customFormat="1" ht="25.5" customHeight="1">
      <c r="A176" s="392"/>
      <c r="B176" s="1415"/>
      <c r="C176" s="1415"/>
      <c r="D176" s="1415"/>
      <c r="E176" s="1293"/>
      <c r="F176" s="1293"/>
      <c r="G176" s="1293"/>
      <c r="H176" s="1293"/>
      <c r="I176" s="1293"/>
      <c r="J176" s="1293"/>
      <c r="K176" s="1278"/>
      <c r="L176" s="347" t="s">
        <v>120</v>
      </c>
      <c r="M176" s="156">
        <v>40</v>
      </c>
      <c r="N176" s="1418"/>
      <c r="O176" s="1293"/>
      <c r="P176" s="1293"/>
      <c r="Q176" s="376"/>
    </row>
    <row r="177" spans="1:17" s="292" customFormat="1" ht="63.75">
      <c r="A177" s="340">
        <v>6</v>
      </c>
      <c r="B177" s="335">
        <v>13</v>
      </c>
      <c r="C177" s="335">
        <v>1</v>
      </c>
      <c r="D177" s="335" t="s">
        <v>58</v>
      </c>
      <c r="E177" s="339" t="s">
        <v>2426</v>
      </c>
      <c r="F177" s="339" t="s">
        <v>2427</v>
      </c>
      <c r="G177" s="339" t="s">
        <v>2428</v>
      </c>
      <c r="H177" s="339" t="s">
        <v>2429</v>
      </c>
      <c r="I177" s="339" t="s">
        <v>2430</v>
      </c>
      <c r="J177" s="77" t="s">
        <v>2431</v>
      </c>
      <c r="K177" s="340" t="s">
        <v>208</v>
      </c>
      <c r="L177" s="347" t="s">
        <v>37</v>
      </c>
      <c r="M177" s="156">
        <v>1</v>
      </c>
      <c r="N177" s="375">
        <v>31527.52</v>
      </c>
      <c r="O177" s="339" t="s">
        <v>2432</v>
      </c>
      <c r="P177" s="339">
        <v>22</v>
      </c>
      <c r="Q177" s="389"/>
    </row>
  </sheetData>
  <mergeCells count="612">
    <mergeCell ref="J134:J136"/>
    <mergeCell ref="K134:K136"/>
    <mergeCell ref="N134:N136"/>
    <mergeCell ref="A134:A136"/>
    <mergeCell ref="B134:B136"/>
    <mergeCell ref="C134:C136"/>
    <mergeCell ref="D134:D136"/>
    <mergeCell ref="E134:E136"/>
    <mergeCell ref="F134:F136"/>
    <mergeCell ref="P88:P90"/>
    <mergeCell ref="B91:P91"/>
    <mergeCell ref="B137:P137"/>
    <mergeCell ref="A88:A90"/>
    <mergeCell ref="B88:B90"/>
    <mergeCell ref="C88:C90"/>
    <mergeCell ref="D88:D90"/>
    <mergeCell ref="E88:E90"/>
    <mergeCell ref="F88:F90"/>
    <mergeCell ref="G88:G90"/>
    <mergeCell ref="H88:H90"/>
    <mergeCell ref="N131:N133"/>
    <mergeCell ref="O131:O133"/>
    <mergeCell ref="P131:P133"/>
    <mergeCell ref="F131:F133"/>
    <mergeCell ref="G131:G133"/>
    <mergeCell ref="H131:H133"/>
    <mergeCell ref="I131:I133"/>
    <mergeCell ref="J131:J133"/>
    <mergeCell ref="O134:O136"/>
    <mergeCell ref="P134:P136"/>
    <mergeCell ref="G134:G136"/>
    <mergeCell ref="H134:H136"/>
    <mergeCell ref="I134:I136"/>
    <mergeCell ref="B39:P39"/>
    <mergeCell ref="B43:P43"/>
    <mergeCell ref="B45:P45"/>
    <mergeCell ref="B62:P62"/>
    <mergeCell ref="J175:J176"/>
    <mergeCell ref="K175:K176"/>
    <mergeCell ref="N175:N176"/>
    <mergeCell ref="O175:O176"/>
    <mergeCell ref="P175:P176"/>
    <mergeCell ref="O163:O164"/>
    <mergeCell ref="P163:P164"/>
    <mergeCell ref="G163:G164"/>
    <mergeCell ref="H163:H164"/>
    <mergeCell ref="I163:I164"/>
    <mergeCell ref="J163:J164"/>
    <mergeCell ref="K163:K164"/>
    <mergeCell ref="N163:N164"/>
    <mergeCell ref="N161:N162"/>
    <mergeCell ref="O161:O162"/>
    <mergeCell ref="P161:P162"/>
    <mergeCell ref="P149:P150"/>
    <mergeCell ref="A159:M159"/>
    <mergeCell ref="I88:I90"/>
    <mergeCell ref="J88:J90"/>
    <mergeCell ref="B12:P12"/>
    <mergeCell ref="B15:P15"/>
    <mergeCell ref="B20:P20"/>
    <mergeCell ref="B25:P25"/>
    <mergeCell ref="O173:O174"/>
    <mergeCell ref="P173:P174"/>
    <mergeCell ref="B175:B176"/>
    <mergeCell ref="C175:C176"/>
    <mergeCell ref="D175:D176"/>
    <mergeCell ref="E175:E176"/>
    <mergeCell ref="F175:F176"/>
    <mergeCell ref="G175:G176"/>
    <mergeCell ref="H175:H176"/>
    <mergeCell ref="I175:I176"/>
    <mergeCell ref="G173:G174"/>
    <mergeCell ref="H173:H174"/>
    <mergeCell ref="I173:I174"/>
    <mergeCell ref="J173:J174"/>
    <mergeCell ref="K173:K174"/>
    <mergeCell ref="N173:N174"/>
    <mergeCell ref="N165:N171"/>
    <mergeCell ref="O165:O171"/>
    <mergeCell ref="P165:P171"/>
    <mergeCell ref="B34:P34"/>
    <mergeCell ref="A173:A174"/>
    <mergeCell ref="B173:B174"/>
    <mergeCell ref="C173:C174"/>
    <mergeCell ref="D173:D174"/>
    <mergeCell ref="E173:E174"/>
    <mergeCell ref="F173:F174"/>
    <mergeCell ref="I165:I171"/>
    <mergeCell ref="J165:J171"/>
    <mergeCell ref="K165:K171"/>
    <mergeCell ref="A165:A171"/>
    <mergeCell ref="B165:B171"/>
    <mergeCell ref="C165:C171"/>
    <mergeCell ref="D165:D171"/>
    <mergeCell ref="E165:E171"/>
    <mergeCell ref="F165:F171"/>
    <mergeCell ref="G165:G171"/>
    <mergeCell ref="H165:H171"/>
    <mergeCell ref="A163:A164"/>
    <mergeCell ref="B163:B164"/>
    <mergeCell ref="C163:C164"/>
    <mergeCell ref="D163:D164"/>
    <mergeCell ref="E163:E164"/>
    <mergeCell ref="F163:F164"/>
    <mergeCell ref="I161:I162"/>
    <mergeCell ref="J161:K161"/>
    <mergeCell ref="L161:M161"/>
    <mergeCell ref="A161:A162"/>
    <mergeCell ref="B161:B162"/>
    <mergeCell ref="C161:C162"/>
    <mergeCell ref="D161:D162"/>
    <mergeCell ref="E161:E162"/>
    <mergeCell ref="F161:F162"/>
    <mergeCell ref="G161:G162"/>
    <mergeCell ref="H161:H162"/>
    <mergeCell ref="H149:H150"/>
    <mergeCell ref="I149:I150"/>
    <mergeCell ref="J149:J150"/>
    <mergeCell ref="K149:K150"/>
    <mergeCell ref="N149:N150"/>
    <mergeCell ref="O149:O150"/>
    <mergeCell ref="N145:N148"/>
    <mergeCell ref="O145:O148"/>
    <mergeCell ref="P145:P148"/>
    <mergeCell ref="H145:H148"/>
    <mergeCell ref="I145:I148"/>
    <mergeCell ref="J145:J148"/>
    <mergeCell ref="K145:K148"/>
    <mergeCell ref="A149:A150"/>
    <mergeCell ref="B149:B150"/>
    <mergeCell ref="C149:C150"/>
    <mergeCell ref="D149:D150"/>
    <mergeCell ref="E149:E150"/>
    <mergeCell ref="F149:F150"/>
    <mergeCell ref="G149:G150"/>
    <mergeCell ref="F145:F148"/>
    <mergeCell ref="G145:G148"/>
    <mergeCell ref="K141:K144"/>
    <mergeCell ref="N141:N144"/>
    <mergeCell ref="O141:O144"/>
    <mergeCell ref="P141:P144"/>
    <mergeCell ref="A145:A148"/>
    <mergeCell ref="B145:B148"/>
    <mergeCell ref="C145:C148"/>
    <mergeCell ref="D145:D148"/>
    <mergeCell ref="E145:E148"/>
    <mergeCell ref="P138:P140"/>
    <mergeCell ref="A141:A144"/>
    <mergeCell ref="B141:B144"/>
    <mergeCell ref="C141:C144"/>
    <mergeCell ref="D141:D144"/>
    <mergeCell ref="E141:E144"/>
    <mergeCell ref="F141:F144"/>
    <mergeCell ref="G141:G144"/>
    <mergeCell ref="H141:H144"/>
    <mergeCell ref="I141:I144"/>
    <mergeCell ref="H138:H140"/>
    <mergeCell ref="I138:I140"/>
    <mergeCell ref="J138:J140"/>
    <mergeCell ref="K138:K140"/>
    <mergeCell ref="N138:N140"/>
    <mergeCell ref="O138:O140"/>
    <mergeCell ref="A138:A140"/>
    <mergeCell ref="B138:B140"/>
    <mergeCell ref="C138:C140"/>
    <mergeCell ref="D138:D140"/>
    <mergeCell ref="E138:E140"/>
    <mergeCell ref="F138:F140"/>
    <mergeCell ref="G138:G140"/>
    <mergeCell ref="J141:J144"/>
    <mergeCell ref="K131:K133"/>
    <mergeCell ref="J126:J129"/>
    <mergeCell ref="K126:K129"/>
    <mergeCell ref="N126:N129"/>
    <mergeCell ref="O126:O129"/>
    <mergeCell ref="P126:P129"/>
    <mergeCell ref="A131:A133"/>
    <mergeCell ref="B131:B133"/>
    <mergeCell ref="C131:C133"/>
    <mergeCell ref="D131:D133"/>
    <mergeCell ref="E131:E133"/>
    <mergeCell ref="P122:P125"/>
    <mergeCell ref="A126:A129"/>
    <mergeCell ref="B126:B129"/>
    <mergeCell ref="C126:C129"/>
    <mergeCell ref="D126:D129"/>
    <mergeCell ref="E126:E129"/>
    <mergeCell ref="F126:F129"/>
    <mergeCell ref="G126:G129"/>
    <mergeCell ref="H126:H129"/>
    <mergeCell ref="I126:I129"/>
    <mergeCell ref="H122:H125"/>
    <mergeCell ref="I122:I125"/>
    <mergeCell ref="J122:J125"/>
    <mergeCell ref="K122:K125"/>
    <mergeCell ref="N122:N125"/>
    <mergeCell ref="O122:O125"/>
    <mergeCell ref="A122:A125"/>
    <mergeCell ref="B122:B125"/>
    <mergeCell ref="C122:C125"/>
    <mergeCell ref="D122:D125"/>
    <mergeCell ref="E122:E125"/>
    <mergeCell ref="F122:F125"/>
    <mergeCell ref="G122:G125"/>
    <mergeCell ref="F118:F121"/>
    <mergeCell ref="G118:G121"/>
    <mergeCell ref="J114:J116"/>
    <mergeCell ref="K114:K116"/>
    <mergeCell ref="N114:N116"/>
    <mergeCell ref="O114:O116"/>
    <mergeCell ref="P114:P116"/>
    <mergeCell ref="A118:A121"/>
    <mergeCell ref="B118:B121"/>
    <mergeCell ref="C118:C121"/>
    <mergeCell ref="D118:D121"/>
    <mergeCell ref="E118:E121"/>
    <mergeCell ref="N118:N121"/>
    <mergeCell ref="O118:O121"/>
    <mergeCell ref="P118:P121"/>
    <mergeCell ref="H118:H121"/>
    <mergeCell ref="I118:I121"/>
    <mergeCell ref="J118:J121"/>
    <mergeCell ref="K118:K121"/>
    <mergeCell ref="A114:A116"/>
    <mergeCell ref="B114:B116"/>
    <mergeCell ref="C114:C116"/>
    <mergeCell ref="D114:D116"/>
    <mergeCell ref="E114:E116"/>
    <mergeCell ref="F114:F116"/>
    <mergeCell ref="G114:G116"/>
    <mergeCell ref="H114:H116"/>
    <mergeCell ref="I114:I116"/>
    <mergeCell ref="K109:K110"/>
    <mergeCell ref="A111:A113"/>
    <mergeCell ref="B111:B113"/>
    <mergeCell ref="C111:C113"/>
    <mergeCell ref="D111:D113"/>
    <mergeCell ref="E111:E113"/>
    <mergeCell ref="F111:F113"/>
    <mergeCell ref="G111:G113"/>
    <mergeCell ref="A109:A110"/>
    <mergeCell ref="B109:B110"/>
    <mergeCell ref="C109:C110"/>
    <mergeCell ref="D109:D110"/>
    <mergeCell ref="E109:E110"/>
    <mergeCell ref="F109:F110"/>
    <mergeCell ref="G109:G110"/>
    <mergeCell ref="P111:P113"/>
    <mergeCell ref="H111:H113"/>
    <mergeCell ref="I111:I113"/>
    <mergeCell ref="J111:J113"/>
    <mergeCell ref="K111:K113"/>
    <mergeCell ref="N111:N113"/>
    <mergeCell ref="O111:O113"/>
    <mergeCell ref="O102:O107"/>
    <mergeCell ref="P102:P107"/>
    <mergeCell ref="H109:H110"/>
    <mergeCell ref="I109:I110"/>
    <mergeCell ref="J109:J110"/>
    <mergeCell ref="G102:G107"/>
    <mergeCell ref="H102:H107"/>
    <mergeCell ref="I102:I107"/>
    <mergeCell ref="J102:J107"/>
    <mergeCell ref="K102:K107"/>
    <mergeCell ref="N102:N107"/>
    <mergeCell ref="A102:A107"/>
    <mergeCell ref="B102:B107"/>
    <mergeCell ref="C102:C107"/>
    <mergeCell ref="D102:D107"/>
    <mergeCell ref="E102:E107"/>
    <mergeCell ref="F102:F107"/>
    <mergeCell ref="I96:I101"/>
    <mergeCell ref="J96:J101"/>
    <mergeCell ref="K96:K101"/>
    <mergeCell ref="N96:N101"/>
    <mergeCell ref="O96:O101"/>
    <mergeCell ref="P96:P101"/>
    <mergeCell ref="O92:O95"/>
    <mergeCell ref="P92:P95"/>
    <mergeCell ref="A96:A101"/>
    <mergeCell ref="B96:B101"/>
    <mergeCell ref="C96:C101"/>
    <mergeCell ref="D96:D101"/>
    <mergeCell ref="E96:E101"/>
    <mergeCell ref="F96:F101"/>
    <mergeCell ref="G96:G101"/>
    <mergeCell ref="H96:H101"/>
    <mergeCell ref="G92:G95"/>
    <mergeCell ref="H92:H95"/>
    <mergeCell ref="I92:I95"/>
    <mergeCell ref="J92:J95"/>
    <mergeCell ref="K92:K95"/>
    <mergeCell ref="N92:N95"/>
    <mergeCell ref="A92:A95"/>
    <mergeCell ref="B92:B95"/>
    <mergeCell ref="C92:C95"/>
    <mergeCell ref="D92:D95"/>
    <mergeCell ref="E92:E95"/>
    <mergeCell ref="F92:F95"/>
    <mergeCell ref="I85:I87"/>
    <mergeCell ref="J85:J87"/>
    <mergeCell ref="K85:K87"/>
    <mergeCell ref="N85:N87"/>
    <mergeCell ref="O85:O87"/>
    <mergeCell ref="K88:K90"/>
    <mergeCell ref="N88:N90"/>
    <mergeCell ref="O88:O90"/>
    <mergeCell ref="P85:P87"/>
    <mergeCell ref="O81:O84"/>
    <mergeCell ref="P81:P84"/>
    <mergeCell ref="A85:A87"/>
    <mergeCell ref="B85:B87"/>
    <mergeCell ref="C85:C87"/>
    <mergeCell ref="D85:D87"/>
    <mergeCell ref="E85:E87"/>
    <mergeCell ref="F85:F87"/>
    <mergeCell ref="G85:G87"/>
    <mergeCell ref="H85:H87"/>
    <mergeCell ref="G81:G84"/>
    <mergeCell ref="H81:H84"/>
    <mergeCell ref="I81:I84"/>
    <mergeCell ref="J81:J84"/>
    <mergeCell ref="K81:K84"/>
    <mergeCell ref="N81:N84"/>
    <mergeCell ref="A81:A84"/>
    <mergeCell ref="B81:B84"/>
    <mergeCell ref="C81:C84"/>
    <mergeCell ref="D81:D84"/>
    <mergeCell ref="E81:E84"/>
    <mergeCell ref="F81:F84"/>
    <mergeCell ref="I79:I80"/>
    <mergeCell ref="J79:J80"/>
    <mergeCell ref="K79:K80"/>
    <mergeCell ref="N79:N80"/>
    <mergeCell ref="O79:O80"/>
    <mergeCell ref="P79:P80"/>
    <mergeCell ref="O77:O78"/>
    <mergeCell ref="P77:P78"/>
    <mergeCell ref="A79:A80"/>
    <mergeCell ref="B79:B80"/>
    <mergeCell ref="C79:C80"/>
    <mergeCell ref="D79:D80"/>
    <mergeCell ref="E79:E80"/>
    <mergeCell ref="F79:F80"/>
    <mergeCell ref="G79:G80"/>
    <mergeCell ref="H79:H80"/>
    <mergeCell ref="G77:G78"/>
    <mergeCell ref="H77:H78"/>
    <mergeCell ref="I77:I78"/>
    <mergeCell ref="J77:J78"/>
    <mergeCell ref="K77:K78"/>
    <mergeCell ref="N77:N78"/>
    <mergeCell ref="A77:A78"/>
    <mergeCell ref="B77:B78"/>
    <mergeCell ref="C77:C78"/>
    <mergeCell ref="D77:D78"/>
    <mergeCell ref="E77:E78"/>
    <mergeCell ref="F77:F78"/>
    <mergeCell ref="I72:I73"/>
    <mergeCell ref="J72:J73"/>
    <mergeCell ref="K72:K73"/>
    <mergeCell ref="N72:N73"/>
    <mergeCell ref="O72:O73"/>
    <mergeCell ref="P72:P73"/>
    <mergeCell ref="O69:O71"/>
    <mergeCell ref="P69:P71"/>
    <mergeCell ref="A72:A73"/>
    <mergeCell ref="B72:B73"/>
    <mergeCell ref="C72:C73"/>
    <mergeCell ref="D72:D73"/>
    <mergeCell ref="E72:E73"/>
    <mergeCell ref="F72:F73"/>
    <mergeCell ref="G72:G73"/>
    <mergeCell ref="H72:H73"/>
    <mergeCell ref="G69:G71"/>
    <mergeCell ref="H69:H71"/>
    <mergeCell ref="I69:I71"/>
    <mergeCell ref="J69:J71"/>
    <mergeCell ref="K69:K71"/>
    <mergeCell ref="N69:N71"/>
    <mergeCell ref="A69:A71"/>
    <mergeCell ref="B69:B71"/>
    <mergeCell ref="C69:C71"/>
    <mergeCell ref="D69:D71"/>
    <mergeCell ref="E69:E71"/>
    <mergeCell ref="F69:F71"/>
    <mergeCell ref="I66:I67"/>
    <mergeCell ref="J66:J67"/>
    <mergeCell ref="K66:K67"/>
    <mergeCell ref="N66:N67"/>
    <mergeCell ref="O66:O67"/>
    <mergeCell ref="P66:P67"/>
    <mergeCell ref="O63:O65"/>
    <mergeCell ref="P63:P65"/>
    <mergeCell ref="A66:A67"/>
    <mergeCell ref="B66:B67"/>
    <mergeCell ref="C66:C67"/>
    <mergeCell ref="D66:D67"/>
    <mergeCell ref="E66:E67"/>
    <mergeCell ref="F66:F67"/>
    <mergeCell ref="G66:G67"/>
    <mergeCell ref="H66:H67"/>
    <mergeCell ref="G63:G65"/>
    <mergeCell ref="H63:H65"/>
    <mergeCell ref="I63:I65"/>
    <mergeCell ref="J63:J65"/>
    <mergeCell ref="K63:K65"/>
    <mergeCell ref="N63:N65"/>
    <mergeCell ref="A63:A65"/>
    <mergeCell ref="B63:B65"/>
    <mergeCell ref="C63:C65"/>
    <mergeCell ref="D63:D65"/>
    <mergeCell ref="E63:E65"/>
    <mergeCell ref="F63:F65"/>
    <mergeCell ref="I57:I58"/>
    <mergeCell ref="J57:J58"/>
    <mergeCell ref="K57:K58"/>
    <mergeCell ref="N57:N58"/>
    <mergeCell ref="O57:O58"/>
    <mergeCell ref="P57:P58"/>
    <mergeCell ref="O54:O56"/>
    <mergeCell ref="P54:P56"/>
    <mergeCell ref="A57:A58"/>
    <mergeCell ref="B57:B58"/>
    <mergeCell ref="C57:C58"/>
    <mergeCell ref="D57:D58"/>
    <mergeCell ref="E57:E58"/>
    <mergeCell ref="F57:F58"/>
    <mergeCell ref="G57:G58"/>
    <mergeCell ref="H57:H58"/>
    <mergeCell ref="G54:G56"/>
    <mergeCell ref="H54:H56"/>
    <mergeCell ref="I54:I56"/>
    <mergeCell ref="J54:J56"/>
    <mergeCell ref="K54:K56"/>
    <mergeCell ref="N54:N56"/>
    <mergeCell ref="A54:A56"/>
    <mergeCell ref="B54:B56"/>
    <mergeCell ref="C54:C56"/>
    <mergeCell ref="D54:D56"/>
    <mergeCell ref="E54:E56"/>
    <mergeCell ref="F54:F56"/>
    <mergeCell ref="I52:I53"/>
    <mergeCell ref="J52:J53"/>
    <mergeCell ref="K52:K53"/>
    <mergeCell ref="N52:N53"/>
    <mergeCell ref="O52:O53"/>
    <mergeCell ref="P52:P53"/>
    <mergeCell ref="O50:O51"/>
    <mergeCell ref="P50:P51"/>
    <mergeCell ref="A52:A53"/>
    <mergeCell ref="B52:B53"/>
    <mergeCell ref="C52:C53"/>
    <mergeCell ref="D52:D53"/>
    <mergeCell ref="E52:E53"/>
    <mergeCell ref="F52:F53"/>
    <mergeCell ref="G52:G53"/>
    <mergeCell ref="H52:H53"/>
    <mergeCell ref="G50:G51"/>
    <mergeCell ref="H50:H51"/>
    <mergeCell ref="I50:I51"/>
    <mergeCell ref="J50:J51"/>
    <mergeCell ref="K50:K51"/>
    <mergeCell ref="N50:N51"/>
    <mergeCell ref="A50:A51"/>
    <mergeCell ref="B50:B51"/>
    <mergeCell ref="C50:C51"/>
    <mergeCell ref="D50:D51"/>
    <mergeCell ref="E50:E51"/>
    <mergeCell ref="F50:F51"/>
    <mergeCell ref="I46:I49"/>
    <mergeCell ref="J46:J49"/>
    <mergeCell ref="K46:K49"/>
    <mergeCell ref="N46:N49"/>
    <mergeCell ref="O46:O49"/>
    <mergeCell ref="P46:P49"/>
    <mergeCell ref="O32:O33"/>
    <mergeCell ref="P32:P33"/>
    <mergeCell ref="A46:A49"/>
    <mergeCell ref="B46:B49"/>
    <mergeCell ref="C46:C49"/>
    <mergeCell ref="D46:D49"/>
    <mergeCell ref="E46:E49"/>
    <mergeCell ref="F46:F49"/>
    <mergeCell ref="G46:G49"/>
    <mergeCell ref="H46:H49"/>
    <mergeCell ref="G32:G33"/>
    <mergeCell ref="H32:H33"/>
    <mergeCell ref="I32:I33"/>
    <mergeCell ref="J32:J33"/>
    <mergeCell ref="K32:K33"/>
    <mergeCell ref="N32:N33"/>
    <mergeCell ref="A32:A33"/>
    <mergeCell ref="B32:B33"/>
    <mergeCell ref="C32:C33"/>
    <mergeCell ref="D32:D33"/>
    <mergeCell ref="E32:E33"/>
    <mergeCell ref="F32:F33"/>
    <mergeCell ref="B36:P36"/>
    <mergeCell ref="I30:I31"/>
    <mergeCell ref="J30:J31"/>
    <mergeCell ref="K30:K31"/>
    <mergeCell ref="N30:N31"/>
    <mergeCell ref="O30:O31"/>
    <mergeCell ref="P30:P31"/>
    <mergeCell ref="O28:O29"/>
    <mergeCell ref="P28:P29"/>
    <mergeCell ref="A30:A31"/>
    <mergeCell ref="B30:B31"/>
    <mergeCell ref="C30:C31"/>
    <mergeCell ref="D30:D31"/>
    <mergeCell ref="E30:E31"/>
    <mergeCell ref="F30:F31"/>
    <mergeCell ref="G30:G31"/>
    <mergeCell ref="H30:H31"/>
    <mergeCell ref="G28:G29"/>
    <mergeCell ref="H28:H29"/>
    <mergeCell ref="I28:I29"/>
    <mergeCell ref="J28:J29"/>
    <mergeCell ref="K28:K29"/>
    <mergeCell ref="N28:N29"/>
    <mergeCell ref="A28:A29"/>
    <mergeCell ref="B28:B29"/>
    <mergeCell ref="C28:C29"/>
    <mergeCell ref="D28:D29"/>
    <mergeCell ref="E28:E29"/>
    <mergeCell ref="F28:F29"/>
    <mergeCell ref="I26:I27"/>
    <mergeCell ref="J26:J27"/>
    <mergeCell ref="K26:K27"/>
    <mergeCell ref="N26:N27"/>
    <mergeCell ref="O26:O27"/>
    <mergeCell ref="P26:P27"/>
    <mergeCell ref="O23:O24"/>
    <mergeCell ref="P23:P24"/>
    <mergeCell ref="A26:A27"/>
    <mergeCell ref="B26:B27"/>
    <mergeCell ref="C26:C27"/>
    <mergeCell ref="D26:D27"/>
    <mergeCell ref="E26:E27"/>
    <mergeCell ref="F26:F27"/>
    <mergeCell ref="G26:G27"/>
    <mergeCell ref="H26:H27"/>
    <mergeCell ref="G23:G24"/>
    <mergeCell ref="H23:H24"/>
    <mergeCell ref="I23:I24"/>
    <mergeCell ref="J23:J24"/>
    <mergeCell ref="K23:K24"/>
    <mergeCell ref="N23:N24"/>
    <mergeCell ref="A23:A24"/>
    <mergeCell ref="B23:B24"/>
    <mergeCell ref="C23:C24"/>
    <mergeCell ref="D23:D24"/>
    <mergeCell ref="E23:E24"/>
    <mergeCell ref="F23:F24"/>
    <mergeCell ref="I21:I22"/>
    <mergeCell ref="J21:J22"/>
    <mergeCell ref="K21:K22"/>
    <mergeCell ref="N21:N22"/>
    <mergeCell ref="O21:O22"/>
    <mergeCell ref="P21:P22"/>
    <mergeCell ref="O18:O19"/>
    <mergeCell ref="P18:P19"/>
    <mergeCell ref="A21:A22"/>
    <mergeCell ref="B21:B22"/>
    <mergeCell ref="C21:C22"/>
    <mergeCell ref="D21:D22"/>
    <mergeCell ref="E21:E22"/>
    <mergeCell ref="F21:F22"/>
    <mergeCell ref="G21:G22"/>
    <mergeCell ref="H21:H22"/>
    <mergeCell ref="G18:G19"/>
    <mergeCell ref="H18:H19"/>
    <mergeCell ref="I18:I19"/>
    <mergeCell ref="J18:J19"/>
    <mergeCell ref="K18:K19"/>
    <mergeCell ref="N18:N19"/>
    <mergeCell ref="A18:A19"/>
    <mergeCell ref="B18:B19"/>
    <mergeCell ref="C18:C19"/>
    <mergeCell ref="D18:D19"/>
    <mergeCell ref="E18:E19"/>
    <mergeCell ref="F18:F19"/>
    <mergeCell ref="I16:I17"/>
    <mergeCell ref="J16:J17"/>
    <mergeCell ref="K16:K17"/>
    <mergeCell ref="N16:N17"/>
    <mergeCell ref="O16:O17"/>
    <mergeCell ref="P16:P17"/>
    <mergeCell ref="O4:O5"/>
    <mergeCell ref="P4:P5"/>
    <mergeCell ref="A16:A17"/>
    <mergeCell ref="B16:B17"/>
    <mergeCell ref="C16:C17"/>
    <mergeCell ref="D16:D17"/>
    <mergeCell ref="E16:E17"/>
    <mergeCell ref="F16:F17"/>
    <mergeCell ref="G16:G17"/>
    <mergeCell ref="H16:H17"/>
    <mergeCell ref="G4:G5"/>
    <mergeCell ref="H4:H5"/>
    <mergeCell ref="I4:I5"/>
    <mergeCell ref="J4:K4"/>
    <mergeCell ref="L4:M4"/>
    <mergeCell ref="N4:N5"/>
    <mergeCell ref="A4:A5"/>
    <mergeCell ref="B4:B5"/>
    <mergeCell ref="C4:C5"/>
    <mergeCell ref="D4:D5"/>
    <mergeCell ref="E4:E5"/>
    <mergeCell ref="F4:F5"/>
    <mergeCell ref="B8:P8"/>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16"/>
  <sheetViews>
    <sheetView topLeftCell="A100" zoomScale="60" zoomScaleNormal="60" workbookViewId="0">
      <selection activeCell="E56" sqref="E56"/>
    </sheetView>
  </sheetViews>
  <sheetFormatPr defaultColWidth="9.140625" defaultRowHeight="15"/>
  <cols>
    <col min="1" max="1" width="4.7109375" bestFit="1" customWidth="1"/>
    <col min="2" max="2" width="9.7109375" bestFit="1" customWidth="1"/>
    <col min="3" max="3" width="10" bestFit="1" customWidth="1"/>
    <col min="4" max="4" width="8.85546875" bestFit="1" customWidth="1"/>
    <col min="5" max="5" width="22.85546875" bestFit="1" customWidth="1"/>
    <col min="6" max="6" width="59.7109375" bestFit="1" customWidth="1"/>
    <col min="7" max="7" width="57.85546875" bestFit="1" customWidth="1"/>
    <col min="8" max="8" width="35.28515625" bestFit="1" customWidth="1"/>
    <col min="9" max="9" width="28.140625" bestFit="1" customWidth="1"/>
    <col min="10" max="10" width="33.140625" bestFit="1" customWidth="1"/>
    <col min="11" max="11" width="24.28515625" customWidth="1"/>
    <col min="12" max="12" width="30.42578125" customWidth="1"/>
    <col min="13" max="13" width="19.140625" bestFit="1" customWidth="1"/>
    <col min="14" max="14" width="16.7109375" bestFit="1" customWidth="1"/>
    <col min="257" max="257" width="4.7109375" bestFit="1" customWidth="1"/>
    <col min="258" max="258" width="9.7109375" bestFit="1" customWidth="1"/>
    <col min="259" max="259" width="10" bestFit="1" customWidth="1"/>
    <col min="260" max="260" width="8.85546875" bestFit="1" customWidth="1"/>
    <col min="261" max="261" width="22.85546875" bestFit="1"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25.7109375" customWidth="1"/>
    <col min="269" max="269" width="19.140625" bestFit="1" customWidth="1"/>
    <col min="270" max="270" width="16.7109375" bestFit="1" customWidth="1"/>
    <col min="513" max="513" width="4.7109375" bestFit="1" customWidth="1"/>
    <col min="514" max="514" width="9.7109375" bestFit="1" customWidth="1"/>
    <col min="515" max="515" width="10" bestFit="1" customWidth="1"/>
    <col min="516" max="516" width="8.85546875" bestFit="1" customWidth="1"/>
    <col min="517" max="517" width="22.85546875" bestFit="1"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25.7109375" customWidth="1"/>
    <col min="525" max="525" width="19.140625" bestFit="1" customWidth="1"/>
    <col min="526" max="526" width="16.7109375" bestFit="1" customWidth="1"/>
    <col min="769" max="769" width="4.7109375" bestFit="1" customWidth="1"/>
    <col min="770" max="770" width="9.7109375" bestFit="1" customWidth="1"/>
    <col min="771" max="771" width="10" bestFit="1" customWidth="1"/>
    <col min="772" max="772" width="8.85546875" bestFit="1" customWidth="1"/>
    <col min="773" max="773" width="22.85546875" bestFit="1"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25.7109375" customWidth="1"/>
    <col min="781" max="781" width="19.140625" bestFit="1" customWidth="1"/>
    <col min="782" max="782" width="16.7109375" bestFit="1" customWidth="1"/>
    <col min="1025" max="1025" width="4.7109375" bestFit="1" customWidth="1"/>
    <col min="1026" max="1026" width="9.7109375" bestFit="1" customWidth="1"/>
    <col min="1027" max="1027" width="10" bestFit="1" customWidth="1"/>
    <col min="1028" max="1028" width="8.85546875" bestFit="1" customWidth="1"/>
    <col min="1029" max="1029" width="22.85546875" bestFit="1"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25.7109375" customWidth="1"/>
    <col min="1037" max="1037" width="19.140625" bestFit="1" customWidth="1"/>
    <col min="1038" max="1038" width="16.7109375" bestFit="1" customWidth="1"/>
    <col min="1281" max="1281" width="4.7109375" bestFit="1" customWidth="1"/>
    <col min="1282" max="1282" width="9.7109375" bestFit="1" customWidth="1"/>
    <col min="1283" max="1283" width="10" bestFit="1" customWidth="1"/>
    <col min="1284" max="1284" width="8.85546875" bestFit="1" customWidth="1"/>
    <col min="1285" max="1285" width="22.85546875" bestFit="1"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25.7109375" customWidth="1"/>
    <col min="1293" max="1293" width="19.140625" bestFit="1" customWidth="1"/>
    <col min="1294" max="1294" width="16.7109375" bestFit="1" customWidth="1"/>
    <col min="1537" max="1537" width="4.7109375" bestFit="1" customWidth="1"/>
    <col min="1538" max="1538" width="9.7109375" bestFit="1" customWidth="1"/>
    <col min="1539" max="1539" width="10" bestFit="1" customWidth="1"/>
    <col min="1540" max="1540" width="8.85546875" bestFit="1" customWidth="1"/>
    <col min="1541" max="1541" width="22.85546875" bestFit="1"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25.7109375" customWidth="1"/>
    <col min="1549" max="1549" width="19.140625" bestFit="1" customWidth="1"/>
    <col min="1550" max="1550" width="16.7109375" bestFit="1" customWidth="1"/>
    <col min="1793" max="1793" width="4.7109375" bestFit="1" customWidth="1"/>
    <col min="1794" max="1794" width="9.7109375" bestFit="1" customWidth="1"/>
    <col min="1795" max="1795" width="10" bestFit="1" customWidth="1"/>
    <col min="1796" max="1796" width="8.85546875" bestFit="1" customWidth="1"/>
    <col min="1797" max="1797" width="22.85546875" bestFit="1"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25.7109375" customWidth="1"/>
    <col min="1805" max="1805" width="19.140625" bestFit="1" customWidth="1"/>
    <col min="1806" max="1806" width="16.7109375" bestFit="1" customWidth="1"/>
    <col min="2049" max="2049" width="4.7109375" bestFit="1" customWidth="1"/>
    <col min="2050" max="2050" width="9.7109375" bestFit="1" customWidth="1"/>
    <col min="2051" max="2051" width="10" bestFit="1" customWidth="1"/>
    <col min="2052" max="2052" width="8.85546875" bestFit="1" customWidth="1"/>
    <col min="2053" max="2053" width="22.85546875" bestFit="1"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25.7109375" customWidth="1"/>
    <col min="2061" max="2061" width="19.140625" bestFit="1" customWidth="1"/>
    <col min="2062" max="2062" width="16.7109375" bestFit="1" customWidth="1"/>
    <col min="2305" max="2305" width="4.7109375" bestFit="1" customWidth="1"/>
    <col min="2306" max="2306" width="9.7109375" bestFit="1" customWidth="1"/>
    <col min="2307" max="2307" width="10" bestFit="1" customWidth="1"/>
    <col min="2308" max="2308" width="8.85546875" bestFit="1" customWidth="1"/>
    <col min="2309" max="2309" width="22.85546875" bestFit="1"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25.7109375" customWidth="1"/>
    <col min="2317" max="2317" width="19.140625" bestFit="1" customWidth="1"/>
    <col min="2318" max="2318" width="16.7109375" bestFit="1" customWidth="1"/>
    <col min="2561" max="2561" width="4.7109375" bestFit="1" customWidth="1"/>
    <col min="2562" max="2562" width="9.7109375" bestFit="1" customWidth="1"/>
    <col min="2563" max="2563" width="10" bestFit="1" customWidth="1"/>
    <col min="2564" max="2564" width="8.85546875" bestFit="1" customWidth="1"/>
    <col min="2565" max="2565" width="22.85546875" bestFit="1"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25.7109375" customWidth="1"/>
    <col min="2573" max="2573" width="19.140625" bestFit="1" customWidth="1"/>
    <col min="2574" max="2574" width="16.7109375" bestFit="1" customWidth="1"/>
    <col min="2817" max="2817" width="4.7109375" bestFit="1" customWidth="1"/>
    <col min="2818" max="2818" width="9.7109375" bestFit="1" customWidth="1"/>
    <col min="2819" max="2819" width="10" bestFit="1" customWidth="1"/>
    <col min="2820" max="2820" width="8.85546875" bestFit="1" customWidth="1"/>
    <col min="2821" max="2821" width="22.85546875" bestFit="1"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25.7109375" customWidth="1"/>
    <col min="2829" max="2829" width="19.140625" bestFit="1" customWidth="1"/>
    <col min="2830" max="2830" width="16.7109375" bestFit="1" customWidth="1"/>
    <col min="3073" max="3073" width="4.7109375" bestFit="1" customWidth="1"/>
    <col min="3074" max="3074" width="9.7109375" bestFit="1" customWidth="1"/>
    <col min="3075" max="3075" width="10" bestFit="1" customWidth="1"/>
    <col min="3076" max="3076" width="8.85546875" bestFit="1" customWidth="1"/>
    <col min="3077" max="3077" width="22.85546875" bestFit="1"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25.7109375" customWidth="1"/>
    <col min="3085" max="3085" width="19.140625" bestFit="1" customWidth="1"/>
    <col min="3086" max="3086" width="16.7109375" bestFit="1" customWidth="1"/>
    <col min="3329" max="3329" width="4.7109375" bestFit="1" customWidth="1"/>
    <col min="3330" max="3330" width="9.7109375" bestFit="1" customWidth="1"/>
    <col min="3331" max="3331" width="10" bestFit="1" customWidth="1"/>
    <col min="3332" max="3332" width="8.85546875" bestFit="1" customWidth="1"/>
    <col min="3333" max="3333" width="22.85546875" bestFit="1"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25.7109375" customWidth="1"/>
    <col min="3341" max="3341" width="19.140625" bestFit="1" customWidth="1"/>
    <col min="3342" max="3342" width="16.7109375" bestFit="1" customWidth="1"/>
    <col min="3585" max="3585" width="4.7109375" bestFit="1" customWidth="1"/>
    <col min="3586" max="3586" width="9.7109375" bestFit="1" customWidth="1"/>
    <col min="3587" max="3587" width="10" bestFit="1" customWidth="1"/>
    <col min="3588" max="3588" width="8.85546875" bestFit="1" customWidth="1"/>
    <col min="3589" max="3589" width="22.85546875" bestFit="1"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25.7109375" customWidth="1"/>
    <col min="3597" max="3597" width="19.140625" bestFit="1" customWidth="1"/>
    <col min="3598" max="3598" width="16.7109375" bestFit="1" customWidth="1"/>
    <col min="3841" max="3841" width="4.7109375" bestFit="1" customWidth="1"/>
    <col min="3842" max="3842" width="9.7109375" bestFit="1" customWidth="1"/>
    <col min="3843" max="3843" width="10" bestFit="1" customWidth="1"/>
    <col min="3844" max="3844" width="8.85546875" bestFit="1" customWidth="1"/>
    <col min="3845" max="3845" width="22.85546875" bestFit="1"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25.7109375" customWidth="1"/>
    <col min="3853" max="3853" width="19.140625" bestFit="1" customWidth="1"/>
    <col min="3854" max="3854" width="16.7109375" bestFit="1" customWidth="1"/>
    <col min="4097" max="4097" width="4.7109375" bestFit="1" customWidth="1"/>
    <col min="4098" max="4098" width="9.7109375" bestFit="1" customWidth="1"/>
    <col min="4099" max="4099" width="10" bestFit="1" customWidth="1"/>
    <col min="4100" max="4100" width="8.85546875" bestFit="1" customWidth="1"/>
    <col min="4101" max="4101" width="22.85546875" bestFit="1"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25.7109375" customWidth="1"/>
    <col min="4109" max="4109" width="19.140625" bestFit="1" customWidth="1"/>
    <col min="4110" max="4110" width="16.7109375" bestFit="1" customWidth="1"/>
    <col min="4353" max="4353" width="4.7109375" bestFit="1" customWidth="1"/>
    <col min="4354" max="4354" width="9.7109375" bestFit="1" customWidth="1"/>
    <col min="4355" max="4355" width="10" bestFit="1" customWidth="1"/>
    <col min="4356" max="4356" width="8.85546875" bestFit="1" customWidth="1"/>
    <col min="4357" max="4357" width="22.85546875" bestFit="1"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25.7109375" customWidth="1"/>
    <col min="4365" max="4365" width="19.140625" bestFit="1" customWidth="1"/>
    <col min="4366" max="4366" width="16.7109375" bestFit="1" customWidth="1"/>
    <col min="4609" max="4609" width="4.7109375" bestFit="1" customWidth="1"/>
    <col min="4610" max="4610" width="9.7109375" bestFit="1" customWidth="1"/>
    <col min="4611" max="4611" width="10" bestFit="1" customWidth="1"/>
    <col min="4612" max="4612" width="8.85546875" bestFit="1" customWidth="1"/>
    <col min="4613" max="4613" width="22.85546875" bestFit="1"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25.7109375" customWidth="1"/>
    <col min="4621" max="4621" width="19.140625" bestFit="1" customWidth="1"/>
    <col min="4622" max="4622" width="16.7109375" bestFit="1" customWidth="1"/>
    <col min="4865" max="4865" width="4.7109375" bestFit="1" customWidth="1"/>
    <col min="4866" max="4866" width="9.7109375" bestFit="1" customWidth="1"/>
    <col min="4867" max="4867" width="10" bestFit="1" customWidth="1"/>
    <col min="4868" max="4868" width="8.85546875" bestFit="1" customWidth="1"/>
    <col min="4869" max="4869" width="22.85546875" bestFit="1"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25.7109375" customWidth="1"/>
    <col min="4877" max="4877" width="19.140625" bestFit="1" customWidth="1"/>
    <col min="4878" max="4878" width="16.7109375" bestFit="1" customWidth="1"/>
    <col min="5121" max="5121" width="4.7109375" bestFit="1" customWidth="1"/>
    <col min="5122" max="5122" width="9.7109375" bestFit="1" customWidth="1"/>
    <col min="5123" max="5123" width="10" bestFit="1" customWidth="1"/>
    <col min="5124" max="5124" width="8.85546875" bestFit="1" customWidth="1"/>
    <col min="5125" max="5125" width="22.85546875" bestFit="1"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25.7109375" customWidth="1"/>
    <col min="5133" max="5133" width="19.140625" bestFit="1" customWidth="1"/>
    <col min="5134" max="5134" width="16.7109375" bestFit="1" customWidth="1"/>
    <col min="5377" max="5377" width="4.7109375" bestFit="1" customWidth="1"/>
    <col min="5378" max="5378" width="9.7109375" bestFit="1" customWidth="1"/>
    <col min="5379" max="5379" width="10" bestFit="1" customWidth="1"/>
    <col min="5380" max="5380" width="8.85546875" bestFit="1" customWidth="1"/>
    <col min="5381" max="5381" width="22.85546875" bestFit="1"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25.7109375" customWidth="1"/>
    <col min="5389" max="5389" width="19.140625" bestFit="1" customWidth="1"/>
    <col min="5390" max="5390" width="16.7109375" bestFit="1" customWidth="1"/>
    <col min="5633" max="5633" width="4.7109375" bestFit="1" customWidth="1"/>
    <col min="5634" max="5634" width="9.7109375" bestFit="1" customWidth="1"/>
    <col min="5635" max="5635" width="10" bestFit="1" customWidth="1"/>
    <col min="5636" max="5636" width="8.85546875" bestFit="1" customWidth="1"/>
    <col min="5637" max="5637" width="22.85546875" bestFit="1"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25.7109375" customWidth="1"/>
    <col min="5645" max="5645" width="19.140625" bestFit="1" customWidth="1"/>
    <col min="5646" max="5646" width="16.7109375" bestFit="1" customWidth="1"/>
    <col min="5889" max="5889" width="4.7109375" bestFit="1" customWidth="1"/>
    <col min="5890" max="5890" width="9.7109375" bestFit="1" customWidth="1"/>
    <col min="5891" max="5891" width="10" bestFit="1" customWidth="1"/>
    <col min="5892" max="5892" width="8.85546875" bestFit="1" customWidth="1"/>
    <col min="5893" max="5893" width="22.85546875" bestFit="1"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25.7109375" customWidth="1"/>
    <col min="5901" max="5901" width="19.140625" bestFit="1" customWidth="1"/>
    <col min="5902" max="5902" width="16.7109375" bestFit="1" customWidth="1"/>
    <col min="6145" max="6145" width="4.7109375" bestFit="1" customWidth="1"/>
    <col min="6146" max="6146" width="9.7109375" bestFit="1" customWidth="1"/>
    <col min="6147" max="6147" width="10" bestFit="1" customWidth="1"/>
    <col min="6148" max="6148" width="8.85546875" bestFit="1" customWidth="1"/>
    <col min="6149" max="6149" width="22.85546875" bestFit="1"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25.7109375" customWidth="1"/>
    <col min="6157" max="6157" width="19.140625" bestFit="1" customWidth="1"/>
    <col min="6158" max="6158" width="16.7109375" bestFit="1" customWidth="1"/>
    <col min="6401" max="6401" width="4.7109375" bestFit="1" customWidth="1"/>
    <col min="6402" max="6402" width="9.7109375" bestFit="1" customWidth="1"/>
    <col min="6403" max="6403" width="10" bestFit="1" customWidth="1"/>
    <col min="6404" max="6404" width="8.85546875" bestFit="1" customWidth="1"/>
    <col min="6405" max="6405" width="22.85546875" bestFit="1"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25.7109375" customWidth="1"/>
    <col min="6413" max="6413" width="19.140625" bestFit="1" customWidth="1"/>
    <col min="6414" max="6414" width="16.7109375" bestFit="1" customWidth="1"/>
    <col min="6657" max="6657" width="4.7109375" bestFit="1" customWidth="1"/>
    <col min="6658" max="6658" width="9.7109375" bestFit="1" customWidth="1"/>
    <col min="6659" max="6659" width="10" bestFit="1" customWidth="1"/>
    <col min="6660" max="6660" width="8.85546875" bestFit="1" customWidth="1"/>
    <col min="6661" max="6661" width="22.85546875" bestFit="1"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25.7109375" customWidth="1"/>
    <col min="6669" max="6669" width="19.140625" bestFit="1" customWidth="1"/>
    <col min="6670" max="6670" width="16.7109375" bestFit="1" customWidth="1"/>
    <col min="6913" max="6913" width="4.7109375" bestFit="1" customWidth="1"/>
    <col min="6914" max="6914" width="9.7109375" bestFit="1" customWidth="1"/>
    <col min="6915" max="6915" width="10" bestFit="1" customWidth="1"/>
    <col min="6916" max="6916" width="8.85546875" bestFit="1" customWidth="1"/>
    <col min="6917" max="6917" width="22.85546875" bestFit="1"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25.7109375" customWidth="1"/>
    <col min="6925" max="6925" width="19.140625" bestFit="1" customWidth="1"/>
    <col min="6926" max="6926" width="16.7109375" bestFit="1" customWidth="1"/>
    <col min="7169" max="7169" width="4.7109375" bestFit="1" customWidth="1"/>
    <col min="7170" max="7170" width="9.7109375" bestFit="1" customWidth="1"/>
    <col min="7171" max="7171" width="10" bestFit="1" customWidth="1"/>
    <col min="7172" max="7172" width="8.85546875" bestFit="1" customWidth="1"/>
    <col min="7173" max="7173" width="22.85546875" bestFit="1"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25.7109375" customWidth="1"/>
    <col min="7181" max="7181" width="19.140625" bestFit="1" customWidth="1"/>
    <col min="7182" max="7182" width="16.7109375" bestFit="1" customWidth="1"/>
    <col min="7425" max="7425" width="4.7109375" bestFit="1" customWidth="1"/>
    <col min="7426" max="7426" width="9.7109375" bestFit="1" customWidth="1"/>
    <col min="7427" max="7427" width="10" bestFit="1" customWidth="1"/>
    <col min="7428" max="7428" width="8.85546875" bestFit="1" customWidth="1"/>
    <col min="7429" max="7429" width="22.85546875" bestFit="1"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25.7109375" customWidth="1"/>
    <col min="7437" max="7437" width="19.140625" bestFit="1" customWidth="1"/>
    <col min="7438" max="7438" width="16.7109375" bestFit="1" customWidth="1"/>
    <col min="7681" max="7681" width="4.7109375" bestFit="1" customWidth="1"/>
    <col min="7682" max="7682" width="9.7109375" bestFit="1" customWidth="1"/>
    <col min="7683" max="7683" width="10" bestFit="1" customWidth="1"/>
    <col min="7684" max="7684" width="8.85546875" bestFit="1" customWidth="1"/>
    <col min="7685" max="7685" width="22.85546875" bestFit="1"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25.7109375" customWidth="1"/>
    <col min="7693" max="7693" width="19.140625" bestFit="1" customWidth="1"/>
    <col min="7694" max="7694" width="16.7109375" bestFit="1" customWidth="1"/>
    <col min="7937" max="7937" width="4.7109375" bestFit="1" customWidth="1"/>
    <col min="7938" max="7938" width="9.7109375" bestFit="1" customWidth="1"/>
    <col min="7939" max="7939" width="10" bestFit="1" customWidth="1"/>
    <col min="7940" max="7940" width="8.85546875" bestFit="1" customWidth="1"/>
    <col min="7941" max="7941" width="22.85546875" bestFit="1"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25.7109375" customWidth="1"/>
    <col min="7949" max="7949" width="19.140625" bestFit="1" customWidth="1"/>
    <col min="7950" max="7950" width="16.7109375" bestFit="1" customWidth="1"/>
    <col min="8193" max="8193" width="4.7109375" bestFit="1" customWidth="1"/>
    <col min="8194" max="8194" width="9.7109375" bestFit="1" customWidth="1"/>
    <col min="8195" max="8195" width="10" bestFit="1" customWidth="1"/>
    <col min="8196" max="8196" width="8.85546875" bestFit="1" customWidth="1"/>
    <col min="8197" max="8197" width="22.85546875" bestFit="1"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25.7109375" customWidth="1"/>
    <col min="8205" max="8205" width="19.140625" bestFit="1" customWidth="1"/>
    <col min="8206" max="8206" width="16.7109375" bestFit="1" customWidth="1"/>
    <col min="8449" max="8449" width="4.7109375" bestFit="1" customWidth="1"/>
    <col min="8450" max="8450" width="9.7109375" bestFit="1" customWidth="1"/>
    <col min="8451" max="8451" width="10" bestFit="1" customWidth="1"/>
    <col min="8452" max="8452" width="8.85546875" bestFit="1" customWidth="1"/>
    <col min="8453" max="8453" width="22.85546875" bestFit="1"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25.7109375" customWidth="1"/>
    <col min="8461" max="8461" width="19.140625" bestFit="1" customWidth="1"/>
    <col min="8462" max="8462" width="16.7109375" bestFit="1" customWidth="1"/>
    <col min="8705" max="8705" width="4.7109375" bestFit="1" customWidth="1"/>
    <col min="8706" max="8706" width="9.7109375" bestFit="1" customWidth="1"/>
    <col min="8707" max="8707" width="10" bestFit="1" customWidth="1"/>
    <col min="8708" max="8708" width="8.85546875" bestFit="1" customWidth="1"/>
    <col min="8709" max="8709" width="22.85546875" bestFit="1"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25.7109375" customWidth="1"/>
    <col min="8717" max="8717" width="19.140625" bestFit="1" customWidth="1"/>
    <col min="8718" max="8718" width="16.7109375" bestFit="1" customWidth="1"/>
    <col min="8961" max="8961" width="4.7109375" bestFit="1" customWidth="1"/>
    <col min="8962" max="8962" width="9.7109375" bestFit="1" customWidth="1"/>
    <col min="8963" max="8963" width="10" bestFit="1" customWidth="1"/>
    <col min="8964" max="8964" width="8.85546875" bestFit="1" customWidth="1"/>
    <col min="8965" max="8965" width="22.85546875" bestFit="1"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25.7109375" customWidth="1"/>
    <col min="8973" max="8973" width="19.140625" bestFit="1" customWidth="1"/>
    <col min="8974" max="8974" width="16.7109375" bestFit="1" customWidth="1"/>
    <col min="9217" max="9217" width="4.7109375" bestFit="1" customWidth="1"/>
    <col min="9218" max="9218" width="9.7109375" bestFit="1" customWidth="1"/>
    <col min="9219" max="9219" width="10" bestFit="1" customWidth="1"/>
    <col min="9220" max="9220" width="8.85546875" bestFit="1" customWidth="1"/>
    <col min="9221" max="9221" width="22.85546875" bestFit="1"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25.7109375" customWidth="1"/>
    <col min="9229" max="9229" width="19.140625" bestFit="1" customWidth="1"/>
    <col min="9230" max="9230" width="16.7109375" bestFit="1" customWidth="1"/>
    <col min="9473" max="9473" width="4.7109375" bestFit="1" customWidth="1"/>
    <col min="9474" max="9474" width="9.7109375" bestFit="1" customWidth="1"/>
    <col min="9475" max="9475" width="10" bestFit="1" customWidth="1"/>
    <col min="9476" max="9476" width="8.85546875" bestFit="1" customWidth="1"/>
    <col min="9477" max="9477" width="22.85546875" bestFit="1"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25.7109375" customWidth="1"/>
    <col min="9485" max="9485" width="19.140625" bestFit="1" customWidth="1"/>
    <col min="9486" max="9486" width="16.7109375" bestFit="1" customWidth="1"/>
    <col min="9729" max="9729" width="4.7109375" bestFit="1" customWidth="1"/>
    <col min="9730" max="9730" width="9.7109375" bestFit="1" customWidth="1"/>
    <col min="9731" max="9731" width="10" bestFit="1" customWidth="1"/>
    <col min="9732" max="9732" width="8.85546875" bestFit="1" customWidth="1"/>
    <col min="9733" max="9733" width="22.85546875" bestFit="1"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25.7109375" customWidth="1"/>
    <col min="9741" max="9741" width="19.140625" bestFit="1" customWidth="1"/>
    <col min="9742" max="9742" width="16.7109375" bestFit="1" customWidth="1"/>
    <col min="9985" max="9985" width="4.7109375" bestFit="1" customWidth="1"/>
    <col min="9986" max="9986" width="9.7109375" bestFit="1" customWidth="1"/>
    <col min="9987" max="9987" width="10" bestFit="1" customWidth="1"/>
    <col min="9988" max="9988" width="8.85546875" bestFit="1" customWidth="1"/>
    <col min="9989" max="9989" width="22.85546875" bestFit="1"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25.7109375" customWidth="1"/>
    <col min="9997" max="9997" width="19.140625" bestFit="1" customWidth="1"/>
    <col min="9998" max="9998" width="16.7109375"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bestFit="1"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25.7109375" customWidth="1"/>
    <col min="10253" max="10253" width="19.140625" bestFit="1" customWidth="1"/>
    <col min="10254" max="10254" width="16.7109375"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bestFit="1"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25.7109375" customWidth="1"/>
    <col min="10509" max="10509" width="19.140625" bestFit="1" customWidth="1"/>
    <col min="10510" max="10510" width="16.7109375"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bestFit="1"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25.7109375" customWidth="1"/>
    <col min="10765" max="10765" width="19.140625" bestFit="1" customWidth="1"/>
    <col min="10766" max="10766" width="16.7109375"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bestFit="1"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25.7109375" customWidth="1"/>
    <col min="11021" max="11021" width="19.140625" bestFit="1" customWidth="1"/>
    <col min="11022" max="11022" width="16.7109375"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bestFit="1"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25.7109375" customWidth="1"/>
    <col min="11277" max="11277" width="19.140625" bestFit="1" customWidth="1"/>
    <col min="11278" max="11278" width="16.7109375"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bestFit="1"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25.7109375" customWidth="1"/>
    <col min="11533" max="11533" width="19.140625" bestFit="1" customWidth="1"/>
    <col min="11534" max="11534" width="16.7109375"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bestFit="1"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25.7109375" customWidth="1"/>
    <col min="11789" max="11789" width="19.140625" bestFit="1" customWidth="1"/>
    <col min="11790" max="11790" width="16.7109375"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bestFit="1"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25.7109375" customWidth="1"/>
    <col min="12045" max="12045" width="19.140625" bestFit="1" customWidth="1"/>
    <col min="12046" max="12046" width="16.7109375"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bestFit="1"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25.7109375" customWidth="1"/>
    <col min="12301" max="12301" width="19.140625" bestFit="1" customWidth="1"/>
    <col min="12302" max="12302" width="16.7109375"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bestFit="1"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25.7109375" customWidth="1"/>
    <col min="12557" max="12557" width="19.140625" bestFit="1" customWidth="1"/>
    <col min="12558" max="12558" width="16.7109375"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bestFit="1"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25.7109375" customWidth="1"/>
    <col min="12813" max="12813" width="19.140625" bestFit="1" customWidth="1"/>
    <col min="12814" max="12814" width="16.7109375"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bestFit="1"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25.7109375" customWidth="1"/>
    <col min="13069" max="13069" width="19.140625" bestFit="1" customWidth="1"/>
    <col min="13070" max="13070" width="16.7109375"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bestFit="1"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25.7109375" customWidth="1"/>
    <col min="13325" max="13325" width="19.140625" bestFit="1" customWidth="1"/>
    <col min="13326" max="13326" width="16.7109375"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bestFit="1"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25.7109375" customWidth="1"/>
    <col min="13581" max="13581" width="19.140625" bestFit="1" customWidth="1"/>
    <col min="13582" max="13582" width="16.7109375"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bestFit="1"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25.7109375" customWidth="1"/>
    <col min="13837" max="13837" width="19.140625" bestFit="1" customWidth="1"/>
    <col min="13838" max="13838" width="16.7109375"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bestFit="1"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25.7109375" customWidth="1"/>
    <col min="14093" max="14093" width="19.140625" bestFit="1" customWidth="1"/>
    <col min="14094" max="14094" width="16.7109375"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bestFit="1"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25.7109375" customWidth="1"/>
    <col min="14349" max="14349" width="19.140625" bestFit="1" customWidth="1"/>
    <col min="14350" max="14350" width="16.7109375"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bestFit="1"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25.7109375" customWidth="1"/>
    <col min="14605" max="14605" width="19.140625" bestFit="1" customWidth="1"/>
    <col min="14606" max="14606" width="16.7109375"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bestFit="1"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25.7109375" customWidth="1"/>
    <col min="14861" max="14861" width="19.140625" bestFit="1" customWidth="1"/>
    <col min="14862" max="14862" width="16.7109375"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bestFit="1"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25.7109375" customWidth="1"/>
    <col min="15117" max="15117" width="19.140625" bestFit="1" customWidth="1"/>
    <col min="15118" max="15118" width="16.7109375"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bestFit="1"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25.7109375" customWidth="1"/>
    <col min="15373" max="15373" width="19.140625" bestFit="1" customWidth="1"/>
    <col min="15374" max="15374" width="16.7109375"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bestFit="1"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25.7109375" customWidth="1"/>
    <col min="15629" max="15629" width="19.140625" bestFit="1" customWidth="1"/>
    <col min="15630" max="15630" width="16.7109375"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bestFit="1"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25.7109375" customWidth="1"/>
    <col min="15885" max="15885" width="19.140625" bestFit="1" customWidth="1"/>
    <col min="15886" max="15886" width="16.7109375"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bestFit="1"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25.7109375" customWidth="1"/>
    <col min="16141" max="16141" width="19.140625" bestFit="1" customWidth="1"/>
    <col min="16142" max="16142" width="16.7109375" bestFit="1" customWidth="1"/>
  </cols>
  <sheetData>
    <row r="2" spans="1:15" ht="15.75">
      <c r="A2" s="616" t="s">
        <v>1567</v>
      </c>
      <c r="B2" s="617"/>
      <c r="C2" s="617"/>
      <c r="D2" s="617"/>
      <c r="E2" s="617"/>
      <c r="F2" s="617"/>
      <c r="G2" s="617"/>
      <c r="H2" s="617"/>
      <c r="I2" s="617"/>
      <c r="J2" s="617"/>
      <c r="K2" s="617"/>
      <c r="L2" s="617"/>
      <c r="M2" s="617"/>
      <c r="N2" s="617"/>
    </row>
    <row r="3" spans="1:15" ht="15.75">
      <c r="A3" s="616"/>
      <c r="B3" s="617"/>
      <c r="C3" s="617"/>
      <c r="D3" s="617"/>
      <c r="E3" s="617"/>
      <c r="F3" s="617"/>
      <c r="G3" s="617"/>
      <c r="H3" s="617"/>
      <c r="I3" s="617"/>
      <c r="J3" s="617"/>
      <c r="K3" s="617"/>
      <c r="L3" s="617"/>
      <c r="M3" s="617"/>
      <c r="N3" s="617"/>
    </row>
    <row r="4" spans="1:15" s="3" customFormat="1" ht="30" customHeight="1">
      <c r="A4" s="606" t="s">
        <v>1</v>
      </c>
      <c r="B4" s="602" t="s">
        <v>2</v>
      </c>
      <c r="C4" s="602" t="s">
        <v>3</v>
      </c>
      <c r="D4" s="606" t="s">
        <v>4</v>
      </c>
      <c r="E4" s="606" t="s">
        <v>5</v>
      </c>
      <c r="F4" s="606" t="s">
        <v>6</v>
      </c>
      <c r="G4" s="606" t="s">
        <v>7</v>
      </c>
      <c r="H4" s="606" t="s">
        <v>8</v>
      </c>
      <c r="I4" s="606" t="s">
        <v>9</v>
      </c>
      <c r="J4" s="1087" t="s">
        <v>10</v>
      </c>
      <c r="K4" s="1230"/>
      <c r="L4" s="602" t="s">
        <v>1568</v>
      </c>
      <c r="M4" s="606" t="s">
        <v>12</v>
      </c>
      <c r="N4" s="602" t="s">
        <v>13</v>
      </c>
      <c r="O4" s="602" t="s">
        <v>14</v>
      </c>
    </row>
    <row r="5" spans="1:15" s="3" customFormat="1" ht="35.25" customHeight="1" thickBot="1">
      <c r="A5" s="607"/>
      <c r="B5" s="603"/>
      <c r="C5" s="603"/>
      <c r="D5" s="607"/>
      <c r="E5" s="607"/>
      <c r="F5" s="607"/>
      <c r="G5" s="607"/>
      <c r="H5" s="607"/>
      <c r="I5" s="607"/>
      <c r="J5" s="608">
        <v>2016</v>
      </c>
      <c r="K5" s="608">
        <v>2017</v>
      </c>
      <c r="L5" s="603"/>
      <c r="M5" s="607"/>
      <c r="N5" s="603"/>
      <c r="O5" s="294"/>
    </row>
    <row r="6" spans="1:15" s="41" customFormat="1" ht="51">
      <c r="A6" s="601">
        <v>1</v>
      </c>
      <c r="B6" s="604">
        <v>4</v>
      </c>
      <c r="C6" s="604">
        <v>5</v>
      </c>
      <c r="D6" s="604" t="s">
        <v>50</v>
      </c>
      <c r="E6" s="609" t="s">
        <v>1569</v>
      </c>
      <c r="F6" s="609" t="s">
        <v>1570</v>
      </c>
      <c r="G6" s="622" t="s">
        <v>1571</v>
      </c>
      <c r="H6" s="15" t="s">
        <v>476</v>
      </c>
      <c r="I6" s="605" t="s">
        <v>1572</v>
      </c>
      <c r="J6" s="601" t="s">
        <v>1573</v>
      </c>
      <c r="K6" s="621" t="s">
        <v>208</v>
      </c>
      <c r="L6" s="13" t="s">
        <v>1574</v>
      </c>
      <c r="M6" s="295">
        <v>80000</v>
      </c>
      <c r="N6" s="296" t="s">
        <v>1575</v>
      </c>
      <c r="O6" s="621" t="s">
        <v>29</v>
      </c>
    </row>
    <row r="7" spans="1:15" s="41" customFormat="1" ht="76.5">
      <c r="A7" s="961">
        <v>2</v>
      </c>
      <c r="B7" s="604">
        <v>6</v>
      </c>
      <c r="C7" s="604">
        <v>4</v>
      </c>
      <c r="D7" s="604" t="s">
        <v>50</v>
      </c>
      <c r="E7" s="609" t="s">
        <v>1569</v>
      </c>
      <c r="F7" s="609" t="s">
        <v>1817</v>
      </c>
      <c r="G7" s="609" t="s">
        <v>1818</v>
      </c>
      <c r="H7" s="311" t="s">
        <v>451</v>
      </c>
      <c r="I7" s="619" t="s">
        <v>1819</v>
      </c>
      <c r="J7" s="627" t="s">
        <v>1573</v>
      </c>
      <c r="K7" s="630" t="s">
        <v>208</v>
      </c>
      <c r="L7" s="220" t="s">
        <v>1820</v>
      </c>
      <c r="M7" s="295">
        <v>5000</v>
      </c>
      <c r="N7" s="605" t="s">
        <v>1575</v>
      </c>
      <c r="O7" s="621" t="s">
        <v>29</v>
      </c>
    </row>
    <row r="8" spans="1:15" s="41" customFormat="1" ht="89.25">
      <c r="A8" s="968"/>
      <c r="B8" s="767">
        <v>6</v>
      </c>
      <c r="C8" s="767">
        <v>4</v>
      </c>
      <c r="D8" s="767" t="s">
        <v>50</v>
      </c>
      <c r="E8" s="778" t="s">
        <v>1569</v>
      </c>
      <c r="F8" s="913" t="s">
        <v>1576</v>
      </c>
      <c r="G8" s="913" t="s">
        <v>1577</v>
      </c>
      <c r="H8" s="54" t="s">
        <v>1368</v>
      </c>
      <c r="I8" s="768" t="s">
        <v>1578</v>
      </c>
      <c r="J8" s="767" t="s">
        <v>1573</v>
      </c>
      <c r="K8" s="779" t="s">
        <v>208</v>
      </c>
      <c r="L8" s="559" t="s">
        <v>4413</v>
      </c>
      <c r="M8" s="297">
        <v>5000</v>
      </c>
      <c r="N8" s="768" t="s">
        <v>1575</v>
      </c>
      <c r="O8" s="779" t="s">
        <v>29</v>
      </c>
    </row>
    <row r="9" spans="1:15" s="41" customFormat="1" ht="38.25" customHeight="1">
      <c r="A9" s="962"/>
      <c r="B9" s="1176" t="s">
        <v>4564</v>
      </c>
      <c r="C9" s="1177"/>
      <c r="D9" s="1177"/>
      <c r="E9" s="1177"/>
      <c r="F9" s="1177"/>
      <c r="G9" s="1177"/>
      <c r="H9" s="1177"/>
      <c r="I9" s="1177"/>
      <c r="J9" s="1177"/>
      <c r="K9" s="1177"/>
      <c r="L9" s="1177"/>
      <c r="M9" s="1177"/>
      <c r="N9" s="1177"/>
      <c r="O9" s="1178"/>
    </row>
    <row r="10" spans="1:15" s="41" customFormat="1" ht="38.25">
      <c r="A10" s="601">
        <v>3</v>
      </c>
      <c r="B10" s="604">
        <v>6</v>
      </c>
      <c r="C10" s="604">
        <v>1</v>
      </c>
      <c r="D10" s="604" t="s">
        <v>50</v>
      </c>
      <c r="E10" s="609" t="s">
        <v>1569</v>
      </c>
      <c r="F10" s="609" t="s">
        <v>1579</v>
      </c>
      <c r="G10" s="609" t="s">
        <v>1580</v>
      </c>
      <c r="H10" s="15" t="s">
        <v>1581</v>
      </c>
      <c r="I10" s="605" t="s">
        <v>1582</v>
      </c>
      <c r="J10" s="605" t="s">
        <v>1583</v>
      </c>
      <c r="K10" s="621" t="s">
        <v>208</v>
      </c>
      <c r="L10" s="13" t="s">
        <v>4414</v>
      </c>
      <c r="M10" s="295">
        <v>10000</v>
      </c>
      <c r="N10" s="609" t="s">
        <v>1575</v>
      </c>
      <c r="O10" s="621" t="s">
        <v>29</v>
      </c>
    </row>
    <row r="11" spans="1:15" s="41" customFormat="1" ht="38.25">
      <c r="A11" s="601">
        <v>4</v>
      </c>
      <c r="B11" s="604">
        <v>6</v>
      </c>
      <c r="C11" s="604">
        <v>1</v>
      </c>
      <c r="D11" s="604" t="s">
        <v>58</v>
      </c>
      <c r="E11" s="609" t="s">
        <v>1569</v>
      </c>
      <c r="F11" s="609" t="s">
        <v>1584</v>
      </c>
      <c r="G11" s="609" t="s">
        <v>1585</v>
      </c>
      <c r="H11" s="15" t="s">
        <v>704</v>
      </c>
      <c r="I11" s="605" t="s">
        <v>1586</v>
      </c>
      <c r="J11" s="601" t="s">
        <v>1573</v>
      </c>
      <c r="K11" s="621" t="s">
        <v>208</v>
      </c>
      <c r="L11" s="13" t="s">
        <v>1587</v>
      </c>
      <c r="M11" s="295">
        <v>40000</v>
      </c>
      <c r="N11" s="605" t="s">
        <v>1575</v>
      </c>
      <c r="O11" s="621" t="s">
        <v>29</v>
      </c>
    </row>
    <row r="12" spans="1:15" s="41" customFormat="1" ht="51">
      <c r="A12" s="621">
        <v>5</v>
      </c>
      <c r="B12" s="618">
        <v>10</v>
      </c>
      <c r="C12" s="618">
        <v>1</v>
      </c>
      <c r="D12" s="618" t="s">
        <v>50</v>
      </c>
      <c r="E12" s="609" t="s">
        <v>1569</v>
      </c>
      <c r="F12" s="609" t="s">
        <v>1588</v>
      </c>
      <c r="G12" s="609" t="s">
        <v>1589</v>
      </c>
      <c r="H12" s="298" t="s">
        <v>1590</v>
      </c>
      <c r="I12" s="609" t="s">
        <v>1591</v>
      </c>
      <c r="J12" s="609" t="s">
        <v>1573</v>
      </c>
      <c r="K12" s="621" t="s">
        <v>208</v>
      </c>
      <c r="L12" s="13" t="s">
        <v>1592</v>
      </c>
      <c r="M12" s="629">
        <v>5000</v>
      </c>
      <c r="N12" s="609" t="s">
        <v>1575</v>
      </c>
      <c r="O12" s="621" t="s">
        <v>29</v>
      </c>
    </row>
    <row r="13" spans="1:15" s="41" customFormat="1" ht="38.25">
      <c r="A13" s="961">
        <v>6</v>
      </c>
      <c r="B13" s="316">
        <v>10</v>
      </c>
      <c r="C13" s="316">
        <v>4</v>
      </c>
      <c r="D13" s="316" t="s">
        <v>99</v>
      </c>
      <c r="E13" s="623" t="s">
        <v>1569</v>
      </c>
      <c r="F13" s="623" t="s">
        <v>1593</v>
      </c>
      <c r="G13" s="623" t="s">
        <v>1594</v>
      </c>
      <c r="H13" s="312" t="s">
        <v>585</v>
      </c>
      <c r="I13" s="619" t="s">
        <v>1595</v>
      </c>
      <c r="J13" s="619" t="s">
        <v>1583</v>
      </c>
      <c r="K13" s="630" t="s">
        <v>208</v>
      </c>
      <c r="L13" s="220" t="s">
        <v>1596</v>
      </c>
      <c r="M13" s="624">
        <v>130000</v>
      </c>
      <c r="N13" s="619" t="s">
        <v>1575</v>
      </c>
      <c r="O13" s="630" t="s">
        <v>29</v>
      </c>
    </row>
    <row r="14" spans="1:15" s="41" customFormat="1" ht="38.25">
      <c r="A14" s="968"/>
      <c r="B14" s="610">
        <v>10</v>
      </c>
      <c r="C14" s="610">
        <v>4</v>
      </c>
      <c r="D14" s="610" t="s">
        <v>99</v>
      </c>
      <c r="E14" s="631" t="s">
        <v>1569</v>
      </c>
      <c r="F14" s="631" t="s">
        <v>1593</v>
      </c>
      <c r="G14" s="631" t="s">
        <v>1594</v>
      </c>
      <c r="H14" s="293" t="s">
        <v>585</v>
      </c>
      <c r="I14" s="611" t="s">
        <v>1595</v>
      </c>
      <c r="J14" s="611" t="s">
        <v>1583</v>
      </c>
      <c r="K14" s="633" t="s">
        <v>208</v>
      </c>
      <c r="L14" s="52" t="s">
        <v>1596</v>
      </c>
      <c r="M14" s="908">
        <v>131330</v>
      </c>
      <c r="N14" s="611" t="s">
        <v>1575</v>
      </c>
      <c r="O14" s="633" t="s">
        <v>29</v>
      </c>
    </row>
    <row r="15" spans="1:15" s="41" customFormat="1" ht="25.5" customHeight="1">
      <c r="A15" s="962"/>
      <c r="B15" s="1167" t="s">
        <v>4565</v>
      </c>
      <c r="C15" s="1168"/>
      <c r="D15" s="1168"/>
      <c r="E15" s="1168"/>
      <c r="F15" s="1168"/>
      <c r="G15" s="1168"/>
      <c r="H15" s="1168"/>
      <c r="I15" s="1168"/>
      <c r="J15" s="1168"/>
      <c r="K15" s="1168"/>
      <c r="L15" s="1168"/>
      <c r="M15" s="1168"/>
      <c r="N15" s="1168"/>
      <c r="O15" s="1169"/>
    </row>
    <row r="16" spans="1:15" s="41" customFormat="1" ht="38.25">
      <c r="A16" s="605">
        <v>7</v>
      </c>
      <c r="B16" s="615">
        <v>11</v>
      </c>
      <c r="C16" s="615">
        <v>5</v>
      </c>
      <c r="D16" s="615" t="s">
        <v>58</v>
      </c>
      <c r="E16" s="609" t="s">
        <v>1569</v>
      </c>
      <c r="F16" s="299" t="s">
        <v>1597</v>
      </c>
      <c r="G16" s="622" t="s">
        <v>1598</v>
      </c>
      <c r="H16" s="300" t="s">
        <v>704</v>
      </c>
      <c r="I16" s="605" t="s">
        <v>1599</v>
      </c>
      <c r="J16" s="605" t="s">
        <v>1573</v>
      </c>
      <c r="K16" s="621" t="s">
        <v>208</v>
      </c>
      <c r="L16" s="13" t="s">
        <v>1600</v>
      </c>
      <c r="M16" s="301">
        <v>202400</v>
      </c>
      <c r="N16" s="605" t="s">
        <v>1575</v>
      </c>
      <c r="O16" s="621" t="s">
        <v>29</v>
      </c>
    </row>
    <row r="17" spans="1:15" s="41" customFormat="1" ht="38.25">
      <c r="A17" s="961">
        <v>8</v>
      </c>
      <c r="B17" s="604">
        <v>13</v>
      </c>
      <c r="C17" s="604">
        <v>4</v>
      </c>
      <c r="D17" s="604" t="s">
        <v>58</v>
      </c>
      <c r="E17" s="609" t="s">
        <v>1569</v>
      </c>
      <c r="F17" s="609" t="s">
        <v>1601</v>
      </c>
      <c r="G17" s="609" t="s">
        <v>1602</v>
      </c>
      <c r="H17" s="698" t="s">
        <v>1603</v>
      </c>
      <c r="I17" s="605" t="s">
        <v>1604</v>
      </c>
      <c r="J17" s="601" t="s">
        <v>1573</v>
      </c>
      <c r="K17" s="621" t="s">
        <v>208</v>
      </c>
      <c r="L17" s="699" t="s">
        <v>1605</v>
      </c>
      <c r="M17" s="143">
        <v>18000</v>
      </c>
      <c r="N17" s="605" t="s">
        <v>1575</v>
      </c>
      <c r="O17" s="621" t="s">
        <v>29</v>
      </c>
    </row>
    <row r="18" spans="1:15" s="41" customFormat="1" ht="38.25">
      <c r="A18" s="968"/>
      <c r="B18" s="767">
        <v>13</v>
      </c>
      <c r="C18" s="767">
        <v>4</v>
      </c>
      <c r="D18" s="767" t="s">
        <v>58</v>
      </c>
      <c r="E18" s="778" t="s">
        <v>1569</v>
      </c>
      <c r="F18" s="778" t="s">
        <v>1601</v>
      </c>
      <c r="G18" s="778" t="s">
        <v>1602</v>
      </c>
      <c r="H18" s="915" t="s">
        <v>4415</v>
      </c>
      <c r="I18" s="768" t="s">
        <v>1604</v>
      </c>
      <c r="J18" s="767" t="s">
        <v>1573</v>
      </c>
      <c r="K18" s="779" t="s">
        <v>208</v>
      </c>
      <c r="L18" s="559" t="s">
        <v>4416</v>
      </c>
      <c r="M18" s="297">
        <v>18000</v>
      </c>
      <c r="N18" s="768" t="s">
        <v>1575</v>
      </c>
      <c r="O18" s="779" t="s">
        <v>29</v>
      </c>
    </row>
    <row r="19" spans="1:15" s="41" customFormat="1" ht="19.5" customHeight="1">
      <c r="A19" s="962"/>
      <c r="B19" s="1167" t="s">
        <v>4566</v>
      </c>
      <c r="C19" s="1168"/>
      <c r="D19" s="1168"/>
      <c r="E19" s="1168"/>
      <c r="F19" s="1168"/>
      <c r="G19" s="1168"/>
      <c r="H19" s="1168"/>
      <c r="I19" s="1168"/>
      <c r="J19" s="1168"/>
      <c r="K19" s="1168"/>
      <c r="L19" s="1168"/>
      <c r="M19" s="1168"/>
      <c r="N19" s="1168"/>
      <c r="O19" s="1169"/>
    </row>
    <row r="20" spans="1:15" s="41" customFormat="1" ht="38.25">
      <c r="A20" s="601">
        <v>9</v>
      </c>
      <c r="B20" s="604">
        <v>13</v>
      </c>
      <c r="C20" s="604">
        <v>5</v>
      </c>
      <c r="D20" s="604" t="s">
        <v>272</v>
      </c>
      <c r="E20" s="609" t="s">
        <v>1569</v>
      </c>
      <c r="F20" s="622" t="s">
        <v>1606</v>
      </c>
      <c r="G20" s="622" t="s">
        <v>1607</v>
      </c>
      <c r="H20" s="300" t="s">
        <v>1608</v>
      </c>
      <c r="I20" s="601" t="s">
        <v>1609</v>
      </c>
      <c r="J20" s="601" t="s">
        <v>1573</v>
      </c>
      <c r="K20" s="621" t="s">
        <v>208</v>
      </c>
      <c r="L20" s="302" t="s">
        <v>1610</v>
      </c>
      <c r="M20" s="295">
        <v>50000</v>
      </c>
      <c r="N20" s="613" t="s">
        <v>1575</v>
      </c>
      <c r="O20" s="621" t="s">
        <v>29</v>
      </c>
    </row>
    <row r="21" spans="1:15" s="41" customFormat="1" ht="59.25" customHeight="1">
      <c r="A21" s="961">
        <v>10</v>
      </c>
      <c r="B21" s="604">
        <v>13</v>
      </c>
      <c r="C21" s="604">
        <v>5</v>
      </c>
      <c r="D21" s="604" t="s">
        <v>272</v>
      </c>
      <c r="E21" s="609" t="s">
        <v>1569</v>
      </c>
      <c r="F21" s="609" t="s">
        <v>1611</v>
      </c>
      <c r="G21" s="609" t="s">
        <v>1612</v>
      </c>
      <c r="H21" s="700" t="s">
        <v>1613</v>
      </c>
      <c r="I21" s="298" t="s">
        <v>1614</v>
      </c>
      <c r="J21" s="601" t="s">
        <v>1573</v>
      </c>
      <c r="K21" s="621" t="s">
        <v>208</v>
      </c>
      <c r="L21" s="303" t="s">
        <v>1615</v>
      </c>
      <c r="M21" s="143">
        <v>33000</v>
      </c>
      <c r="N21" s="613" t="s">
        <v>1575</v>
      </c>
      <c r="O21" s="621" t="s">
        <v>29</v>
      </c>
    </row>
    <row r="22" spans="1:15" s="41" customFormat="1" ht="59.25" customHeight="1">
      <c r="A22" s="968"/>
      <c r="B22" s="767">
        <v>13</v>
      </c>
      <c r="C22" s="767">
        <v>5</v>
      </c>
      <c r="D22" s="767" t="s">
        <v>272</v>
      </c>
      <c r="E22" s="778" t="s">
        <v>1569</v>
      </c>
      <c r="F22" s="778" t="s">
        <v>1611</v>
      </c>
      <c r="G22" s="778" t="s">
        <v>1612</v>
      </c>
      <c r="H22" s="913" t="s">
        <v>4417</v>
      </c>
      <c r="I22" s="293" t="s">
        <v>1614</v>
      </c>
      <c r="J22" s="767" t="s">
        <v>1573</v>
      </c>
      <c r="K22" s="779" t="s">
        <v>208</v>
      </c>
      <c r="L22" s="305" t="s">
        <v>1615</v>
      </c>
      <c r="M22" s="297">
        <v>33000</v>
      </c>
      <c r="N22" s="770" t="s">
        <v>1575</v>
      </c>
      <c r="O22" s="779" t="s">
        <v>29</v>
      </c>
    </row>
    <row r="23" spans="1:15" s="41" customFormat="1" ht="16.5" customHeight="1">
      <c r="A23" s="962"/>
      <c r="B23" s="1167" t="s">
        <v>4567</v>
      </c>
      <c r="C23" s="1168"/>
      <c r="D23" s="1168"/>
      <c r="E23" s="1168"/>
      <c r="F23" s="1168"/>
      <c r="G23" s="1168"/>
      <c r="H23" s="1168"/>
      <c r="I23" s="1168"/>
      <c r="J23" s="1168"/>
      <c r="K23" s="1168"/>
      <c r="L23" s="1168"/>
      <c r="M23" s="1168"/>
      <c r="N23" s="1168"/>
      <c r="O23" s="1169"/>
    </row>
    <row r="24" spans="1:15" s="41" customFormat="1" ht="90.75" customHeight="1">
      <c r="A24" s="961">
        <v>11</v>
      </c>
      <c r="B24" s="316">
        <v>4</v>
      </c>
      <c r="C24" s="316">
        <v>1</v>
      </c>
      <c r="D24" s="316" t="s">
        <v>58</v>
      </c>
      <c r="E24" s="623" t="s">
        <v>1616</v>
      </c>
      <c r="F24" s="627" t="s">
        <v>1617</v>
      </c>
      <c r="G24" s="623" t="s">
        <v>1618</v>
      </c>
      <c r="H24" s="312" t="s">
        <v>1619</v>
      </c>
      <c r="I24" s="619" t="s">
        <v>1620</v>
      </c>
      <c r="J24" s="619" t="s">
        <v>1583</v>
      </c>
      <c r="K24" s="630" t="s">
        <v>208</v>
      </c>
      <c r="L24" s="623" t="s">
        <v>1621</v>
      </c>
      <c r="M24" s="624">
        <v>49750.44</v>
      </c>
      <c r="N24" s="313" t="s">
        <v>1622</v>
      </c>
      <c r="O24" s="623">
        <v>36.5</v>
      </c>
    </row>
    <row r="25" spans="1:15" s="41" customFormat="1" ht="90.75" customHeight="1">
      <c r="A25" s="968"/>
      <c r="B25" s="610">
        <v>4</v>
      </c>
      <c r="C25" s="610">
        <v>1</v>
      </c>
      <c r="D25" s="610" t="s">
        <v>58</v>
      </c>
      <c r="E25" s="631" t="s">
        <v>1616</v>
      </c>
      <c r="F25" s="610" t="s">
        <v>1617</v>
      </c>
      <c r="G25" s="631" t="s">
        <v>1618</v>
      </c>
      <c r="H25" s="293" t="s">
        <v>1619</v>
      </c>
      <c r="I25" s="611" t="s">
        <v>1620</v>
      </c>
      <c r="J25" s="611" t="s">
        <v>1583</v>
      </c>
      <c r="K25" s="633" t="s">
        <v>208</v>
      </c>
      <c r="L25" s="631" t="s">
        <v>1621</v>
      </c>
      <c r="M25" s="908">
        <v>44967</v>
      </c>
      <c r="N25" s="614" t="s">
        <v>1622</v>
      </c>
      <c r="O25" s="631">
        <v>36.5</v>
      </c>
    </row>
    <row r="26" spans="1:15" s="41" customFormat="1" ht="19.5" customHeight="1">
      <c r="A26" s="962"/>
      <c r="B26" s="1167" t="s">
        <v>4568</v>
      </c>
      <c r="C26" s="1168"/>
      <c r="D26" s="1168"/>
      <c r="E26" s="1168"/>
      <c r="F26" s="1168"/>
      <c r="G26" s="1168"/>
      <c r="H26" s="1168"/>
      <c r="I26" s="1168"/>
      <c r="J26" s="1168"/>
      <c r="K26" s="1168"/>
      <c r="L26" s="1168"/>
      <c r="M26" s="1168"/>
      <c r="N26" s="1168"/>
      <c r="O26" s="1169"/>
    </row>
    <row r="27" spans="1:15" s="41" customFormat="1" ht="60" customHeight="1">
      <c r="A27" s="601">
        <v>12</v>
      </c>
      <c r="B27" s="604">
        <v>6</v>
      </c>
      <c r="C27" s="604">
        <v>4</v>
      </c>
      <c r="D27" s="604" t="s">
        <v>50</v>
      </c>
      <c r="E27" s="622" t="s">
        <v>1623</v>
      </c>
      <c r="F27" s="609" t="s">
        <v>1624</v>
      </c>
      <c r="G27" s="609" t="s">
        <v>1625</v>
      </c>
      <c r="H27" s="15" t="s">
        <v>451</v>
      </c>
      <c r="I27" s="605" t="s">
        <v>1626</v>
      </c>
      <c r="J27" s="605" t="s">
        <v>1627</v>
      </c>
      <c r="K27" s="621" t="s">
        <v>208</v>
      </c>
      <c r="L27" s="620" t="s">
        <v>1628</v>
      </c>
      <c r="M27" s="301">
        <v>13966</v>
      </c>
      <c r="N27" s="613" t="s">
        <v>1629</v>
      </c>
      <c r="O27" s="143">
        <v>30.5</v>
      </c>
    </row>
    <row r="28" spans="1:15" s="41" customFormat="1" ht="105" customHeight="1">
      <c r="A28" s="961">
        <v>13</v>
      </c>
      <c r="B28" s="316">
        <v>6</v>
      </c>
      <c r="C28" s="316">
        <v>1</v>
      </c>
      <c r="D28" s="316" t="s">
        <v>50</v>
      </c>
      <c r="E28" s="623" t="s">
        <v>1630</v>
      </c>
      <c r="F28" s="623" t="s">
        <v>1631</v>
      </c>
      <c r="G28" s="623" t="s">
        <v>1632</v>
      </c>
      <c r="H28" s="311" t="s">
        <v>451</v>
      </c>
      <c r="I28" s="619" t="s">
        <v>1633</v>
      </c>
      <c r="J28" s="619" t="s">
        <v>1634</v>
      </c>
      <c r="K28" s="630" t="s">
        <v>208</v>
      </c>
      <c r="L28" s="910" t="s">
        <v>1635</v>
      </c>
      <c r="M28" s="624">
        <v>20311</v>
      </c>
      <c r="N28" s="313" t="s">
        <v>1636</v>
      </c>
      <c r="O28" s="635">
        <v>29.5</v>
      </c>
    </row>
    <row r="29" spans="1:15" s="41" customFormat="1" ht="105" customHeight="1">
      <c r="A29" s="1028"/>
      <c r="B29" s="767">
        <v>6</v>
      </c>
      <c r="C29" s="767">
        <v>1</v>
      </c>
      <c r="D29" s="767" t="s">
        <v>50</v>
      </c>
      <c r="E29" s="778" t="s">
        <v>1630</v>
      </c>
      <c r="F29" s="778" t="s">
        <v>1631</v>
      </c>
      <c r="G29" s="778" t="s">
        <v>1632</v>
      </c>
      <c r="H29" s="21" t="s">
        <v>614</v>
      </c>
      <c r="I29" s="768" t="s">
        <v>1633</v>
      </c>
      <c r="J29" s="768" t="s">
        <v>1634</v>
      </c>
      <c r="K29" s="779" t="s">
        <v>208</v>
      </c>
      <c r="L29" s="916" t="s">
        <v>4418</v>
      </c>
      <c r="M29" s="908">
        <v>19935</v>
      </c>
      <c r="N29" s="770" t="s">
        <v>1636</v>
      </c>
      <c r="O29" s="297">
        <v>29.5</v>
      </c>
    </row>
    <row r="30" spans="1:15" s="41" customFormat="1" ht="20.25" customHeight="1">
      <c r="A30" s="1029"/>
      <c r="B30" s="1167" t="s">
        <v>4569</v>
      </c>
      <c r="C30" s="1168"/>
      <c r="D30" s="1168"/>
      <c r="E30" s="1168"/>
      <c r="F30" s="1168"/>
      <c r="G30" s="1168"/>
      <c r="H30" s="1168"/>
      <c r="I30" s="1168"/>
      <c r="J30" s="1168"/>
      <c r="K30" s="1168"/>
      <c r="L30" s="1168"/>
      <c r="M30" s="1168"/>
      <c r="N30" s="1168"/>
      <c r="O30" s="1169"/>
    </row>
    <row r="31" spans="1:15" s="41" customFormat="1" ht="99.75" customHeight="1">
      <c r="A31" s="961">
        <v>14</v>
      </c>
      <c r="B31" s="794">
        <v>6</v>
      </c>
      <c r="C31" s="794">
        <v>1</v>
      </c>
      <c r="D31" s="794" t="s">
        <v>50</v>
      </c>
      <c r="E31" s="623" t="s">
        <v>1637</v>
      </c>
      <c r="F31" s="623" t="s">
        <v>1638</v>
      </c>
      <c r="G31" s="623" t="s">
        <v>1639</v>
      </c>
      <c r="H31" s="311" t="s">
        <v>451</v>
      </c>
      <c r="I31" s="619" t="s">
        <v>1640</v>
      </c>
      <c r="J31" s="619" t="s">
        <v>1573</v>
      </c>
      <c r="K31" s="630" t="s">
        <v>208</v>
      </c>
      <c r="L31" s="317" t="s">
        <v>1641</v>
      </c>
      <c r="M31" s="624">
        <v>13608</v>
      </c>
      <c r="N31" s="313" t="s">
        <v>1642</v>
      </c>
      <c r="O31" s="635">
        <v>28.5</v>
      </c>
    </row>
    <row r="32" spans="1:15" s="41" customFormat="1" ht="93.75" customHeight="1">
      <c r="A32" s="968"/>
      <c r="B32" s="610">
        <v>6</v>
      </c>
      <c r="C32" s="610">
        <v>1</v>
      </c>
      <c r="D32" s="610" t="s">
        <v>50</v>
      </c>
      <c r="E32" s="631" t="s">
        <v>1637</v>
      </c>
      <c r="F32" s="631" t="s">
        <v>1638</v>
      </c>
      <c r="G32" s="631" t="s">
        <v>1639</v>
      </c>
      <c r="H32" s="54" t="s">
        <v>451</v>
      </c>
      <c r="I32" s="611" t="s">
        <v>1640</v>
      </c>
      <c r="J32" s="611" t="s">
        <v>1573</v>
      </c>
      <c r="K32" s="633" t="s">
        <v>208</v>
      </c>
      <c r="L32" s="305" t="s">
        <v>1641</v>
      </c>
      <c r="M32" s="908">
        <v>10385</v>
      </c>
      <c r="N32" s="614" t="s">
        <v>1642</v>
      </c>
      <c r="O32" s="297">
        <v>28.5</v>
      </c>
    </row>
    <row r="33" spans="1:15" s="41" customFormat="1" ht="20.25" customHeight="1">
      <c r="A33" s="962"/>
      <c r="B33" s="1167" t="s">
        <v>4568</v>
      </c>
      <c r="C33" s="1168"/>
      <c r="D33" s="1168"/>
      <c r="E33" s="1168"/>
      <c r="F33" s="1168"/>
      <c r="G33" s="1168"/>
      <c r="H33" s="1168"/>
      <c r="I33" s="1168"/>
      <c r="J33" s="1168"/>
      <c r="K33" s="1168"/>
      <c r="L33" s="1168"/>
      <c r="M33" s="1168"/>
      <c r="N33" s="1168"/>
      <c r="O33" s="1169"/>
    </row>
    <row r="34" spans="1:15" s="41" customFormat="1" ht="60.75" customHeight="1">
      <c r="A34" s="627">
        <v>15</v>
      </c>
      <c r="B34" s="604">
        <v>6</v>
      </c>
      <c r="C34" s="604">
        <v>1</v>
      </c>
      <c r="D34" s="604" t="s">
        <v>695</v>
      </c>
      <c r="E34" s="622" t="s">
        <v>1643</v>
      </c>
      <c r="F34" s="609" t="s">
        <v>1644</v>
      </c>
      <c r="G34" s="609" t="s">
        <v>1632</v>
      </c>
      <c r="H34" s="15" t="s">
        <v>487</v>
      </c>
      <c r="I34" s="605" t="s">
        <v>1645</v>
      </c>
      <c r="J34" s="605" t="s">
        <v>1634</v>
      </c>
      <c r="K34" s="621" t="s">
        <v>208</v>
      </c>
      <c r="L34" s="306" t="s">
        <v>1646</v>
      </c>
      <c r="M34" s="301">
        <v>27600</v>
      </c>
      <c r="N34" s="613" t="s">
        <v>1647</v>
      </c>
      <c r="O34" s="143">
        <v>27.5</v>
      </c>
    </row>
    <row r="35" spans="1:15" s="41" customFormat="1" ht="105" customHeight="1">
      <c r="A35" s="961">
        <v>16</v>
      </c>
      <c r="B35" s="627">
        <v>6</v>
      </c>
      <c r="C35" s="627">
        <v>1</v>
      </c>
      <c r="D35" s="627" t="s">
        <v>695</v>
      </c>
      <c r="E35" s="623" t="s">
        <v>1643</v>
      </c>
      <c r="F35" s="623" t="s">
        <v>1648</v>
      </c>
      <c r="G35" s="623" t="s">
        <v>1649</v>
      </c>
      <c r="H35" s="311" t="s">
        <v>1650</v>
      </c>
      <c r="I35" s="619" t="s">
        <v>1651</v>
      </c>
      <c r="J35" s="619" t="s">
        <v>1634</v>
      </c>
      <c r="K35" s="630" t="s">
        <v>208</v>
      </c>
      <c r="L35" s="630" t="s">
        <v>1652</v>
      </c>
      <c r="M35" s="624">
        <v>10400</v>
      </c>
      <c r="N35" s="313" t="s">
        <v>1647</v>
      </c>
      <c r="O35" s="635">
        <v>27.5</v>
      </c>
    </row>
    <row r="36" spans="1:15" s="41" customFormat="1" ht="105" customHeight="1">
      <c r="A36" s="968"/>
      <c r="B36" s="610">
        <v>6</v>
      </c>
      <c r="C36" s="610">
        <v>1</v>
      </c>
      <c r="D36" s="610" t="s">
        <v>695</v>
      </c>
      <c r="E36" s="631" t="s">
        <v>1643</v>
      </c>
      <c r="F36" s="631" t="s">
        <v>1648</v>
      </c>
      <c r="G36" s="631" t="s">
        <v>1649</v>
      </c>
      <c r="H36" s="54" t="s">
        <v>1650</v>
      </c>
      <c r="I36" s="611" t="s">
        <v>1651</v>
      </c>
      <c r="J36" s="611" t="s">
        <v>1634</v>
      </c>
      <c r="K36" s="633" t="s">
        <v>208</v>
      </c>
      <c r="L36" s="633" t="s">
        <v>1652</v>
      </c>
      <c r="M36" s="908">
        <v>7360</v>
      </c>
      <c r="N36" s="614" t="s">
        <v>1647</v>
      </c>
      <c r="O36" s="297">
        <v>27.5</v>
      </c>
    </row>
    <row r="37" spans="1:15" s="41" customFormat="1" ht="19.5" customHeight="1">
      <c r="A37" s="962"/>
      <c r="B37" s="1167" t="s">
        <v>4568</v>
      </c>
      <c r="C37" s="1168"/>
      <c r="D37" s="1168"/>
      <c r="E37" s="1168"/>
      <c r="F37" s="1168"/>
      <c r="G37" s="1168"/>
      <c r="H37" s="1168"/>
      <c r="I37" s="1168"/>
      <c r="J37" s="1168"/>
      <c r="K37" s="1168"/>
      <c r="L37" s="1168"/>
      <c r="M37" s="1168"/>
      <c r="N37" s="1168"/>
      <c r="O37" s="1169"/>
    </row>
    <row r="38" spans="1:15" s="41" customFormat="1" ht="71.25" customHeight="1">
      <c r="A38" s="627">
        <v>17</v>
      </c>
      <c r="B38" s="604">
        <v>6</v>
      </c>
      <c r="C38" s="604">
        <v>1</v>
      </c>
      <c r="D38" s="604" t="s">
        <v>50</v>
      </c>
      <c r="E38" s="622" t="s">
        <v>1653</v>
      </c>
      <c r="F38" s="609" t="s">
        <v>1654</v>
      </c>
      <c r="G38" s="609" t="s">
        <v>1655</v>
      </c>
      <c r="H38" s="15" t="s">
        <v>1656</v>
      </c>
      <c r="I38" s="605" t="s">
        <v>1657</v>
      </c>
      <c r="J38" s="605" t="s">
        <v>1627</v>
      </c>
      <c r="K38" s="621" t="s">
        <v>208</v>
      </c>
      <c r="L38" s="306" t="s">
        <v>1658</v>
      </c>
      <c r="M38" s="301">
        <v>12300</v>
      </c>
      <c r="N38" s="613" t="s">
        <v>1659</v>
      </c>
      <c r="O38" s="143">
        <v>26.5</v>
      </c>
    </row>
    <row r="39" spans="1:15" s="41" customFormat="1" ht="78" customHeight="1">
      <c r="A39" s="961">
        <v>18</v>
      </c>
      <c r="B39" s="316">
        <v>9</v>
      </c>
      <c r="C39" s="316">
        <v>3</v>
      </c>
      <c r="D39" s="316" t="s">
        <v>50</v>
      </c>
      <c r="E39" s="623" t="s">
        <v>1660</v>
      </c>
      <c r="F39" s="623" t="s">
        <v>1661</v>
      </c>
      <c r="G39" s="623" t="s">
        <v>1662</v>
      </c>
      <c r="H39" s="311" t="s">
        <v>614</v>
      </c>
      <c r="I39" s="627" t="s">
        <v>622</v>
      </c>
      <c r="J39" s="627" t="s">
        <v>1573</v>
      </c>
      <c r="K39" s="630" t="s">
        <v>208</v>
      </c>
      <c r="L39" s="314" t="s">
        <v>1663</v>
      </c>
      <c r="M39" s="635">
        <v>54061.440000000002</v>
      </c>
      <c r="N39" s="313" t="s">
        <v>1664</v>
      </c>
      <c r="O39" s="630">
        <v>23</v>
      </c>
    </row>
    <row r="40" spans="1:15" s="41" customFormat="1" ht="78" customHeight="1">
      <c r="A40" s="968"/>
      <c r="B40" s="610">
        <v>9</v>
      </c>
      <c r="C40" s="610">
        <v>3</v>
      </c>
      <c r="D40" s="610" t="s">
        <v>50</v>
      </c>
      <c r="E40" s="631" t="s">
        <v>1660</v>
      </c>
      <c r="F40" s="631" t="s">
        <v>1661</v>
      </c>
      <c r="G40" s="631" t="s">
        <v>1662</v>
      </c>
      <c r="H40" s="54" t="s">
        <v>614</v>
      </c>
      <c r="I40" s="610" t="s">
        <v>622</v>
      </c>
      <c r="J40" s="610" t="s">
        <v>1573</v>
      </c>
      <c r="K40" s="633" t="s">
        <v>208</v>
      </c>
      <c r="L40" s="304" t="s">
        <v>1663</v>
      </c>
      <c r="M40" s="206">
        <v>49745</v>
      </c>
      <c r="N40" s="614" t="s">
        <v>1664</v>
      </c>
      <c r="O40" s="633">
        <v>23</v>
      </c>
    </row>
    <row r="41" spans="1:15" s="41" customFormat="1" ht="21.75" customHeight="1">
      <c r="A41" s="962"/>
      <c r="B41" s="1167" t="s">
        <v>4568</v>
      </c>
      <c r="C41" s="1168"/>
      <c r="D41" s="1168"/>
      <c r="E41" s="1168"/>
      <c r="F41" s="1168"/>
      <c r="G41" s="1168"/>
      <c r="H41" s="1168"/>
      <c r="I41" s="1168"/>
      <c r="J41" s="1168"/>
      <c r="K41" s="1168"/>
      <c r="L41" s="1168"/>
      <c r="M41" s="1168"/>
      <c r="N41" s="1168"/>
      <c r="O41" s="1169"/>
    </row>
    <row r="42" spans="1:15" s="41" customFormat="1" ht="82.5" customHeight="1">
      <c r="A42" s="961">
        <v>19</v>
      </c>
      <c r="B42" s="634">
        <v>10</v>
      </c>
      <c r="C42" s="634">
        <v>1</v>
      </c>
      <c r="D42" s="634">
        <v>1</v>
      </c>
      <c r="E42" s="177" t="s">
        <v>1665</v>
      </c>
      <c r="F42" s="177" t="s">
        <v>1666</v>
      </c>
      <c r="G42" s="177" t="s">
        <v>1667</v>
      </c>
      <c r="H42" s="177" t="s">
        <v>621</v>
      </c>
      <c r="I42" s="320" t="s">
        <v>1668</v>
      </c>
      <c r="J42" s="177" t="s">
        <v>1634</v>
      </c>
      <c r="K42" s="319" t="s">
        <v>208</v>
      </c>
      <c r="L42" s="321" t="s">
        <v>1669</v>
      </c>
      <c r="M42" s="322">
        <v>40450</v>
      </c>
      <c r="N42" s="177" t="s">
        <v>1670</v>
      </c>
      <c r="O42" s="319">
        <v>36</v>
      </c>
    </row>
    <row r="43" spans="1:15" s="41" customFormat="1" ht="82.5" customHeight="1">
      <c r="A43" s="968"/>
      <c r="B43" s="633">
        <v>10</v>
      </c>
      <c r="C43" s="633">
        <v>1</v>
      </c>
      <c r="D43" s="633">
        <v>1</v>
      </c>
      <c r="E43" s="631" t="s">
        <v>1665</v>
      </c>
      <c r="F43" s="631" t="s">
        <v>1666</v>
      </c>
      <c r="G43" s="631" t="s">
        <v>1667</v>
      </c>
      <c r="H43" s="631" t="s">
        <v>621</v>
      </c>
      <c r="I43" s="293" t="s">
        <v>1668</v>
      </c>
      <c r="J43" s="631" t="s">
        <v>1634</v>
      </c>
      <c r="K43" s="633" t="s">
        <v>208</v>
      </c>
      <c r="L43" s="304" t="s">
        <v>1669</v>
      </c>
      <c r="M43" s="908">
        <v>38204</v>
      </c>
      <c r="N43" s="631" t="s">
        <v>1670</v>
      </c>
      <c r="O43" s="633">
        <v>36</v>
      </c>
    </row>
    <row r="44" spans="1:15" s="41" customFormat="1" ht="24.75" customHeight="1">
      <c r="A44" s="962"/>
      <c r="B44" s="1167" t="s">
        <v>4568</v>
      </c>
      <c r="C44" s="1168"/>
      <c r="D44" s="1168"/>
      <c r="E44" s="1168"/>
      <c r="F44" s="1168"/>
      <c r="G44" s="1168"/>
      <c r="H44" s="1168"/>
      <c r="I44" s="1168"/>
      <c r="J44" s="1168"/>
      <c r="K44" s="1168"/>
      <c r="L44" s="1168"/>
      <c r="M44" s="1168"/>
      <c r="N44" s="1168"/>
      <c r="O44" s="1169"/>
    </row>
    <row r="45" spans="1:15" s="41" customFormat="1" ht="49.5" customHeight="1">
      <c r="A45" s="601">
        <v>20</v>
      </c>
      <c r="B45" s="604">
        <v>10</v>
      </c>
      <c r="C45" s="604">
        <v>5</v>
      </c>
      <c r="D45" s="604" t="s">
        <v>58</v>
      </c>
      <c r="E45" s="622" t="s">
        <v>1671</v>
      </c>
      <c r="F45" s="622" t="s">
        <v>1672</v>
      </c>
      <c r="G45" s="622" t="s">
        <v>1673</v>
      </c>
      <c r="H45" s="300" t="s">
        <v>1674</v>
      </c>
      <c r="I45" s="605" t="s">
        <v>1675</v>
      </c>
      <c r="J45" s="605" t="s">
        <v>1676</v>
      </c>
      <c r="K45" s="621" t="s">
        <v>208</v>
      </c>
      <c r="L45" s="620" t="s">
        <v>1677</v>
      </c>
      <c r="M45" s="301">
        <v>34241.46</v>
      </c>
      <c r="N45" s="613" t="s">
        <v>1678</v>
      </c>
      <c r="O45" s="621">
        <v>34.5</v>
      </c>
    </row>
    <row r="46" spans="1:15" s="41" customFormat="1" ht="60" customHeight="1">
      <c r="A46" s="961">
        <v>21</v>
      </c>
      <c r="B46" s="316">
        <v>10</v>
      </c>
      <c r="C46" s="316">
        <v>4</v>
      </c>
      <c r="D46" s="316" t="s">
        <v>99</v>
      </c>
      <c r="E46" s="623" t="s">
        <v>1679</v>
      </c>
      <c r="F46" s="623" t="s">
        <v>1680</v>
      </c>
      <c r="G46" s="623" t="s">
        <v>1681</v>
      </c>
      <c r="H46" s="312" t="s">
        <v>704</v>
      </c>
      <c r="I46" s="619" t="s">
        <v>1682</v>
      </c>
      <c r="J46" s="619" t="s">
        <v>1573</v>
      </c>
      <c r="K46" s="630" t="s">
        <v>208</v>
      </c>
      <c r="L46" s="630" t="s">
        <v>1683</v>
      </c>
      <c r="M46" s="624">
        <v>9069</v>
      </c>
      <c r="N46" s="313" t="s">
        <v>1684</v>
      </c>
      <c r="O46" s="630">
        <v>33</v>
      </c>
    </row>
    <row r="47" spans="1:15" s="41" customFormat="1" ht="62.25" customHeight="1">
      <c r="A47" s="968"/>
      <c r="B47" s="610">
        <v>10</v>
      </c>
      <c r="C47" s="610">
        <v>4</v>
      </c>
      <c r="D47" s="610" t="s">
        <v>99</v>
      </c>
      <c r="E47" s="631" t="s">
        <v>1679</v>
      </c>
      <c r="F47" s="631" t="s">
        <v>1680</v>
      </c>
      <c r="G47" s="631" t="s">
        <v>1681</v>
      </c>
      <c r="H47" s="293" t="s">
        <v>704</v>
      </c>
      <c r="I47" s="611" t="s">
        <v>1682</v>
      </c>
      <c r="J47" s="611" t="s">
        <v>1573</v>
      </c>
      <c r="K47" s="633" t="s">
        <v>208</v>
      </c>
      <c r="L47" s="633" t="s">
        <v>1683</v>
      </c>
      <c r="M47" s="908">
        <v>7940</v>
      </c>
      <c r="N47" s="614" t="s">
        <v>1684</v>
      </c>
      <c r="O47" s="633">
        <v>33</v>
      </c>
    </row>
    <row r="48" spans="1:15" s="41" customFormat="1" ht="24" customHeight="1">
      <c r="A48" s="962"/>
      <c r="B48" s="1167" t="s">
        <v>4568</v>
      </c>
      <c r="C48" s="1168"/>
      <c r="D48" s="1168"/>
      <c r="E48" s="1168"/>
      <c r="F48" s="1168"/>
      <c r="G48" s="1168"/>
      <c r="H48" s="1168"/>
      <c r="I48" s="1168"/>
      <c r="J48" s="1168"/>
      <c r="K48" s="1168"/>
      <c r="L48" s="1168"/>
      <c r="M48" s="1168"/>
      <c r="N48" s="1168"/>
      <c r="O48" s="1169"/>
    </row>
    <row r="49" spans="1:15" s="41" customFormat="1" ht="60" customHeight="1">
      <c r="A49" s="961">
        <v>22</v>
      </c>
      <c r="B49" s="626">
        <v>11</v>
      </c>
      <c r="C49" s="626">
        <v>5</v>
      </c>
      <c r="D49" s="626" t="s">
        <v>58</v>
      </c>
      <c r="E49" s="623" t="s">
        <v>1671</v>
      </c>
      <c r="F49" s="623" t="s">
        <v>1685</v>
      </c>
      <c r="G49" s="623" t="s">
        <v>1686</v>
      </c>
      <c r="H49" s="312" t="s">
        <v>614</v>
      </c>
      <c r="I49" s="619" t="s">
        <v>1053</v>
      </c>
      <c r="J49" s="619" t="s">
        <v>1676</v>
      </c>
      <c r="K49" s="630" t="s">
        <v>208</v>
      </c>
      <c r="L49" s="314" t="s">
        <v>1687</v>
      </c>
      <c r="M49" s="624">
        <v>17243.3</v>
      </c>
      <c r="N49" s="313" t="s">
        <v>1678</v>
      </c>
      <c r="O49" s="630">
        <v>33</v>
      </c>
    </row>
    <row r="50" spans="1:15" s="41" customFormat="1" ht="60" customHeight="1">
      <c r="A50" s="968"/>
      <c r="B50" s="611">
        <v>11</v>
      </c>
      <c r="C50" s="611">
        <v>5</v>
      </c>
      <c r="D50" s="611" t="s">
        <v>58</v>
      </c>
      <c r="E50" s="631" t="s">
        <v>1671</v>
      </c>
      <c r="F50" s="631" t="s">
        <v>1685</v>
      </c>
      <c r="G50" s="631" t="s">
        <v>1686</v>
      </c>
      <c r="H50" s="293" t="s">
        <v>614</v>
      </c>
      <c r="I50" s="611" t="s">
        <v>1053</v>
      </c>
      <c r="J50" s="611" t="s">
        <v>1676</v>
      </c>
      <c r="K50" s="633" t="s">
        <v>208</v>
      </c>
      <c r="L50" s="304" t="s">
        <v>1687</v>
      </c>
      <c r="M50" s="908">
        <v>15518</v>
      </c>
      <c r="N50" s="614" t="s">
        <v>1678</v>
      </c>
      <c r="O50" s="633">
        <v>33</v>
      </c>
    </row>
    <row r="51" spans="1:15" s="41" customFormat="1" ht="19.5" customHeight="1">
      <c r="A51" s="962"/>
      <c r="B51" s="1167" t="s">
        <v>4568</v>
      </c>
      <c r="C51" s="1168"/>
      <c r="D51" s="1168"/>
      <c r="E51" s="1168"/>
      <c r="F51" s="1168"/>
      <c r="G51" s="1168"/>
      <c r="H51" s="1168"/>
      <c r="I51" s="1168"/>
      <c r="J51" s="1168"/>
      <c r="K51" s="1168"/>
      <c r="L51" s="1168"/>
      <c r="M51" s="1168"/>
      <c r="N51" s="1168"/>
      <c r="O51" s="1169"/>
    </row>
    <row r="52" spans="1:15" s="41" customFormat="1" ht="75" customHeight="1">
      <c r="A52" s="961">
        <v>23</v>
      </c>
      <c r="B52" s="626">
        <v>11</v>
      </c>
      <c r="C52" s="626">
        <v>1</v>
      </c>
      <c r="D52" s="626" t="s">
        <v>50</v>
      </c>
      <c r="E52" s="623" t="s">
        <v>1688</v>
      </c>
      <c r="F52" s="623" t="s">
        <v>1689</v>
      </c>
      <c r="G52" s="623" t="s">
        <v>1690</v>
      </c>
      <c r="H52" s="312" t="s">
        <v>1691</v>
      </c>
      <c r="I52" s="619" t="s">
        <v>1692</v>
      </c>
      <c r="J52" s="619" t="s">
        <v>1693</v>
      </c>
      <c r="K52" s="630" t="s">
        <v>208</v>
      </c>
      <c r="L52" s="314" t="s">
        <v>1694</v>
      </c>
      <c r="M52" s="624">
        <v>40745.61</v>
      </c>
      <c r="N52" s="313" t="s">
        <v>1695</v>
      </c>
      <c r="O52" s="630">
        <v>31.5</v>
      </c>
    </row>
    <row r="53" spans="1:15" s="41" customFormat="1" ht="75" customHeight="1">
      <c r="A53" s="968"/>
      <c r="B53" s="611">
        <v>11</v>
      </c>
      <c r="C53" s="611">
        <v>1</v>
      </c>
      <c r="D53" s="611" t="s">
        <v>50</v>
      </c>
      <c r="E53" s="631" t="s">
        <v>1688</v>
      </c>
      <c r="F53" s="631" t="s">
        <v>1689</v>
      </c>
      <c r="G53" s="631" t="s">
        <v>1690</v>
      </c>
      <c r="H53" s="293" t="s">
        <v>1691</v>
      </c>
      <c r="I53" s="611" t="s">
        <v>1692</v>
      </c>
      <c r="J53" s="611" t="s">
        <v>1693</v>
      </c>
      <c r="K53" s="633" t="s">
        <v>208</v>
      </c>
      <c r="L53" s="304" t="s">
        <v>1694</v>
      </c>
      <c r="M53" s="908">
        <v>39709</v>
      </c>
      <c r="N53" s="614" t="s">
        <v>1695</v>
      </c>
      <c r="O53" s="633">
        <v>31.5</v>
      </c>
    </row>
    <row r="54" spans="1:15" s="41" customFormat="1" ht="26.25" customHeight="1">
      <c r="A54" s="962"/>
      <c r="B54" s="1167" t="s">
        <v>4568</v>
      </c>
      <c r="C54" s="1168"/>
      <c r="D54" s="1168"/>
      <c r="E54" s="1168"/>
      <c r="F54" s="1168"/>
      <c r="G54" s="1168"/>
      <c r="H54" s="1168"/>
      <c r="I54" s="1168"/>
      <c r="J54" s="1168"/>
      <c r="K54" s="1168"/>
      <c r="L54" s="1168"/>
      <c r="M54" s="1168"/>
      <c r="N54" s="1168"/>
      <c r="O54" s="1169"/>
    </row>
    <row r="55" spans="1:15" s="41" customFormat="1" ht="150" customHeight="1">
      <c r="A55" s="601">
        <v>24</v>
      </c>
      <c r="B55" s="615">
        <v>11</v>
      </c>
      <c r="C55" s="615">
        <v>1</v>
      </c>
      <c r="D55" s="615" t="s">
        <v>695</v>
      </c>
      <c r="E55" s="622" t="s">
        <v>1630</v>
      </c>
      <c r="F55" s="622" t="s">
        <v>1696</v>
      </c>
      <c r="G55" s="622" t="s">
        <v>1697</v>
      </c>
      <c r="H55" s="300" t="s">
        <v>1698</v>
      </c>
      <c r="I55" s="605" t="s">
        <v>1699</v>
      </c>
      <c r="J55" s="605" t="s">
        <v>358</v>
      </c>
      <c r="K55" s="621" t="s">
        <v>208</v>
      </c>
      <c r="L55" s="636" t="s">
        <v>1700</v>
      </c>
      <c r="M55" s="301">
        <v>12207</v>
      </c>
      <c r="N55" s="613" t="s">
        <v>1701</v>
      </c>
      <c r="O55" s="621">
        <v>28</v>
      </c>
    </row>
    <row r="56" spans="1:15" s="41" customFormat="1" ht="50.25" customHeight="1">
      <c r="A56" s="961">
        <v>25</v>
      </c>
      <c r="B56" s="1026">
        <v>11</v>
      </c>
      <c r="C56" s="1026">
        <v>5</v>
      </c>
      <c r="D56" s="1026" t="s">
        <v>272</v>
      </c>
      <c r="E56" s="623" t="s">
        <v>1702</v>
      </c>
      <c r="F56" s="623" t="s">
        <v>1703</v>
      </c>
      <c r="G56" s="623" t="s">
        <v>1704</v>
      </c>
      <c r="H56" s="312" t="s">
        <v>487</v>
      </c>
      <c r="I56" s="619" t="s">
        <v>622</v>
      </c>
      <c r="J56" s="619" t="s">
        <v>1705</v>
      </c>
      <c r="K56" s="630" t="s">
        <v>208</v>
      </c>
      <c r="L56" s="324" t="s">
        <v>1706</v>
      </c>
      <c r="M56" s="625">
        <v>24725.46</v>
      </c>
      <c r="N56" s="313" t="s">
        <v>1707</v>
      </c>
      <c r="O56" s="630">
        <v>26</v>
      </c>
    </row>
    <row r="57" spans="1:15" s="41" customFormat="1" ht="48.75" customHeight="1">
      <c r="A57" s="968"/>
      <c r="B57" s="768">
        <v>11</v>
      </c>
      <c r="C57" s="768">
        <v>5</v>
      </c>
      <c r="D57" s="768" t="s">
        <v>272</v>
      </c>
      <c r="E57" s="778" t="s">
        <v>1702</v>
      </c>
      <c r="F57" s="778" t="s">
        <v>1703</v>
      </c>
      <c r="G57" s="778" t="s">
        <v>1704</v>
      </c>
      <c r="H57" s="560" t="s">
        <v>4419</v>
      </c>
      <c r="I57" s="768" t="s">
        <v>622</v>
      </c>
      <c r="J57" s="768" t="s">
        <v>1705</v>
      </c>
      <c r="K57" s="779" t="s">
        <v>208</v>
      </c>
      <c r="L57" s="746" t="s">
        <v>4420</v>
      </c>
      <c r="M57" s="905">
        <v>20947</v>
      </c>
      <c r="N57" s="770" t="s">
        <v>1707</v>
      </c>
      <c r="O57" s="779">
        <v>26</v>
      </c>
    </row>
    <row r="58" spans="1:15" s="41" customFormat="1" ht="20.25" customHeight="1">
      <c r="A58" s="962"/>
      <c r="B58" s="1167" t="s">
        <v>4570</v>
      </c>
      <c r="C58" s="1168"/>
      <c r="D58" s="1168"/>
      <c r="E58" s="1168"/>
      <c r="F58" s="1168"/>
      <c r="G58" s="1168"/>
      <c r="H58" s="1168"/>
      <c r="I58" s="1168"/>
      <c r="J58" s="1168"/>
      <c r="K58" s="1168"/>
      <c r="L58" s="1168"/>
      <c r="M58" s="1168"/>
      <c r="N58" s="1168"/>
      <c r="O58" s="1169"/>
    </row>
    <row r="59" spans="1:15" s="41" customFormat="1" ht="76.5">
      <c r="A59" s="601">
        <v>26</v>
      </c>
      <c r="B59" s="604">
        <v>12</v>
      </c>
      <c r="C59" s="604">
        <v>5</v>
      </c>
      <c r="D59" s="604" t="s">
        <v>99</v>
      </c>
      <c r="E59" s="622" t="s">
        <v>1708</v>
      </c>
      <c r="F59" s="609" t="s">
        <v>1709</v>
      </c>
      <c r="G59" s="609" t="s">
        <v>1710</v>
      </c>
      <c r="H59" s="298" t="s">
        <v>1711</v>
      </c>
      <c r="I59" s="605" t="s">
        <v>1712</v>
      </c>
      <c r="J59" s="605" t="s">
        <v>1573</v>
      </c>
      <c r="K59" s="621" t="s">
        <v>208</v>
      </c>
      <c r="L59" s="623" t="s">
        <v>1713</v>
      </c>
      <c r="M59" s="629">
        <v>29690</v>
      </c>
      <c r="N59" s="613" t="s">
        <v>1714</v>
      </c>
      <c r="O59" s="609">
        <v>35</v>
      </c>
    </row>
    <row r="60" spans="1:15" s="41" customFormat="1" ht="96.75" customHeight="1">
      <c r="A60" s="627">
        <v>27</v>
      </c>
      <c r="B60" s="604">
        <v>12</v>
      </c>
      <c r="C60" s="604">
        <v>3</v>
      </c>
      <c r="D60" s="604" t="s">
        <v>695</v>
      </c>
      <c r="E60" s="622" t="s">
        <v>1643</v>
      </c>
      <c r="F60" s="609" t="s">
        <v>1715</v>
      </c>
      <c r="G60" s="609" t="s">
        <v>1716</v>
      </c>
      <c r="H60" s="298" t="s">
        <v>1717</v>
      </c>
      <c r="I60" s="605" t="s">
        <v>1718</v>
      </c>
      <c r="J60" s="605" t="s">
        <v>1573</v>
      </c>
      <c r="K60" s="621" t="s">
        <v>208</v>
      </c>
      <c r="L60" s="308" t="s">
        <v>1719</v>
      </c>
      <c r="M60" s="629">
        <v>6100</v>
      </c>
      <c r="N60" s="613" t="s">
        <v>1647</v>
      </c>
      <c r="O60" s="609">
        <v>34</v>
      </c>
    </row>
    <row r="61" spans="1:15" s="41" customFormat="1" ht="75" customHeight="1">
      <c r="A61" s="601">
        <v>28</v>
      </c>
      <c r="B61" s="604">
        <v>13</v>
      </c>
      <c r="C61" s="604">
        <v>5</v>
      </c>
      <c r="D61" s="604" t="s">
        <v>58</v>
      </c>
      <c r="E61" s="622" t="s">
        <v>1679</v>
      </c>
      <c r="F61" s="622" t="s">
        <v>1720</v>
      </c>
      <c r="G61" s="622" t="s">
        <v>1721</v>
      </c>
      <c r="H61" s="300" t="s">
        <v>1722</v>
      </c>
      <c r="I61" s="605" t="s">
        <v>1723</v>
      </c>
      <c r="J61" s="605" t="s">
        <v>1573</v>
      </c>
      <c r="K61" s="621" t="s">
        <v>208</v>
      </c>
      <c r="L61" s="309" t="s">
        <v>1724</v>
      </c>
      <c r="M61" s="301">
        <v>19519.849999999999</v>
      </c>
      <c r="N61" s="613" t="s">
        <v>1684</v>
      </c>
      <c r="O61" s="621">
        <v>36</v>
      </c>
    </row>
    <row r="62" spans="1:15" s="41" customFormat="1" ht="90" customHeight="1">
      <c r="A62" s="961">
        <v>29</v>
      </c>
      <c r="B62" s="316">
        <v>13</v>
      </c>
      <c r="C62" s="316">
        <v>1</v>
      </c>
      <c r="D62" s="316" t="s">
        <v>695</v>
      </c>
      <c r="E62" s="623" t="s">
        <v>1725</v>
      </c>
      <c r="F62" s="623" t="s">
        <v>1726</v>
      </c>
      <c r="G62" s="623" t="s">
        <v>1727</v>
      </c>
      <c r="H62" s="312" t="s">
        <v>1728</v>
      </c>
      <c r="I62" s="619" t="s">
        <v>1729</v>
      </c>
      <c r="J62" s="619" t="s">
        <v>1730</v>
      </c>
      <c r="K62" s="630" t="s">
        <v>208</v>
      </c>
      <c r="L62" s="324" t="s">
        <v>1731</v>
      </c>
      <c r="M62" s="624">
        <v>11411.75</v>
      </c>
      <c r="N62" s="313" t="s">
        <v>1732</v>
      </c>
      <c r="O62" s="630">
        <v>31.5</v>
      </c>
    </row>
    <row r="63" spans="1:15" s="41" customFormat="1" ht="90" customHeight="1">
      <c r="A63" s="968"/>
      <c r="B63" s="610">
        <v>13</v>
      </c>
      <c r="C63" s="610">
        <v>1</v>
      </c>
      <c r="D63" s="610" t="s">
        <v>695</v>
      </c>
      <c r="E63" s="631" t="s">
        <v>1725</v>
      </c>
      <c r="F63" s="631" t="s">
        <v>1726</v>
      </c>
      <c r="G63" s="631" t="s">
        <v>1727</v>
      </c>
      <c r="H63" s="293" t="s">
        <v>1728</v>
      </c>
      <c r="I63" s="611" t="s">
        <v>1729</v>
      </c>
      <c r="J63" s="611" t="s">
        <v>1730</v>
      </c>
      <c r="K63" s="633" t="s">
        <v>208</v>
      </c>
      <c r="L63" s="307" t="s">
        <v>1731</v>
      </c>
      <c r="M63" s="908">
        <v>10531</v>
      </c>
      <c r="N63" s="614" t="s">
        <v>1732</v>
      </c>
      <c r="O63" s="633">
        <v>31.5</v>
      </c>
    </row>
    <row r="64" spans="1:15" s="41" customFormat="1" ht="24" customHeight="1">
      <c r="A64" s="962"/>
      <c r="B64" s="1167" t="s">
        <v>4568</v>
      </c>
      <c r="C64" s="1168"/>
      <c r="D64" s="1168"/>
      <c r="E64" s="1168"/>
      <c r="F64" s="1168"/>
      <c r="G64" s="1168"/>
      <c r="H64" s="1168"/>
      <c r="I64" s="1168"/>
      <c r="J64" s="1168"/>
      <c r="K64" s="1168"/>
      <c r="L64" s="1168"/>
      <c r="M64" s="1168"/>
      <c r="N64" s="1168"/>
      <c r="O64" s="1169"/>
    </row>
    <row r="65" spans="1:19" s="41" customFormat="1" ht="90" customHeight="1">
      <c r="A65" s="961">
        <v>30</v>
      </c>
      <c r="B65" s="316">
        <v>13</v>
      </c>
      <c r="C65" s="316">
        <v>5</v>
      </c>
      <c r="D65" s="316" t="s">
        <v>58</v>
      </c>
      <c r="E65" s="623" t="s">
        <v>1679</v>
      </c>
      <c r="F65" s="623" t="s">
        <v>1733</v>
      </c>
      <c r="G65" s="623" t="s">
        <v>1734</v>
      </c>
      <c r="H65" s="312" t="s">
        <v>1735</v>
      </c>
      <c r="I65" s="619" t="s">
        <v>1736</v>
      </c>
      <c r="J65" s="619" t="s">
        <v>1573</v>
      </c>
      <c r="K65" s="630" t="s">
        <v>208</v>
      </c>
      <c r="L65" s="325" t="s">
        <v>1737</v>
      </c>
      <c r="M65" s="624">
        <v>41925.839999999997</v>
      </c>
      <c r="N65" s="313" t="s">
        <v>1684</v>
      </c>
      <c r="O65" s="630">
        <v>31</v>
      </c>
    </row>
    <row r="66" spans="1:19" s="41" customFormat="1" ht="90" customHeight="1">
      <c r="A66" s="968"/>
      <c r="B66" s="610">
        <v>13</v>
      </c>
      <c r="C66" s="610">
        <v>5</v>
      </c>
      <c r="D66" s="610" t="s">
        <v>58</v>
      </c>
      <c r="E66" s="631" t="s">
        <v>1679</v>
      </c>
      <c r="F66" s="631" t="s">
        <v>1733</v>
      </c>
      <c r="G66" s="631" t="s">
        <v>1734</v>
      </c>
      <c r="H66" s="293" t="s">
        <v>1735</v>
      </c>
      <c r="I66" s="611" t="s">
        <v>1736</v>
      </c>
      <c r="J66" s="611" t="s">
        <v>1573</v>
      </c>
      <c r="K66" s="633" t="s">
        <v>208</v>
      </c>
      <c r="L66" s="310" t="s">
        <v>1737</v>
      </c>
      <c r="M66" s="908">
        <v>41063</v>
      </c>
      <c r="N66" s="614" t="s">
        <v>1684</v>
      </c>
      <c r="O66" s="633">
        <v>31</v>
      </c>
    </row>
    <row r="67" spans="1:19" s="41" customFormat="1" ht="21.75" customHeight="1">
      <c r="A67" s="962"/>
      <c r="B67" s="1167" t="s">
        <v>4568</v>
      </c>
      <c r="C67" s="1168"/>
      <c r="D67" s="1168"/>
      <c r="E67" s="1168"/>
      <c r="F67" s="1168"/>
      <c r="G67" s="1168"/>
      <c r="H67" s="1168"/>
      <c r="I67" s="1168"/>
      <c r="J67" s="1168"/>
      <c r="K67" s="1168"/>
      <c r="L67" s="1168"/>
      <c r="M67" s="1168"/>
      <c r="N67" s="1168"/>
      <c r="O67" s="1169"/>
    </row>
    <row r="68" spans="1:19" s="41" customFormat="1" ht="90" customHeight="1">
      <c r="A68" s="627">
        <v>31</v>
      </c>
      <c r="B68" s="604">
        <v>13</v>
      </c>
      <c r="C68" s="604">
        <v>3</v>
      </c>
      <c r="D68" s="604" t="s">
        <v>58</v>
      </c>
      <c r="E68" s="622" t="s">
        <v>1738</v>
      </c>
      <c r="F68" s="609" t="s">
        <v>1739</v>
      </c>
      <c r="G68" s="609" t="s">
        <v>1740</v>
      </c>
      <c r="H68" s="300" t="s">
        <v>1741</v>
      </c>
      <c r="I68" s="605" t="s">
        <v>1742</v>
      </c>
      <c r="J68" s="605" t="s">
        <v>1573</v>
      </c>
      <c r="K68" s="621" t="s">
        <v>208</v>
      </c>
      <c r="L68" s="621" t="s">
        <v>1743</v>
      </c>
      <c r="M68" s="301">
        <v>84570</v>
      </c>
      <c r="N68" s="613" t="s">
        <v>1744</v>
      </c>
      <c r="O68" s="621">
        <v>28.5</v>
      </c>
    </row>
    <row r="69" spans="1:19" s="41" customFormat="1" ht="105" customHeight="1">
      <c r="A69" s="961">
        <v>32</v>
      </c>
      <c r="B69" s="316">
        <v>13</v>
      </c>
      <c r="C69" s="316">
        <v>5</v>
      </c>
      <c r="D69" s="316" t="s">
        <v>58</v>
      </c>
      <c r="E69" s="623" t="s">
        <v>1671</v>
      </c>
      <c r="F69" s="623" t="s">
        <v>1745</v>
      </c>
      <c r="G69" s="623" t="s">
        <v>1746</v>
      </c>
      <c r="H69" s="312" t="s">
        <v>1747</v>
      </c>
      <c r="I69" s="623" t="s">
        <v>1748</v>
      </c>
      <c r="J69" s="619" t="s">
        <v>1583</v>
      </c>
      <c r="K69" s="630" t="s">
        <v>208</v>
      </c>
      <c r="L69" s="324" t="s">
        <v>1749</v>
      </c>
      <c r="M69" s="624">
        <v>25567.16</v>
      </c>
      <c r="N69" s="313" t="s">
        <v>1678</v>
      </c>
      <c r="O69" s="630">
        <v>28.5</v>
      </c>
    </row>
    <row r="70" spans="1:19" s="41" customFormat="1" ht="105" customHeight="1">
      <c r="A70" s="968"/>
      <c r="B70" s="610">
        <v>13</v>
      </c>
      <c r="C70" s="610">
        <v>5</v>
      </c>
      <c r="D70" s="610" t="s">
        <v>58</v>
      </c>
      <c r="E70" s="631" t="s">
        <v>1671</v>
      </c>
      <c r="F70" s="631" t="s">
        <v>1745</v>
      </c>
      <c r="G70" s="631" t="s">
        <v>1746</v>
      </c>
      <c r="H70" s="293" t="s">
        <v>1747</v>
      </c>
      <c r="I70" s="631" t="s">
        <v>1748</v>
      </c>
      <c r="J70" s="611" t="s">
        <v>1583</v>
      </c>
      <c r="K70" s="633" t="s">
        <v>208</v>
      </c>
      <c r="L70" s="307" t="s">
        <v>1749</v>
      </c>
      <c r="M70" s="908">
        <v>16230</v>
      </c>
      <c r="N70" s="614" t="s">
        <v>1678</v>
      </c>
      <c r="O70" s="633">
        <v>28.5</v>
      </c>
    </row>
    <row r="71" spans="1:19" s="41" customFormat="1" ht="25.5" customHeight="1">
      <c r="A71" s="962"/>
      <c r="B71" s="1167" t="s">
        <v>4568</v>
      </c>
      <c r="C71" s="1168"/>
      <c r="D71" s="1168"/>
      <c r="E71" s="1168"/>
      <c r="F71" s="1168"/>
      <c r="G71" s="1168"/>
      <c r="H71" s="1168"/>
      <c r="I71" s="1168"/>
      <c r="J71" s="1168"/>
      <c r="K71" s="1168"/>
      <c r="L71" s="1168"/>
      <c r="M71" s="1168"/>
      <c r="N71" s="1168"/>
      <c r="O71" s="1169"/>
    </row>
    <row r="72" spans="1:19" ht="59.25" customHeight="1">
      <c r="A72" s="627">
        <v>33</v>
      </c>
      <c r="B72" s="604">
        <v>13</v>
      </c>
      <c r="C72" s="604">
        <v>1</v>
      </c>
      <c r="D72" s="604" t="s">
        <v>272</v>
      </c>
      <c r="E72" s="622" t="s">
        <v>1750</v>
      </c>
      <c r="F72" s="622" t="s">
        <v>1751</v>
      </c>
      <c r="G72" s="622" t="s">
        <v>1752</v>
      </c>
      <c r="H72" s="300" t="s">
        <v>1753</v>
      </c>
      <c r="I72" s="605" t="s">
        <v>1754</v>
      </c>
      <c r="J72" s="605" t="s">
        <v>1693</v>
      </c>
      <c r="K72" s="621" t="s">
        <v>208</v>
      </c>
      <c r="L72" s="609" t="s">
        <v>1755</v>
      </c>
      <c r="M72" s="301">
        <v>17400</v>
      </c>
      <c r="N72" s="613" t="s">
        <v>1575</v>
      </c>
      <c r="O72" s="621">
        <v>26</v>
      </c>
    </row>
    <row r="73" spans="1:19" s="41" customFormat="1" ht="105.75" customHeight="1">
      <c r="A73" s="963" t="s">
        <v>1823</v>
      </c>
      <c r="B73" s="628">
        <v>11</v>
      </c>
      <c r="C73" s="628">
        <v>1</v>
      </c>
      <c r="D73" s="628" t="s">
        <v>58</v>
      </c>
      <c r="E73" s="632" t="s">
        <v>1756</v>
      </c>
      <c r="F73" s="744" t="s">
        <v>1757</v>
      </c>
      <c r="G73" s="632" t="s">
        <v>1758</v>
      </c>
      <c r="H73" s="26" t="s">
        <v>1759</v>
      </c>
      <c r="I73" s="628" t="s">
        <v>1760</v>
      </c>
      <c r="J73" s="628" t="s">
        <v>1573</v>
      </c>
      <c r="K73" s="642" t="s">
        <v>208</v>
      </c>
      <c r="L73" s="327" t="s">
        <v>1761</v>
      </c>
      <c r="M73" s="26">
        <v>31619</v>
      </c>
      <c r="N73" s="328" t="s">
        <v>1762</v>
      </c>
      <c r="O73" s="642">
        <v>24</v>
      </c>
      <c r="P73" s="1231"/>
      <c r="Q73" s="1232"/>
      <c r="R73" s="1232"/>
      <c r="S73" s="1232"/>
    </row>
    <row r="74" spans="1:19" s="41" customFormat="1" ht="20.25" customHeight="1">
      <c r="A74" s="948"/>
      <c r="B74" s="1176" t="s">
        <v>4571</v>
      </c>
      <c r="C74" s="1177"/>
      <c r="D74" s="1177"/>
      <c r="E74" s="1177"/>
      <c r="F74" s="1177"/>
      <c r="G74" s="1177"/>
      <c r="H74" s="1177"/>
      <c r="I74" s="1177"/>
      <c r="J74" s="1177"/>
      <c r="K74" s="1177"/>
      <c r="L74" s="1177"/>
      <c r="M74" s="1177"/>
      <c r="N74" s="1177"/>
      <c r="O74" s="1178"/>
      <c r="P74" s="1202"/>
      <c r="Q74" s="1232"/>
      <c r="R74" s="1232"/>
      <c r="S74" s="1232"/>
    </row>
    <row r="75" spans="1:19" ht="68.25" customHeight="1">
      <c r="A75" s="963" t="s">
        <v>1824</v>
      </c>
      <c r="B75" s="612">
        <v>13</v>
      </c>
      <c r="C75" s="612">
        <v>1</v>
      </c>
      <c r="D75" s="612" t="s">
        <v>695</v>
      </c>
      <c r="E75" s="632" t="s">
        <v>1679</v>
      </c>
      <c r="F75" s="632" t="s">
        <v>1763</v>
      </c>
      <c r="G75" s="632" t="s">
        <v>1764</v>
      </c>
      <c r="H75" s="26" t="s">
        <v>1765</v>
      </c>
      <c r="I75" s="628" t="s">
        <v>1766</v>
      </c>
      <c r="J75" s="628" t="s">
        <v>1693</v>
      </c>
      <c r="K75" s="642" t="s">
        <v>208</v>
      </c>
      <c r="L75" s="329" t="s">
        <v>1767</v>
      </c>
      <c r="M75" s="26">
        <v>11415.79</v>
      </c>
      <c r="N75" s="328" t="s">
        <v>1684</v>
      </c>
      <c r="O75" s="642">
        <v>25</v>
      </c>
      <c r="P75" s="1202"/>
      <c r="Q75" s="1232"/>
      <c r="R75" s="1232"/>
      <c r="S75" s="1232"/>
    </row>
    <row r="76" spans="1:19" ht="22.5" customHeight="1">
      <c r="A76" s="947"/>
      <c r="B76" s="1167" t="s">
        <v>4572</v>
      </c>
      <c r="C76" s="1168"/>
      <c r="D76" s="1168"/>
      <c r="E76" s="1168"/>
      <c r="F76" s="1168"/>
      <c r="G76" s="1168"/>
      <c r="H76" s="1168"/>
      <c r="I76" s="1168"/>
      <c r="J76" s="1168"/>
      <c r="K76" s="1168"/>
      <c r="L76" s="1168"/>
      <c r="M76" s="1168"/>
      <c r="N76" s="1168"/>
      <c r="O76" s="1169"/>
      <c r="P76" s="1202"/>
      <c r="Q76" s="1232"/>
      <c r="R76" s="1232"/>
      <c r="S76" s="1232"/>
    </row>
    <row r="77" spans="1:19" ht="92.25" customHeight="1">
      <c r="A77" s="979" t="s">
        <v>1825</v>
      </c>
      <c r="B77" s="612">
        <v>12</v>
      </c>
      <c r="C77" s="612">
        <v>1</v>
      </c>
      <c r="D77" s="612" t="s">
        <v>58</v>
      </c>
      <c r="E77" s="632" t="s">
        <v>1679</v>
      </c>
      <c r="F77" s="632" t="s">
        <v>1768</v>
      </c>
      <c r="G77" s="632" t="s">
        <v>1769</v>
      </c>
      <c r="H77" s="26" t="s">
        <v>621</v>
      </c>
      <c r="I77" s="628" t="s">
        <v>1770</v>
      </c>
      <c r="J77" s="628" t="s">
        <v>1771</v>
      </c>
      <c r="K77" s="642" t="s">
        <v>208</v>
      </c>
      <c r="L77" s="329" t="s">
        <v>1772</v>
      </c>
      <c r="M77" s="26">
        <v>16210</v>
      </c>
      <c r="N77" s="328" t="s">
        <v>1684</v>
      </c>
      <c r="O77" s="632">
        <v>27.5</v>
      </c>
      <c r="P77" s="1202"/>
      <c r="Q77" s="1232"/>
      <c r="R77" s="1232"/>
      <c r="S77" s="1232"/>
    </row>
    <row r="78" spans="1:19" ht="28.5" customHeight="1">
      <c r="A78" s="956"/>
      <c r="B78" s="1167" t="s">
        <v>4573</v>
      </c>
      <c r="C78" s="1168"/>
      <c r="D78" s="1168"/>
      <c r="E78" s="1168"/>
      <c r="F78" s="1168"/>
      <c r="G78" s="1168"/>
      <c r="H78" s="1168"/>
      <c r="I78" s="1168"/>
      <c r="J78" s="1168"/>
      <c r="K78" s="1168"/>
      <c r="L78" s="1168"/>
      <c r="M78" s="1168"/>
      <c r="N78" s="1168"/>
      <c r="O78" s="1169"/>
      <c r="P78" s="1202"/>
      <c r="Q78" s="1232"/>
      <c r="R78" s="1232"/>
      <c r="S78" s="1232"/>
    </row>
    <row r="79" spans="1:19" s="3" customFormat="1" ht="12.75">
      <c r="A79" s="92"/>
      <c r="B79" s="430"/>
      <c r="C79" s="430"/>
      <c r="D79" s="430"/>
      <c r="E79" s="343"/>
      <c r="F79" s="204"/>
      <c r="G79" s="429"/>
      <c r="H79" s="204"/>
      <c r="I79" s="204"/>
      <c r="J79" s="832"/>
      <c r="K79" s="204"/>
      <c r="L79" s="343"/>
      <c r="M79" s="833"/>
      <c r="N79" s="834"/>
      <c r="O79" s="291"/>
      <c r="P79" s="835"/>
    </row>
    <row r="80" spans="1:19">
      <c r="F80" s="839"/>
      <c r="G80" s="927" t="s">
        <v>3903</v>
      </c>
      <c r="H80" s="928" t="s">
        <v>3904</v>
      </c>
      <c r="I80" s="839"/>
      <c r="J80" s="921"/>
      <c r="K80" s="922" t="s">
        <v>3903</v>
      </c>
      <c r="L80" s="923" t="s">
        <v>3904</v>
      </c>
    </row>
    <row r="81" spans="1:16">
      <c r="F81" s="917" t="s">
        <v>169</v>
      </c>
      <c r="G81" s="918">
        <f>SUM(M6,M7,M10,M11,M12,M13,M16,M17,M20,M21)</f>
        <v>573400</v>
      </c>
      <c r="H81" s="919">
        <f>SUM(M6,M8,M10,M11,M12,M14,M16,M18,M20,M22)</f>
        <v>574730</v>
      </c>
      <c r="I81" s="839"/>
      <c r="J81" s="924" t="s">
        <v>171</v>
      </c>
      <c r="K81" s="925">
        <v>10</v>
      </c>
      <c r="L81" s="926">
        <v>10</v>
      </c>
    </row>
    <row r="82" spans="1:16">
      <c r="F82" s="917" t="s">
        <v>170</v>
      </c>
      <c r="G82" s="918">
        <f>SUM(M24,M27,M28,M31,M34,M35,M38,M39,M42,M45,M46,M49,M52,M55,M56,M59,M60,M61,M62,M65,M68,M69,M72)</f>
        <v>616863.31000000006</v>
      </c>
      <c r="H82" s="919">
        <f>SUM(M25,M27,M29,M32,M34,M36,M38,M40,M43,M45,M47,M50,M53,M55,M57,M59,M60,M61,M63,M66,M68,M70,M73,M72,M75,M77)</f>
        <v>639373.1</v>
      </c>
      <c r="I82" s="839"/>
      <c r="J82" s="925" t="s">
        <v>173</v>
      </c>
      <c r="K82" s="925">
        <v>23</v>
      </c>
      <c r="L82" s="926">
        <v>26</v>
      </c>
    </row>
    <row r="83" spans="1:16">
      <c r="F83" s="917" t="s">
        <v>172</v>
      </c>
      <c r="G83" s="920">
        <f>G81+G82</f>
        <v>1190263.31</v>
      </c>
      <c r="H83" s="919">
        <f>H81+H82</f>
        <v>1214103.1000000001</v>
      </c>
      <c r="I83" s="839"/>
      <c r="J83" s="925" t="s">
        <v>174</v>
      </c>
      <c r="K83" s="925">
        <f>K81+K82</f>
        <v>33</v>
      </c>
      <c r="L83" s="926">
        <f>L81+L82</f>
        <v>36</v>
      </c>
    </row>
    <row r="84" spans="1:16" ht="23.25" customHeight="1"/>
    <row r="85" spans="1:16" ht="15.75">
      <c r="A85" s="1158" t="s">
        <v>175</v>
      </c>
      <c r="B85" s="1158"/>
      <c r="C85" s="1158"/>
      <c r="D85" s="1158"/>
      <c r="E85" s="1158"/>
      <c r="F85" s="1158"/>
      <c r="G85" s="1158"/>
      <c r="H85" s="1158"/>
      <c r="I85" s="1158"/>
      <c r="J85" s="1158"/>
      <c r="K85" s="1158"/>
      <c r="L85" s="1158"/>
      <c r="M85" s="1158"/>
      <c r="N85" s="1158"/>
    </row>
    <row r="86" spans="1:16" s="3" customFormat="1" ht="30" customHeight="1">
      <c r="A86" s="616"/>
      <c r="B86" s="617"/>
      <c r="C86" s="617"/>
      <c r="D86" s="617"/>
      <c r="E86" s="617"/>
      <c r="F86" s="617"/>
      <c r="G86" s="617"/>
      <c r="H86" s="617"/>
      <c r="I86" s="617"/>
      <c r="J86" s="617"/>
      <c r="K86" s="617"/>
      <c r="L86"/>
      <c r="M86" s="617"/>
      <c r="N86" s="617"/>
      <c r="O86"/>
    </row>
    <row r="87" spans="1:16" s="3" customFormat="1" ht="30" customHeight="1">
      <c r="A87" s="1085" t="s">
        <v>1</v>
      </c>
      <c r="B87" s="1073" t="s">
        <v>2</v>
      </c>
      <c r="C87" s="1073" t="s">
        <v>3</v>
      </c>
      <c r="D87" s="1085" t="s">
        <v>4</v>
      </c>
      <c r="E87" s="1085" t="s">
        <v>5</v>
      </c>
      <c r="F87" s="1085" t="s">
        <v>6</v>
      </c>
      <c r="G87" s="1085" t="s">
        <v>7</v>
      </c>
      <c r="H87" s="1085" t="s">
        <v>8</v>
      </c>
      <c r="I87" s="1085" t="s">
        <v>9</v>
      </c>
      <c r="J87" s="1087" t="s">
        <v>10</v>
      </c>
      <c r="K87" s="1088"/>
      <c r="L87" s="1089" t="s">
        <v>11</v>
      </c>
      <c r="M87" s="1089"/>
      <c r="N87" s="1073" t="s">
        <v>12</v>
      </c>
      <c r="O87" s="1073" t="s">
        <v>13</v>
      </c>
      <c r="P87" s="1073" t="s">
        <v>14</v>
      </c>
    </row>
    <row r="88" spans="1:16" s="3" customFormat="1" ht="35.25" customHeight="1">
      <c r="A88" s="1086"/>
      <c r="B88" s="1074"/>
      <c r="C88" s="1074"/>
      <c r="D88" s="1086"/>
      <c r="E88" s="1086"/>
      <c r="F88" s="1086"/>
      <c r="G88" s="1086"/>
      <c r="H88" s="1086"/>
      <c r="I88" s="1086"/>
      <c r="J88" s="763">
        <v>2016</v>
      </c>
      <c r="K88" s="763">
        <v>2017</v>
      </c>
      <c r="L88" s="760" t="s">
        <v>15</v>
      </c>
      <c r="M88" s="760" t="s">
        <v>16</v>
      </c>
      <c r="N88" s="1074"/>
      <c r="O88" s="1074"/>
      <c r="P88" s="1074"/>
    </row>
    <row r="89" spans="1:16" s="41" customFormat="1" ht="75" customHeight="1">
      <c r="A89" s="759">
        <v>1</v>
      </c>
      <c r="B89" s="761">
        <v>6</v>
      </c>
      <c r="C89" s="761">
        <v>1</v>
      </c>
      <c r="D89" s="761" t="s">
        <v>50</v>
      </c>
      <c r="E89" s="774" t="s">
        <v>1773</v>
      </c>
      <c r="F89" s="766" t="s">
        <v>1774</v>
      </c>
      <c r="G89" s="766" t="s">
        <v>1775</v>
      </c>
      <c r="H89" s="15" t="s">
        <v>451</v>
      </c>
      <c r="I89" s="766" t="s">
        <v>1776</v>
      </c>
      <c r="J89" s="766" t="s">
        <v>1771</v>
      </c>
      <c r="K89" s="773" t="s">
        <v>208</v>
      </c>
      <c r="L89" s="774" t="s">
        <v>26</v>
      </c>
      <c r="M89" s="774">
        <v>1</v>
      </c>
      <c r="N89" s="300">
        <v>32970</v>
      </c>
      <c r="O89" s="148" t="s">
        <v>1777</v>
      </c>
      <c r="P89" s="143">
        <v>26</v>
      </c>
    </row>
    <row r="90" spans="1:16" s="41" customFormat="1" ht="75" customHeight="1">
      <c r="A90" s="759">
        <v>2</v>
      </c>
      <c r="B90" s="761">
        <v>6</v>
      </c>
      <c r="C90" s="761">
        <v>1</v>
      </c>
      <c r="D90" s="761" t="s">
        <v>695</v>
      </c>
      <c r="E90" s="774" t="s">
        <v>1643</v>
      </c>
      <c r="F90" s="766" t="s">
        <v>1778</v>
      </c>
      <c r="G90" s="766" t="s">
        <v>1779</v>
      </c>
      <c r="H90" s="15" t="s">
        <v>487</v>
      </c>
      <c r="I90" s="762" t="s">
        <v>1780</v>
      </c>
      <c r="J90" s="762" t="s">
        <v>1573</v>
      </c>
      <c r="K90" s="773" t="s">
        <v>208</v>
      </c>
      <c r="L90" s="774" t="s">
        <v>119</v>
      </c>
      <c r="M90" s="774">
        <v>1</v>
      </c>
      <c r="N90" s="300">
        <v>12600</v>
      </c>
      <c r="O90" s="769" t="s">
        <v>1647</v>
      </c>
      <c r="P90" s="143">
        <v>24.5</v>
      </c>
    </row>
    <row r="91" spans="1:16" s="41" customFormat="1" ht="25.5">
      <c r="A91" s="1071">
        <v>3</v>
      </c>
      <c r="B91" s="1079">
        <v>10</v>
      </c>
      <c r="C91" s="1079">
        <v>5</v>
      </c>
      <c r="D91" s="1079" t="s">
        <v>99</v>
      </c>
      <c r="E91" s="1101" t="s">
        <v>1781</v>
      </c>
      <c r="F91" s="1101" t="s">
        <v>1782</v>
      </c>
      <c r="G91" s="1101" t="s">
        <v>1690</v>
      </c>
      <c r="H91" s="1203" t="s">
        <v>1783</v>
      </c>
      <c r="I91" s="1081" t="s">
        <v>1784</v>
      </c>
      <c r="J91" s="1081" t="s">
        <v>1573</v>
      </c>
      <c r="K91" s="1071" t="s">
        <v>208</v>
      </c>
      <c r="L91" s="774" t="s">
        <v>37</v>
      </c>
      <c r="M91" s="774">
        <v>1</v>
      </c>
      <c r="N91" s="1203">
        <v>33765</v>
      </c>
      <c r="O91" s="1081" t="s">
        <v>1785</v>
      </c>
      <c r="P91" s="1071">
        <v>28</v>
      </c>
    </row>
    <row r="92" spans="1:16" s="41" customFormat="1" ht="12.75">
      <c r="A92" s="1072"/>
      <c r="B92" s="1080"/>
      <c r="C92" s="1080"/>
      <c r="D92" s="1080"/>
      <c r="E92" s="1103"/>
      <c r="F92" s="1103"/>
      <c r="G92" s="1103"/>
      <c r="H92" s="1205"/>
      <c r="I92" s="1082"/>
      <c r="J92" s="1082"/>
      <c r="K92" s="1072"/>
      <c r="L92" s="774" t="s">
        <v>4493</v>
      </c>
      <c r="M92" s="775">
        <v>1500</v>
      </c>
      <c r="N92" s="1205"/>
      <c r="O92" s="1082"/>
      <c r="P92" s="1072"/>
    </row>
    <row r="93" spans="1:16" s="41" customFormat="1" ht="47.25" customHeight="1">
      <c r="A93" s="759">
        <v>4</v>
      </c>
      <c r="B93" s="761">
        <v>10</v>
      </c>
      <c r="C93" s="761">
        <v>5</v>
      </c>
      <c r="D93" s="761" t="s">
        <v>58</v>
      </c>
      <c r="E93" s="774" t="s">
        <v>1786</v>
      </c>
      <c r="F93" s="774" t="s">
        <v>1787</v>
      </c>
      <c r="G93" s="300" t="s">
        <v>1788</v>
      </c>
      <c r="H93" s="775" t="s">
        <v>1789</v>
      </c>
      <c r="I93" s="762" t="s">
        <v>1784</v>
      </c>
      <c r="J93" s="762" t="s">
        <v>1676</v>
      </c>
      <c r="K93" s="773" t="s">
        <v>208</v>
      </c>
      <c r="L93" s="774" t="s">
        <v>37</v>
      </c>
      <c r="M93" s="774">
        <v>1</v>
      </c>
      <c r="N93" s="300">
        <v>20000</v>
      </c>
      <c r="O93" s="769" t="s">
        <v>1790</v>
      </c>
      <c r="P93" s="773">
        <v>22</v>
      </c>
    </row>
    <row r="94" spans="1:16" s="41" customFormat="1" ht="12.75">
      <c r="A94" s="1218">
        <v>5</v>
      </c>
      <c r="B94" s="1215">
        <v>11</v>
      </c>
      <c r="C94" s="1215">
        <v>1</v>
      </c>
      <c r="D94" s="1215" t="s">
        <v>58</v>
      </c>
      <c r="E94" s="1215" t="s">
        <v>1756</v>
      </c>
      <c r="F94" s="1215" t="s">
        <v>1757</v>
      </c>
      <c r="G94" s="1215" t="s">
        <v>1758</v>
      </c>
      <c r="H94" s="1221" t="s">
        <v>1759</v>
      </c>
      <c r="I94" s="1215" t="s">
        <v>4494</v>
      </c>
      <c r="J94" s="1215" t="s">
        <v>1573</v>
      </c>
      <c r="K94" s="1218" t="s">
        <v>208</v>
      </c>
      <c r="L94" s="791" t="s">
        <v>4495</v>
      </c>
      <c r="M94" s="791">
        <v>1</v>
      </c>
      <c r="N94" s="1221">
        <v>32136</v>
      </c>
      <c r="O94" s="1215" t="s">
        <v>1762</v>
      </c>
      <c r="P94" s="1218">
        <v>24</v>
      </c>
    </row>
    <row r="95" spans="1:16" s="41" customFormat="1" ht="25.5">
      <c r="A95" s="1219"/>
      <c r="B95" s="1216"/>
      <c r="C95" s="1216"/>
      <c r="D95" s="1216"/>
      <c r="E95" s="1216"/>
      <c r="F95" s="1216"/>
      <c r="G95" s="1216"/>
      <c r="H95" s="1222"/>
      <c r="I95" s="1216"/>
      <c r="J95" s="1216"/>
      <c r="K95" s="1219"/>
      <c r="L95" s="791" t="s">
        <v>609</v>
      </c>
      <c r="M95" s="791">
        <v>200</v>
      </c>
      <c r="N95" s="1222"/>
      <c r="O95" s="1216"/>
      <c r="P95" s="1219"/>
    </row>
    <row r="96" spans="1:16" s="41" customFormat="1" ht="25.5">
      <c r="A96" s="1220"/>
      <c r="B96" s="1217"/>
      <c r="C96" s="1217"/>
      <c r="D96" s="1217"/>
      <c r="E96" s="1217"/>
      <c r="F96" s="1217"/>
      <c r="G96" s="1217"/>
      <c r="H96" s="1223"/>
      <c r="I96" s="1217"/>
      <c r="J96" s="1217"/>
      <c r="K96" s="1220"/>
      <c r="L96" s="791" t="s">
        <v>26</v>
      </c>
      <c r="M96" s="791">
        <v>1</v>
      </c>
      <c r="N96" s="1223"/>
      <c r="O96" s="1217"/>
      <c r="P96" s="1220"/>
    </row>
    <row r="97" spans="1:17" s="41" customFormat="1" ht="12.75">
      <c r="A97" s="764"/>
      <c r="B97" s="1195" t="s">
        <v>4499</v>
      </c>
      <c r="C97" s="1196"/>
      <c r="D97" s="1196"/>
      <c r="E97" s="1196"/>
      <c r="F97" s="1196"/>
      <c r="G97" s="1196"/>
      <c r="H97" s="1196"/>
      <c r="I97" s="1196"/>
      <c r="J97" s="1196"/>
      <c r="K97" s="1196"/>
      <c r="L97" s="1196"/>
      <c r="M97" s="1196"/>
      <c r="N97" s="1196"/>
      <c r="O97" s="1196"/>
      <c r="P97" s="1197"/>
    </row>
    <row r="98" spans="1:17" s="41" customFormat="1" ht="12.75">
      <c r="A98" s="1071">
        <v>6</v>
      </c>
      <c r="B98" s="1155">
        <v>11</v>
      </c>
      <c r="C98" s="1155">
        <v>5</v>
      </c>
      <c r="D98" s="1155" t="s">
        <v>272</v>
      </c>
      <c r="E98" s="1101" t="s">
        <v>1791</v>
      </c>
      <c r="F98" s="1101" t="s">
        <v>1792</v>
      </c>
      <c r="G98" s="1101" t="s">
        <v>1793</v>
      </c>
      <c r="H98" s="1203" t="s">
        <v>614</v>
      </c>
      <c r="I98" s="1081" t="s">
        <v>622</v>
      </c>
      <c r="J98" s="1081" t="s">
        <v>1573</v>
      </c>
      <c r="K98" s="1071" t="s">
        <v>208</v>
      </c>
      <c r="L98" s="783" t="s">
        <v>119</v>
      </c>
      <c r="M98" s="783">
        <v>10</v>
      </c>
      <c r="N98" s="1203">
        <v>24250</v>
      </c>
      <c r="O98" s="1081" t="s">
        <v>1794</v>
      </c>
      <c r="P98" s="1071">
        <v>23.5</v>
      </c>
    </row>
    <row r="99" spans="1:17" s="41" customFormat="1" ht="25.5">
      <c r="A99" s="1072"/>
      <c r="B99" s="1157"/>
      <c r="C99" s="1157"/>
      <c r="D99" s="1157"/>
      <c r="E99" s="1103"/>
      <c r="F99" s="1103"/>
      <c r="G99" s="1103"/>
      <c r="H99" s="1205"/>
      <c r="I99" s="1082"/>
      <c r="J99" s="1082"/>
      <c r="K99" s="1072"/>
      <c r="L99" s="783" t="s">
        <v>120</v>
      </c>
      <c r="M99" s="783">
        <v>300</v>
      </c>
      <c r="N99" s="1205"/>
      <c r="O99" s="1082"/>
      <c r="P99" s="1072"/>
    </row>
    <row r="100" spans="1:17" s="41" customFormat="1" ht="12.75">
      <c r="A100" s="1206">
        <v>7</v>
      </c>
      <c r="B100" s="1209">
        <v>11</v>
      </c>
      <c r="C100" s="1209">
        <v>1</v>
      </c>
      <c r="D100" s="1209" t="s">
        <v>58</v>
      </c>
      <c r="E100" s="1212" t="s">
        <v>1616</v>
      </c>
      <c r="F100" s="1212" t="s">
        <v>1795</v>
      </c>
      <c r="G100" s="1212" t="s">
        <v>1571</v>
      </c>
      <c r="H100" s="1224" t="s">
        <v>1796</v>
      </c>
      <c r="I100" s="1227" t="s">
        <v>1797</v>
      </c>
      <c r="J100" s="1227" t="s">
        <v>1573</v>
      </c>
      <c r="K100" s="1206" t="s">
        <v>208</v>
      </c>
      <c r="L100" s="786" t="s">
        <v>119</v>
      </c>
      <c r="M100" s="786">
        <v>1</v>
      </c>
      <c r="N100" s="1224">
        <v>42222.21</v>
      </c>
      <c r="O100" s="1227" t="s">
        <v>1798</v>
      </c>
      <c r="P100" s="1206">
        <v>22.5</v>
      </c>
      <c r="Q100" s="1202" t="s">
        <v>4496</v>
      </c>
    </row>
    <row r="101" spans="1:17" s="41" customFormat="1" ht="25.5">
      <c r="A101" s="1207"/>
      <c r="B101" s="1210"/>
      <c r="C101" s="1210"/>
      <c r="D101" s="1210"/>
      <c r="E101" s="1213"/>
      <c r="F101" s="1213"/>
      <c r="G101" s="1213"/>
      <c r="H101" s="1225"/>
      <c r="I101" s="1228"/>
      <c r="J101" s="1228"/>
      <c r="K101" s="1207"/>
      <c r="L101" s="786" t="s">
        <v>120</v>
      </c>
      <c r="M101" s="786">
        <v>40</v>
      </c>
      <c r="N101" s="1225"/>
      <c r="O101" s="1228"/>
      <c r="P101" s="1207"/>
      <c r="Q101" s="1202"/>
    </row>
    <row r="102" spans="1:17" s="41" customFormat="1" ht="25.5">
      <c r="A102" s="1207"/>
      <c r="B102" s="1210"/>
      <c r="C102" s="1210"/>
      <c r="D102" s="1210"/>
      <c r="E102" s="1213"/>
      <c r="F102" s="1213"/>
      <c r="G102" s="1213"/>
      <c r="H102" s="1225"/>
      <c r="I102" s="1228"/>
      <c r="J102" s="1228"/>
      <c r="K102" s="1207"/>
      <c r="L102" s="786" t="s">
        <v>26</v>
      </c>
      <c r="M102" s="786">
        <v>1</v>
      </c>
      <c r="N102" s="1225"/>
      <c r="O102" s="1228"/>
      <c r="P102" s="1207"/>
      <c r="Q102" s="1202"/>
    </row>
    <row r="103" spans="1:17" s="41" customFormat="1" ht="25.5">
      <c r="A103" s="1208"/>
      <c r="B103" s="1211"/>
      <c r="C103" s="1211"/>
      <c r="D103" s="1211"/>
      <c r="E103" s="1214"/>
      <c r="F103" s="1214"/>
      <c r="G103" s="1214"/>
      <c r="H103" s="1226"/>
      <c r="I103" s="1229"/>
      <c r="J103" s="1229"/>
      <c r="K103" s="1208"/>
      <c r="L103" s="786" t="s">
        <v>624</v>
      </c>
      <c r="M103" s="786">
        <v>1</v>
      </c>
      <c r="N103" s="1226"/>
      <c r="O103" s="1229"/>
      <c r="P103" s="1208"/>
      <c r="Q103" s="1202"/>
    </row>
    <row r="104" spans="1:17" s="41" customFormat="1" ht="12.75">
      <c r="A104" s="1071">
        <v>8</v>
      </c>
      <c r="B104" s="1155">
        <v>11</v>
      </c>
      <c r="C104" s="1155">
        <v>5</v>
      </c>
      <c r="D104" s="1155" t="s">
        <v>58</v>
      </c>
      <c r="E104" s="1101" t="s">
        <v>1799</v>
      </c>
      <c r="F104" s="1101" t="s">
        <v>1800</v>
      </c>
      <c r="G104" s="1101" t="s">
        <v>1571</v>
      </c>
      <c r="H104" s="1203" t="s">
        <v>1801</v>
      </c>
      <c r="I104" s="1081" t="s">
        <v>4497</v>
      </c>
      <c r="J104" s="1081" t="s">
        <v>1676</v>
      </c>
      <c r="K104" s="1071" t="s">
        <v>208</v>
      </c>
      <c r="L104" s="783" t="s">
        <v>63</v>
      </c>
      <c r="M104" s="783">
        <v>3</v>
      </c>
      <c r="N104" s="1203">
        <v>11324</v>
      </c>
      <c r="O104" s="1081" t="s">
        <v>1802</v>
      </c>
      <c r="P104" s="1071">
        <v>22</v>
      </c>
    </row>
    <row r="105" spans="1:17" s="41" customFormat="1" ht="12.75">
      <c r="A105" s="1097"/>
      <c r="B105" s="1156"/>
      <c r="C105" s="1156"/>
      <c r="D105" s="1156"/>
      <c r="E105" s="1102"/>
      <c r="F105" s="1102"/>
      <c r="G105" s="1102"/>
      <c r="H105" s="1204"/>
      <c r="I105" s="1092"/>
      <c r="J105" s="1092"/>
      <c r="K105" s="1097"/>
      <c r="L105" s="783" t="s">
        <v>119</v>
      </c>
      <c r="M105" s="783">
        <v>4</v>
      </c>
      <c r="N105" s="1204"/>
      <c r="O105" s="1092"/>
      <c r="P105" s="1097"/>
    </row>
    <row r="106" spans="1:17" s="41" customFormat="1" ht="12.75">
      <c r="A106" s="1072"/>
      <c r="B106" s="1157"/>
      <c r="C106" s="1157"/>
      <c r="D106" s="1157"/>
      <c r="E106" s="1103"/>
      <c r="F106" s="1103"/>
      <c r="G106" s="1103"/>
      <c r="H106" s="1205"/>
      <c r="I106" s="1082"/>
      <c r="J106" s="1082"/>
      <c r="K106" s="1072"/>
      <c r="L106" s="783" t="s">
        <v>2189</v>
      </c>
      <c r="M106" s="787">
        <v>1000</v>
      </c>
      <c r="N106" s="1205"/>
      <c r="O106" s="1082"/>
      <c r="P106" s="1072"/>
    </row>
    <row r="107" spans="1:17" s="41" customFormat="1" ht="63.75">
      <c r="A107" s="792">
        <v>9</v>
      </c>
      <c r="B107" s="792">
        <v>12</v>
      </c>
      <c r="C107" s="792">
        <v>1</v>
      </c>
      <c r="D107" s="792" t="s">
        <v>58</v>
      </c>
      <c r="E107" s="789" t="s">
        <v>1679</v>
      </c>
      <c r="F107" s="789" t="s">
        <v>1768</v>
      </c>
      <c r="G107" s="789" t="s">
        <v>1769</v>
      </c>
      <c r="H107" s="790" t="s">
        <v>621</v>
      </c>
      <c r="I107" s="793" t="s">
        <v>1770</v>
      </c>
      <c r="J107" s="793" t="s">
        <v>1771</v>
      </c>
      <c r="K107" s="788" t="s">
        <v>208</v>
      </c>
      <c r="L107" s="817" t="s">
        <v>624</v>
      </c>
      <c r="M107" s="817">
        <v>1</v>
      </c>
      <c r="N107" s="790">
        <v>20524.21</v>
      </c>
      <c r="O107" s="818" t="s">
        <v>1684</v>
      </c>
      <c r="P107" s="789">
        <v>27.5</v>
      </c>
    </row>
    <row r="108" spans="1:17" s="41" customFormat="1" ht="38.25">
      <c r="A108" s="794"/>
      <c r="B108" s="785"/>
      <c r="C108" s="785"/>
      <c r="D108" s="785"/>
      <c r="E108" s="819"/>
      <c r="F108" s="798"/>
      <c r="G108" s="798"/>
      <c r="H108" s="795"/>
      <c r="I108" s="798"/>
      <c r="J108" s="798"/>
      <c r="K108" s="794"/>
      <c r="L108" s="791" t="s">
        <v>479</v>
      </c>
      <c r="M108" s="791">
        <v>25</v>
      </c>
      <c r="N108" s="795"/>
      <c r="O108" s="799"/>
      <c r="P108" s="798"/>
    </row>
    <row r="109" spans="1:17" s="41" customFormat="1" ht="12.75" customHeight="1">
      <c r="A109" s="316"/>
      <c r="B109" s="1198" t="s">
        <v>4499</v>
      </c>
      <c r="C109" s="1199"/>
      <c r="D109" s="1199"/>
      <c r="E109" s="1196"/>
      <c r="F109" s="1196"/>
      <c r="G109" s="1196"/>
      <c r="H109" s="1196"/>
      <c r="I109" s="1196"/>
      <c r="J109" s="1196"/>
      <c r="K109" s="1196"/>
      <c r="L109" s="1196"/>
      <c r="M109" s="1196"/>
      <c r="N109" s="1196"/>
      <c r="O109" s="1196"/>
      <c r="P109" s="1197"/>
    </row>
    <row r="110" spans="1:17" s="41" customFormat="1" ht="63.75">
      <c r="A110" s="759">
        <v>10</v>
      </c>
      <c r="B110" s="761">
        <v>12</v>
      </c>
      <c r="C110" s="761">
        <v>4</v>
      </c>
      <c r="D110" s="761" t="s">
        <v>99</v>
      </c>
      <c r="E110" s="774" t="s">
        <v>1803</v>
      </c>
      <c r="F110" s="766" t="s">
        <v>1804</v>
      </c>
      <c r="G110" s="766" t="s">
        <v>1805</v>
      </c>
      <c r="H110" s="298" t="s">
        <v>704</v>
      </c>
      <c r="I110" s="762" t="s">
        <v>1806</v>
      </c>
      <c r="J110" s="762" t="s">
        <v>1627</v>
      </c>
      <c r="K110" s="773" t="s">
        <v>208</v>
      </c>
      <c r="L110" s="783" t="s">
        <v>63</v>
      </c>
      <c r="M110" s="783">
        <v>1</v>
      </c>
      <c r="N110" s="298">
        <v>3750</v>
      </c>
      <c r="O110" s="769" t="s">
        <v>1807</v>
      </c>
      <c r="P110" s="766">
        <v>25</v>
      </c>
    </row>
    <row r="111" spans="1:17" s="41" customFormat="1" ht="63.75">
      <c r="A111" s="316">
        <v>11</v>
      </c>
      <c r="B111" s="316">
        <v>13</v>
      </c>
      <c r="C111" s="316">
        <v>1</v>
      </c>
      <c r="D111" s="316" t="s">
        <v>695</v>
      </c>
      <c r="E111" s="782" t="s">
        <v>1679</v>
      </c>
      <c r="F111" s="782" t="s">
        <v>1763</v>
      </c>
      <c r="G111" s="782" t="s">
        <v>4498</v>
      </c>
      <c r="H111" s="797" t="s">
        <v>1765</v>
      </c>
      <c r="I111" s="798" t="s">
        <v>1766</v>
      </c>
      <c r="J111" s="798" t="s">
        <v>1693</v>
      </c>
      <c r="K111" s="781" t="s">
        <v>208</v>
      </c>
      <c r="L111" s="791" t="s">
        <v>37</v>
      </c>
      <c r="M111" s="791">
        <v>1</v>
      </c>
      <c r="N111" s="797">
        <v>11415.79</v>
      </c>
      <c r="O111" s="799" t="s">
        <v>1684</v>
      </c>
      <c r="P111" s="781">
        <v>25</v>
      </c>
    </row>
    <row r="112" spans="1:17" s="41" customFormat="1" ht="12.75">
      <c r="A112" s="316"/>
      <c r="B112" s="1195" t="s">
        <v>4499</v>
      </c>
      <c r="C112" s="1196"/>
      <c r="D112" s="1196"/>
      <c r="E112" s="1196"/>
      <c r="F112" s="1196"/>
      <c r="G112" s="1196"/>
      <c r="H112" s="1196"/>
      <c r="I112" s="1196"/>
      <c r="J112" s="1196"/>
      <c r="K112" s="1196"/>
      <c r="L112" s="1196"/>
      <c r="M112" s="1196"/>
      <c r="N112" s="1196"/>
      <c r="O112" s="1196"/>
      <c r="P112" s="1197"/>
    </row>
    <row r="113" spans="1:16" s="41" customFormat="1" ht="78" customHeight="1">
      <c r="A113" s="759">
        <v>12</v>
      </c>
      <c r="B113" s="761">
        <v>13</v>
      </c>
      <c r="C113" s="761">
        <v>3</v>
      </c>
      <c r="D113" s="761" t="s">
        <v>58</v>
      </c>
      <c r="E113" s="765" t="s">
        <v>1808</v>
      </c>
      <c r="F113" s="762" t="s">
        <v>1809</v>
      </c>
      <c r="G113" s="762" t="s">
        <v>1810</v>
      </c>
      <c r="H113" s="771" t="s">
        <v>1811</v>
      </c>
      <c r="I113" s="796" t="s">
        <v>1812</v>
      </c>
      <c r="J113" s="762" t="s">
        <v>1693</v>
      </c>
      <c r="K113" s="759" t="s">
        <v>208</v>
      </c>
      <c r="L113" s="776" t="s">
        <v>37</v>
      </c>
      <c r="M113" s="776">
        <v>1</v>
      </c>
      <c r="N113" s="796">
        <v>18310.009999999998</v>
      </c>
      <c r="O113" s="769" t="s">
        <v>1813</v>
      </c>
      <c r="P113" s="759">
        <v>29</v>
      </c>
    </row>
    <row r="114" spans="1:16" s="41" customFormat="1" ht="12.75">
      <c r="A114" s="1185">
        <v>13</v>
      </c>
      <c r="B114" s="1161">
        <v>13</v>
      </c>
      <c r="C114" s="1161">
        <v>5</v>
      </c>
      <c r="D114" s="1161" t="s">
        <v>58</v>
      </c>
      <c r="E114" s="1190" t="s">
        <v>1679</v>
      </c>
      <c r="F114" s="1104" t="s">
        <v>1814</v>
      </c>
      <c r="G114" s="1104" t="s">
        <v>1815</v>
      </c>
      <c r="H114" s="1200" t="s">
        <v>593</v>
      </c>
      <c r="I114" s="1104" t="s">
        <v>1816</v>
      </c>
      <c r="J114" s="1104" t="s">
        <v>1573</v>
      </c>
      <c r="K114" s="1185" t="s">
        <v>208</v>
      </c>
      <c r="L114" s="783" t="s">
        <v>2576</v>
      </c>
      <c r="M114" s="783">
        <v>2</v>
      </c>
      <c r="N114" s="1201">
        <v>25450.16</v>
      </c>
      <c r="O114" s="1104" t="s">
        <v>1684</v>
      </c>
      <c r="P114" s="1185">
        <v>22.5</v>
      </c>
    </row>
    <row r="115" spans="1:16" s="41" customFormat="1" ht="12.75">
      <c r="A115" s="1185"/>
      <c r="B115" s="1161"/>
      <c r="C115" s="1161"/>
      <c r="D115" s="1161"/>
      <c r="E115" s="1190"/>
      <c r="F115" s="1104"/>
      <c r="G115" s="1104"/>
      <c r="H115" s="1200"/>
      <c r="I115" s="1104"/>
      <c r="J115" s="1104"/>
      <c r="K115" s="1185"/>
      <c r="L115" s="783" t="s">
        <v>119</v>
      </c>
      <c r="M115" s="783">
        <v>2</v>
      </c>
      <c r="N115" s="1201"/>
      <c r="O115" s="1104"/>
      <c r="P115" s="1185"/>
    </row>
    <row r="116" spans="1:16" ht="51.75" customHeight="1">
      <c r="A116" s="1185"/>
      <c r="B116" s="1161"/>
      <c r="C116" s="1161"/>
      <c r="D116" s="1161"/>
      <c r="E116" s="1190"/>
      <c r="F116" s="1104"/>
      <c r="G116" s="1104"/>
      <c r="H116" s="1200"/>
      <c r="I116" s="1104"/>
      <c r="J116" s="1104"/>
      <c r="K116" s="1185"/>
      <c r="L116" s="215" t="s">
        <v>63</v>
      </c>
      <c r="M116" s="215">
        <v>2</v>
      </c>
      <c r="N116" s="1201"/>
      <c r="O116" s="1104"/>
      <c r="P116" s="1185"/>
    </row>
  </sheetData>
  <mergeCells count="125">
    <mergeCell ref="J4:K4"/>
    <mergeCell ref="P73:S78"/>
    <mergeCell ref="B9:O9"/>
    <mergeCell ref="B15:O15"/>
    <mergeCell ref="B26:O26"/>
    <mergeCell ref="B30:O30"/>
    <mergeCell ref="B33:O33"/>
    <mergeCell ref="B37:O37"/>
    <mergeCell ref="B41:O41"/>
    <mergeCell ref="B44:O44"/>
    <mergeCell ref="B48:O48"/>
    <mergeCell ref="B51:O51"/>
    <mergeCell ref="B54:O54"/>
    <mergeCell ref="B58:O58"/>
    <mergeCell ref="B67:O67"/>
    <mergeCell ref="E87:E88"/>
    <mergeCell ref="A85:N85"/>
    <mergeCell ref="B76:O76"/>
    <mergeCell ref="B78:O78"/>
    <mergeCell ref="B74:O74"/>
    <mergeCell ref="B19:O19"/>
    <mergeCell ref="B23:O23"/>
    <mergeCell ref="B64:O64"/>
    <mergeCell ref="B71:O71"/>
    <mergeCell ref="L87:M87"/>
    <mergeCell ref="N87:N88"/>
    <mergeCell ref="O87:O88"/>
    <mergeCell ref="P87:P88"/>
    <mergeCell ref="A91:A92"/>
    <mergeCell ref="B91:B92"/>
    <mergeCell ref="C91:C92"/>
    <mergeCell ref="D91:D92"/>
    <mergeCell ref="E91:E92"/>
    <mergeCell ref="F91:F92"/>
    <mergeCell ref="G91:G92"/>
    <mergeCell ref="H91:H92"/>
    <mergeCell ref="I91:I92"/>
    <mergeCell ref="J91:J92"/>
    <mergeCell ref="K91:K92"/>
    <mergeCell ref="N91:N92"/>
    <mergeCell ref="F87:F88"/>
    <mergeCell ref="G87:G88"/>
    <mergeCell ref="H87:H88"/>
    <mergeCell ref="I87:I88"/>
    <mergeCell ref="J87:K87"/>
    <mergeCell ref="A87:A88"/>
    <mergeCell ref="B87:B88"/>
    <mergeCell ref="C87:C88"/>
    <mergeCell ref="O91:O92"/>
    <mergeCell ref="P91:P92"/>
    <mergeCell ref="D87:D88"/>
    <mergeCell ref="A94:A96"/>
    <mergeCell ref="B94:B96"/>
    <mergeCell ref="C94:C96"/>
    <mergeCell ref="D94:D96"/>
    <mergeCell ref="E94:E96"/>
    <mergeCell ref="F94:F96"/>
    <mergeCell ref="G94:G96"/>
    <mergeCell ref="H94:H96"/>
    <mergeCell ref="I94:I96"/>
    <mergeCell ref="J94:J96"/>
    <mergeCell ref="K94:K96"/>
    <mergeCell ref="N94:N96"/>
    <mergeCell ref="O94:O96"/>
    <mergeCell ref="P94:P96"/>
    <mergeCell ref="K100:K103"/>
    <mergeCell ref="N100:N103"/>
    <mergeCell ref="F98:F99"/>
    <mergeCell ref="G98:G99"/>
    <mergeCell ref="H98:H99"/>
    <mergeCell ref="I98:I99"/>
    <mergeCell ref="J98:J99"/>
    <mergeCell ref="F100:F103"/>
    <mergeCell ref="G100:G103"/>
    <mergeCell ref="H100:H103"/>
    <mergeCell ref="I100:I103"/>
    <mergeCell ref="J100:J103"/>
    <mergeCell ref="B97:P97"/>
    <mergeCell ref="O100:O103"/>
    <mergeCell ref="P100:P103"/>
    <mergeCell ref="K98:K99"/>
    <mergeCell ref="N98:N99"/>
    <mergeCell ref="O98:O99"/>
    <mergeCell ref="P98:P99"/>
    <mergeCell ref="A98:A99"/>
    <mergeCell ref="B98:B99"/>
    <mergeCell ref="C98:C99"/>
    <mergeCell ref="D98:D99"/>
    <mergeCell ref="E98:E99"/>
    <mergeCell ref="Q100:Q103"/>
    <mergeCell ref="A104:A106"/>
    <mergeCell ref="B104:B106"/>
    <mergeCell ref="C104:C106"/>
    <mergeCell ref="D104:D106"/>
    <mergeCell ref="E104:E106"/>
    <mergeCell ref="F104:F106"/>
    <mergeCell ref="G104:G106"/>
    <mergeCell ref="H104:H106"/>
    <mergeCell ref="I104:I106"/>
    <mergeCell ref="J104:J106"/>
    <mergeCell ref="K104:K106"/>
    <mergeCell ref="N104:N106"/>
    <mergeCell ref="O104:O106"/>
    <mergeCell ref="A100:A103"/>
    <mergeCell ref="B100:B103"/>
    <mergeCell ref="C100:C103"/>
    <mergeCell ref="D100:D103"/>
    <mergeCell ref="E100:E103"/>
    <mergeCell ref="B112:P112"/>
    <mergeCell ref="B109:P109"/>
    <mergeCell ref="P104:P106"/>
    <mergeCell ref="A114:A116"/>
    <mergeCell ref="B114:B116"/>
    <mergeCell ref="C114:C116"/>
    <mergeCell ref="D114:D116"/>
    <mergeCell ref="E114:E116"/>
    <mergeCell ref="F114:F116"/>
    <mergeCell ref="G114:G116"/>
    <mergeCell ref="H114:H116"/>
    <mergeCell ref="I114:I116"/>
    <mergeCell ref="J114:J116"/>
    <mergeCell ref="K114:K116"/>
    <mergeCell ref="N114:N116"/>
    <mergeCell ref="O114:O116"/>
    <mergeCell ref="P114:P11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
  <sheetViews>
    <sheetView topLeftCell="A7" workbookViewId="0">
      <selection activeCell="D9" sqref="D9"/>
    </sheetView>
  </sheetViews>
  <sheetFormatPr defaultRowHeight="15"/>
  <cols>
    <col min="2" max="2" width="26.85546875" customWidth="1"/>
    <col min="3" max="3" width="15.28515625" customWidth="1"/>
    <col min="4" max="4" width="24.140625" customWidth="1"/>
    <col min="5" max="5" width="36.140625" customWidth="1"/>
    <col min="6" max="6" width="36" customWidth="1"/>
  </cols>
  <sheetData>
    <row r="2" spans="2:6" ht="47.25">
      <c r="B2" s="564" t="s">
        <v>3558</v>
      </c>
      <c r="C2" s="564" t="s">
        <v>3559</v>
      </c>
      <c r="D2" s="564" t="s">
        <v>3560</v>
      </c>
      <c r="E2" s="564" t="s">
        <v>3561</v>
      </c>
      <c r="F2" s="564" t="s">
        <v>3562</v>
      </c>
    </row>
    <row r="3" spans="2:6" ht="240">
      <c r="B3" s="693" t="s">
        <v>2096</v>
      </c>
      <c r="C3" s="693">
        <v>6</v>
      </c>
      <c r="D3" s="693" t="s">
        <v>2097</v>
      </c>
      <c r="E3" s="693" t="s">
        <v>4391</v>
      </c>
      <c r="F3" s="693" t="s">
        <v>2433</v>
      </c>
    </row>
    <row r="4" spans="2:6" ht="45">
      <c r="B4" s="693" t="s">
        <v>2096</v>
      </c>
      <c r="C4" s="693">
        <v>10</v>
      </c>
      <c r="D4" s="693" t="s">
        <v>2109</v>
      </c>
      <c r="E4" s="693" t="s">
        <v>4392</v>
      </c>
      <c r="F4" s="693" t="s">
        <v>2434</v>
      </c>
    </row>
    <row r="5" spans="2:6" ht="60">
      <c r="B5" s="693" t="s">
        <v>2096</v>
      </c>
      <c r="C5" s="693">
        <v>10</v>
      </c>
      <c r="D5" s="693" t="s">
        <v>2113</v>
      </c>
      <c r="E5" s="693" t="s">
        <v>4393</v>
      </c>
      <c r="F5" s="693" t="s">
        <v>2434</v>
      </c>
    </row>
    <row r="6" spans="2:6" ht="45">
      <c r="B6" s="693" t="s">
        <v>2096</v>
      </c>
      <c r="C6" s="693">
        <v>12</v>
      </c>
      <c r="D6" s="693" t="s">
        <v>2116</v>
      </c>
      <c r="E6" s="693" t="s">
        <v>4394</v>
      </c>
      <c r="F6" s="693" t="s">
        <v>2434</v>
      </c>
    </row>
    <row r="7" spans="2:6" ht="90">
      <c r="B7" s="693" t="s">
        <v>2096</v>
      </c>
      <c r="C7" s="693">
        <v>10</v>
      </c>
      <c r="D7" s="693" t="s">
        <v>2120</v>
      </c>
      <c r="E7" s="693" t="s">
        <v>4395</v>
      </c>
      <c r="F7" s="693" t="s">
        <v>2435</v>
      </c>
    </row>
    <row r="8" spans="2:6" ht="60">
      <c r="B8" s="693" t="s">
        <v>2096</v>
      </c>
      <c r="C8" s="693">
        <v>13</v>
      </c>
      <c r="D8" s="693" t="s">
        <v>4396</v>
      </c>
      <c r="E8" s="693" t="s">
        <v>4397</v>
      </c>
      <c r="F8" s="693" t="s">
        <v>2436</v>
      </c>
    </row>
    <row r="9" spans="2:6" ht="135">
      <c r="B9" s="693" t="s">
        <v>2096</v>
      </c>
      <c r="C9" s="693">
        <v>13</v>
      </c>
      <c r="D9" s="693" t="s">
        <v>2138</v>
      </c>
      <c r="E9" s="693" t="s">
        <v>4398</v>
      </c>
      <c r="F9" s="1021" t="s">
        <v>4516</v>
      </c>
    </row>
    <row r="10" spans="2:6" ht="60">
      <c r="B10" s="693" t="s">
        <v>2096</v>
      </c>
      <c r="C10" s="693">
        <v>13</v>
      </c>
      <c r="D10" s="693" t="s">
        <v>2142</v>
      </c>
      <c r="E10" s="693" t="s">
        <v>4399</v>
      </c>
      <c r="F10" s="693" t="s">
        <v>2437</v>
      </c>
    </row>
    <row r="11" spans="2:6" ht="60">
      <c r="B11" s="693" t="s">
        <v>2096</v>
      </c>
      <c r="C11" s="693">
        <v>13</v>
      </c>
      <c r="D11" s="693" t="s">
        <v>2151</v>
      </c>
      <c r="E11" s="693" t="s">
        <v>4400</v>
      </c>
      <c r="F11" s="693" t="s">
        <v>2438</v>
      </c>
    </row>
    <row r="12" spans="2:6" ht="135">
      <c r="B12" s="693" t="s">
        <v>2096</v>
      </c>
      <c r="C12" s="693">
        <v>10</v>
      </c>
      <c r="D12" s="693" t="s">
        <v>2155</v>
      </c>
      <c r="E12" s="693" t="s">
        <v>4401</v>
      </c>
      <c r="F12" s="693" t="s">
        <v>2440</v>
      </c>
    </row>
    <row r="13" spans="2:6" ht="60">
      <c r="B13" s="693" t="s">
        <v>2096</v>
      </c>
      <c r="C13" s="693">
        <v>13</v>
      </c>
      <c r="D13" s="693" t="s">
        <v>2276</v>
      </c>
      <c r="E13" s="693" t="s">
        <v>4402</v>
      </c>
      <c r="F13" s="693" t="s">
        <v>2441</v>
      </c>
    </row>
    <row r="14" spans="2:6" ht="60">
      <c r="B14" s="693" t="s">
        <v>2096</v>
      </c>
      <c r="C14" s="693">
        <v>11</v>
      </c>
      <c r="D14" s="693" t="s">
        <v>2361</v>
      </c>
      <c r="E14" s="693" t="s">
        <v>4403</v>
      </c>
      <c r="F14" s="693" t="s">
        <v>2441</v>
      </c>
    </row>
    <row r="15" spans="2:6" ht="120">
      <c r="B15" s="693" t="s">
        <v>2096</v>
      </c>
      <c r="C15" s="693">
        <v>13</v>
      </c>
      <c r="D15" s="693" t="s">
        <v>2199</v>
      </c>
      <c r="E15" s="693" t="s">
        <v>4404</v>
      </c>
      <c r="F15" s="693" t="s">
        <v>2441</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17"/>
  <sheetViews>
    <sheetView topLeftCell="A199" zoomScale="50" zoomScaleNormal="50" workbookViewId="0">
      <selection activeCell="S15" sqref="S15"/>
    </sheetView>
  </sheetViews>
  <sheetFormatPr defaultRowHeight="15"/>
  <cols>
    <col min="1" max="1" width="4.7109375"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bestFit="1" customWidth="1"/>
    <col min="11" max="11" width="26" bestFit="1" customWidth="1"/>
    <col min="12" max="12" width="19.140625" bestFit="1" customWidth="1"/>
    <col min="13" max="13" width="28.7109375" customWidth="1"/>
    <col min="14" max="14" width="24.28515625" customWidth="1"/>
    <col min="15" max="15" width="14.7109375" customWidth="1"/>
    <col min="16" max="16" width="9" bestFit="1" customWidth="1"/>
    <col min="256" max="256" width="4.7109375" bestFit="1" customWidth="1"/>
    <col min="257" max="257" width="9.7109375" bestFit="1" customWidth="1"/>
    <col min="258" max="258" width="10" bestFit="1" customWidth="1"/>
    <col min="259" max="259" width="8.85546875" bestFit="1" customWidth="1"/>
    <col min="260" max="260" width="22.85546875" customWidth="1"/>
    <col min="261" max="261" width="59.7109375" bestFit="1" customWidth="1"/>
    <col min="262" max="262" width="57.85546875" bestFit="1" customWidth="1"/>
    <col min="263" max="263" width="35.28515625" bestFit="1" customWidth="1"/>
    <col min="264" max="264" width="28.140625" bestFit="1" customWidth="1"/>
    <col min="265" max="265" width="33.140625" bestFit="1" customWidth="1"/>
    <col min="266" max="266" width="26" bestFit="1" customWidth="1"/>
    <col min="267" max="267" width="19.140625" bestFit="1" customWidth="1"/>
    <col min="268" max="268" width="10.42578125" customWidth="1"/>
    <col min="269" max="269" width="11.85546875" customWidth="1"/>
    <col min="270" max="270" width="14.7109375" customWidth="1"/>
    <col min="271" max="271" width="9" bestFit="1" customWidth="1"/>
    <col min="512" max="512" width="4.7109375" bestFit="1" customWidth="1"/>
    <col min="513" max="513" width="9.7109375" bestFit="1" customWidth="1"/>
    <col min="514" max="514" width="10" bestFit="1" customWidth="1"/>
    <col min="515" max="515" width="8.85546875" bestFit="1" customWidth="1"/>
    <col min="516" max="516" width="22.85546875" customWidth="1"/>
    <col min="517" max="517" width="59.7109375" bestFit="1" customWidth="1"/>
    <col min="518" max="518" width="57.85546875" bestFit="1" customWidth="1"/>
    <col min="519" max="519" width="35.28515625" bestFit="1" customWidth="1"/>
    <col min="520" max="520" width="28.140625" bestFit="1" customWidth="1"/>
    <col min="521" max="521" width="33.140625" bestFit="1" customWidth="1"/>
    <col min="522" max="522" width="26" bestFit="1" customWidth="1"/>
    <col min="523" max="523" width="19.140625" bestFit="1" customWidth="1"/>
    <col min="524" max="524" width="10.42578125" customWidth="1"/>
    <col min="525" max="525" width="11.85546875" customWidth="1"/>
    <col min="526" max="526" width="14.7109375" customWidth="1"/>
    <col min="527" max="527" width="9" bestFit="1" customWidth="1"/>
    <col min="768" max="768" width="4.7109375" bestFit="1" customWidth="1"/>
    <col min="769" max="769" width="9.7109375" bestFit="1" customWidth="1"/>
    <col min="770" max="770" width="10" bestFit="1" customWidth="1"/>
    <col min="771" max="771" width="8.85546875" bestFit="1" customWidth="1"/>
    <col min="772" max="772" width="22.85546875" customWidth="1"/>
    <col min="773" max="773" width="59.7109375" bestFit="1" customWidth="1"/>
    <col min="774" max="774" width="57.85546875" bestFit="1" customWidth="1"/>
    <col min="775" max="775" width="35.28515625" bestFit="1" customWidth="1"/>
    <col min="776" max="776" width="28.140625" bestFit="1" customWidth="1"/>
    <col min="777" max="777" width="33.140625" bestFit="1" customWidth="1"/>
    <col min="778" max="778" width="26" bestFit="1" customWidth="1"/>
    <col min="779" max="779" width="19.140625" bestFit="1" customWidth="1"/>
    <col min="780" max="780" width="10.42578125" customWidth="1"/>
    <col min="781" max="781" width="11.85546875" customWidth="1"/>
    <col min="782" max="782" width="14.7109375" customWidth="1"/>
    <col min="783" max="783" width="9" bestFit="1" customWidth="1"/>
    <col min="1024" max="1024" width="4.7109375" bestFit="1" customWidth="1"/>
    <col min="1025" max="1025" width="9.7109375" bestFit="1" customWidth="1"/>
    <col min="1026" max="1026" width="10" bestFit="1" customWidth="1"/>
    <col min="1027" max="1027" width="8.85546875" bestFit="1" customWidth="1"/>
    <col min="1028" max="1028" width="22.85546875" customWidth="1"/>
    <col min="1029" max="1029" width="59.7109375" bestFit="1" customWidth="1"/>
    <col min="1030" max="1030" width="57.85546875" bestFit="1" customWidth="1"/>
    <col min="1031" max="1031" width="35.28515625" bestFit="1" customWidth="1"/>
    <col min="1032" max="1032" width="28.140625" bestFit="1" customWidth="1"/>
    <col min="1033" max="1033" width="33.140625" bestFit="1" customWidth="1"/>
    <col min="1034" max="1034" width="26" bestFit="1" customWidth="1"/>
    <col min="1035" max="1035" width="19.140625" bestFit="1" customWidth="1"/>
    <col min="1036" max="1036" width="10.42578125" customWidth="1"/>
    <col min="1037" max="1037" width="11.85546875" customWidth="1"/>
    <col min="1038" max="1038" width="14.7109375" customWidth="1"/>
    <col min="1039" max="1039" width="9" bestFit="1" customWidth="1"/>
    <col min="1280" max="1280" width="4.7109375" bestFit="1" customWidth="1"/>
    <col min="1281" max="1281" width="9.7109375" bestFit="1" customWidth="1"/>
    <col min="1282" max="1282" width="10" bestFit="1" customWidth="1"/>
    <col min="1283" max="1283" width="8.85546875" bestFit="1" customWidth="1"/>
    <col min="1284" max="1284" width="22.85546875" customWidth="1"/>
    <col min="1285" max="1285" width="59.7109375" bestFit="1" customWidth="1"/>
    <col min="1286" max="1286" width="57.85546875" bestFit="1" customWidth="1"/>
    <col min="1287" max="1287" width="35.28515625" bestFit="1" customWidth="1"/>
    <col min="1288" max="1288" width="28.140625" bestFit="1" customWidth="1"/>
    <col min="1289" max="1289" width="33.140625" bestFit="1" customWidth="1"/>
    <col min="1290" max="1290" width="26" bestFit="1" customWidth="1"/>
    <col min="1291" max="1291" width="19.140625" bestFit="1" customWidth="1"/>
    <col min="1292" max="1292" width="10.42578125" customWidth="1"/>
    <col min="1293" max="1293" width="11.85546875" customWidth="1"/>
    <col min="1294" max="1294" width="14.7109375" customWidth="1"/>
    <col min="1295" max="1295" width="9" bestFit="1" customWidth="1"/>
    <col min="1536" max="1536" width="4.7109375" bestFit="1" customWidth="1"/>
    <col min="1537" max="1537" width="9.7109375" bestFit="1" customWidth="1"/>
    <col min="1538" max="1538" width="10" bestFit="1" customWidth="1"/>
    <col min="1539" max="1539" width="8.85546875" bestFit="1" customWidth="1"/>
    <col min="1540" max="1540" width="22.85546875" customWidth="1"/>
    <col min="1541" max="1541" width="59.7109375" bestFit="1" customWidth="1"/>
    <col min="1542" max="1542" width="57.85546875" bestFit="1" customWidth="1"/>
    <col min="1543" max="1543" width="35.28515625" bestFit="1" customWidth="1"/>
    <col min="1544" max="1544" width="28.140625" bestFit="1" customWidth="1"/>
    <col min="1545" max="1545" width="33.140625" bestFit="1" customWidth="1"/>
    <col min="1546" max="1546" width="26" bestFit="1" customWidth="1"/>
    <col min="1547" max="1547" width="19.140625" bestFit="1" customWidth="1"/>
    <col min="1548" max="1548" width="10.42578125" customWidth="1"/>
    <col min="1549" max="1549" width="11.85546875" customWidth="1"/>
    <col min="1550" max="1550" width="14.7109375" customWidth="1"/>
    <col min="1551" max="1551" width="9" bestFit="1" customWidth="1"/>
    <col min="1792" max="1792" width="4.7109375" bestFit="1" customWidth="1"/>
    <col min="1793" max="1793" width="9.7109375" bestFit="1" customWidth="1"/>
    <col min="1794" max="1794" width="10" bestFit="1" customWidth="1"/>
    <col min="1795" max="1795" width="8.85546875" bestFit="1" customWidth="1"/>
    <col min="1796" max="1796" width="22.85546875" customWidth="1"/>
    <col min="1797" max="1797" width="59.7109375" bestFit="1" customWidth="1"/>
    <col min="1798" max="1798" width="57.85546875" bestFit="1" customWidth="1"/>
    <col min="1799" max="1799" width="35.28515625" bestFit="1" customWidth="1"/>
    <col min="1800" max="1800" width="28.140625" bestFit="1" customWidth="1"/>
    <col min="1801" max="1801" width="33.140625" bestFit="1" customWidth="1"/>
    <col min="1802" max="1802" width="26" bestFit="1" customWidth="1"/>
    <col min="1803" max="1803" width="19.140625" bestFit="1" customWidth="1"/>
    <col min="1804" max="1804" width="10.42578125" customWidth="1"/>
    <col min="1805" max="1805" width="11.85546875" customWidth="1"/>
    <col min="1806" max="1806" width="14.7109375" customWidth="1"/>
    <col min="1807" max="1807" width="9" bestFit="1" customWidth="1"/>
    <col min="2048" max="2048" width="4.7109375" bestFit="1" customWidth="1"/>
    <col min="2049" max="2049" width="9.7109375" bestFit="1" customWidth="1"/>
    <col min="2050" max="2050" width="10" bestFit="1" customWidth="1"/>
    <col min="2051" max="2051" width="8.85546875" bestFit="1" customWidth="1"/>
    <col min="2052" max="2052" width="22.85546875" customWidth="1"/>
    <col min="2053" max="2053" width="59.7109375" bestFit="1" customWidth="1"/>
    <col min="2054" max="2054" width="57.85546875" bestFit="1" customWidth="1"/>
    <col min="2055" max="2055" width="35.28515625" bestFit="1" customWidth="1"/>
    <col min="2056" max="2056" width="28.140625" bestFit="1" customWidth="1"/>
    <col min="2057" max="2057" width="33.140625" bestFit="1" customWidth="1"/>
    <col min="2058" max="2058" width="26" bestFit="1" customWidth="1"/>
    <col min="2059" max="2059" width="19.140625" bestFit="1" customWidth="1"/>
    <col min="2060" max="2060" width="10.42578125" customWidth="1"/>
    <col min="2061" max="2061" width="11.85546875" customWidth="1"/>
    <col min="2062" max="2062" width="14.7109375" customWidth="1"/>
    <col min="2063" max="2063" width="9" bestFit="1" customWidth="1"/>
    <col min="2304" max="2304" width="4.7109375" bestFit="1" customWidth="1"/>
    <col min="2305" max="2305" width="9.7109375" bestFit="1" customWidth="1"/>
    <col min="2306" max="2306" width="10" bestFit="1" customWidth="1"/>
    <col min="2307" max="2307" width="8.85546875" bestFit="1" customWidth="1"/>
    <col min="2308" max="2308" width="22.85546875" customWidth="1"/>
    <col min="2309" max="2309" width="59.7109375" bestFit="1" customWidth="1"/>
    <col min="2310" max="2310" width="57.85546875" bestFit="1" customWidth="1"/>
    <col min="2311" max="2311" width="35.28515625" bestFit="1" customWidth="1"/>
    <col min="2312" max="2312" width="28.140625" bestFit="1" customWidth="1"/>
    <col min="2313" max="2313" width="33.140625" bestFit="1" customWidth="1"/>
    <col min="2314" max="2314" width="26" bestFit="1" customWidth="1"/>
    <col min="2315" max="2315" width="19.140625" bestFit="1" customWidth="1"/>
    <col min="2316" max="2316" width="10.42578125" customWidth="1"/>
    <col min="2317" max="2317" width="11.85546875" customWidth="1"/>
    <col min="2318" max="2318" width="14.7109375" customWidth="1"/>
    <col min="2319" max="2319" width="9" bestFit="1" customWidth="1"/>
    <col min="2560" max="2560" width="4.7109375" bestFit="1" customWidth="1"/>
    <col min="2561" max="2561" width="9.7109375" bestFit="1" customWidth="1"/>
    <col min="2562" max="2562" width="10" bestFit="1" customWidth="1"/>
    <col min="2563" max="2563" width="8.85546875" bestFit="1" customWidth="1"/>
    <col min="2564" max="2564" width="22.85546875" customWidth="1"/>
    <col min="2565" max="2565" width="59.7109375" bestFit="1" customWidth="1"/>
    <col min="2566" max="2566" width="57.85546875" bestFit="1" customWidth="1"/>
    <col min="2567" max="2567" width="35.28515625" bestFit="1" customWidth="1"/>
    <col min="2568" max="2568" width="28.140625" bestFit="1" customWidth="1"/>
    <col min="2569" max="2569" width="33.140625" bestFit="1" customWidth="1"/>
    <col min="2570" max="2570" width="26" bestFit="1" customWidth="1"/>
    <col min="2571" max="2571" width="19.140625" bestFit="1" customWidth="1"/>
    <col min="2572" max="2572" width="10.42578125" customWidth="1"/>
    <col min="2573" max="2573" width="11.85546875" customWidth="1"/>
    <col min="2574" max="2574" width="14.7109375" customWidth="1"/>
    <col min="2575" max="2575" width="9" bestFit="1" customWidth="1"/>
    <col min="2816" max="2816" width="4.7109375" bestFit="1" customWidth="1"/>
    <col min="2817" max="2817" width="9.7109375" bestFit="1" customWidth="1"/>
    <col min="2818" max="2818" width="10" bestFit="1" customWidth="1"/>
    <col min="2819" max="2819" width="8.85546875" bestFit="1" customWidth="1"/>
    <col min="2820" max="2820" width="22.85546875" customWidth="1"/>
    <col min="2821" max="2821" width="59.7109375" bestFit="1" customWidth="1"/>
    <col min="2822" max="2822" width="57.85546875" bestFit="1" customWidth="1"/>
    <col min="2823" max="2823" width="35.28515625" bestFit="1" customWidth="1"/>
    <col min="2824" max="2824" width="28.140625" bestFit="1" customWidth="1"/>
    <col min="2825" max="2825" width="33.140625" bestFit="1" customWidth="1"/>
    <col min="2826" max="2826" width="26" bestFit="1" customWidth="1"/>
    <col min="2827" max="2827" width="19.140625" bestFit="1" customWidth="1"/>
    <col min="2828" max="2828" width="10.42578125" customWidth="1"/>
    <col min="2829" max="2829" width="11.85546875" customWidth="1"/>
    <col min="2830" max="2830" width="14.7109375" customWidth="1"/>
    <col min="2831" max="2831" width="9" bestFit="1" customWidth="1"/>
    <col min="3072" max="3072" width="4.7109375" bestFit="1" customWidth="1"/>
    <col min="3073" max="3073" width="9.7109375" bestFit="1" customWidth="1"/>
    <col min="3074" max="3074" width="10" bestFit="1" customWidth="1"/>
    <col min="3075" max="3075" width="8.85546875" bestFit="1" customWidth="1"/>
    <col min="3076" max="3076" width="22.85546875" customWidth="1"/>
    <col min="3077" max="3077" width="59.7109375" bestFit="1" customWidth="1"/>
    <col min="3078" max="3078" width="57.85546875" bestFit="1" customWidth="1"/>
    <col min="3079" max="3079" width="35.28515625" bestFit="1" customWidth="1"/>
    <col min="3080" max="3080" width="28.140625" bestFit="1" customWidth="1"/>
    <col min="3081" max="3081" width="33.140625" bestFit="1" customWidth="1"/>
    <col min="3082" max="3082" width="26" bestFit="1" customWidth="1"/>
    <col min="3083" max="3083" width="19.140625" bestFit="1" customWidth="1"/>
    <col min="3084" max="3084" width="10.42578125" customWidth="1"/>
    <col min="3085" max="3085" width="11.85546875" customWidth="1"/>
    <col min="3086" max="3086" width="14.7109375" customWidth="1"/>
    <col min="3087" max="3087" width="9" bestFit="1" customWidth="1"/>
    <col min="3328" max="3328" width="4.7109375" bestFit="1" customWidth="1"/>
    <col min="3329" max="3329" width="9.7109375" bestFit="1" customWidth="1"/>
    <col min="3330" max="3330" width="10" bestFit="1" customWidth="1"/>
    <col min="3331" max="3331" width="8.85546875" bestFit="1" customWidth="1"/>
    <col min="3332" max="3332" width="22.85546875" customWidth="1"/>
    <col min="3333" max="3333" width="59.7109375" bestFit="1" customWidth="1"/>
    <col min="3334" max="3334" width="57.85546875" bestFit="1" customWidth="1"/>
    <col min="3335" max="3335" width="35.28515625" bestFit="1" customWidth="1"/>
    <col min="3336" max="3336" width="28.140625" bestFit="1" customWidth="1"/>
    <col min="3337" max="3337" width="33.140625" bestFit="1" customWidth="1"/>
    <col min="3338" max="3338" width="26" bestFit="1" customWidth="1"/>
    <col min="3339" max="3339" width="19.140625" bestFit="1" customWidth="1"/>
    <col min="3340" max="3340" width="10.42578125" customWidth="1"/>
    <col min="3341" max="3341" width="11.85546875" customWidth="1"/>
    <col min="3342" max="3342" width="14.7109375" customWidth="1"/>
    <col min="3343" max="3343" width="9" bestFit="1" customWidth="1"/>
    <col min="3584" max="3584" width="4.7109375" bestFit="1" customWidth="1"/>
    <col min="3585" max="3585" width="9.7109375" bestFit="1" customWidth="1"/>
    <col min="3586" max="3586" width="10" bestFit="1" customWidth="1"/>
    <col min="3587" max="3587" width="8.85546875" bestFit="1" customWidth="1"/>
    <col min="3588" max="3588" width="22.85546875" customWidth="1"/>
    <col min="3589" max="3589" width="59.7109375" bestFit="1" customWidth="1"/>
    <col min="3590" max="3590" width="57.85546875" bestFit="1" customWidth="1"/>
    <col min="3591" max="3591" width="35.28515625" bestFit="1" customWidth="1"/>
    <col min="3592" max="3592" width="28.140625" bestFit="1" customWidth="1"/>
    <col min="3593" max="3593" width="33.140625" bestFit="1" customWidth="1"/>
    <col min="3594" max="3594" width="26" bestFit="1" customWidth="1"/>
    <col min="3595" max="3595" width="19.140625" bestFit="1" customWidth="1"/>
    <col min="3596" max="3596" width="10.42578125" customWidth="1"/>
    <col min="3597" max="3597" width="11.85546875" customWidth="1"/>
    <col min="3598" max="3598" width="14.7109375" customWidth="1"/>
    <col min="3599" max="3599" width="9" bestFit="1" customWidth="1"/>
    <col min="3840" max="3840" width="4.7109375" bestFit="1" customWidth="1"/>
    <col min="3841" max="3841" width="9.7109375" bestFit="1" customWidth="1"/>
    <col min="3842" max="3842" width="10" bestFit="1" customWidth="1"/>
    <col min="3843" max="3843" width="8.85546875" bestFit="1" customWidth="1"/>
    <col min="3844" max="3844" width="22.85546875" customWidth="1"/>
    <col min="3845" max="3845" width="59.7109375" bestFit="1" customWidth="1"/>
    <col min="3846" max="3846" width="57.85546875" bestFit="1" customWidth="1"/>
    <col min="3847" max="3847" width="35.28515625" bestFit="1" customWidth="1"/>
    <col min="3848" max="3848" width="28.140625" bestFit="1" customWidth="1"/>
    <col min="3849" max="3849" width="33.140625" bestFit="1" customWidth="1"/>
    <col min="3850" max="3850" width="26" bestFit="1" customWidth="1"/>
    <col min="3851" max="3851" width="19.140625" bestFit="1" customWidth="1"/>
    <col min="3852" max="3852" width="10.42578125" customWidth="1"/>
    <col min="3853" max="3853" width="11.85546875" customWidth="1"/>
    <col min="3854" max="3854" width="14.7109375" customWidth="1"/>
    <col min="3855" max="3855" width="9" bestFit="1" customWidth="1"/>
    <col min="4096" max="4096" width="4.7109375" bestFit="1" customWidth="1"/>
    <col min="4097" max="4097" width="9.7109375" bestFit="1" customWidth="1"/>
    <col min="4098" max="4098" width="10" bestFit="1" customWidth="1"/>
    <col min="4099" max="4099" width="8.85546875" bestFit="1" customWidth="1"/>
    <col min="4100" max="4100" width="22.85546875" customWidth="1"/>
    <col min="4101" max="4101" width="59.7109375" bestFit="1" customWidth="1"/>
    <col min="4102" max="4102" width="57.85546875" bestFit="1" customWidth="1"/>
    <col min="4103" max="4103" width="35.28515625" bestFit="1" customWidth="1"/>
    <col min="4104" max="4104" width="28.140625" bestFit="1" customWidth="1"/>
    <col min="4105" max="4105" width="33.140625" bestFit="1" customWidth="1"/>
    <col min="4106" max="4106" width="26" bestFit="1" customWidth="1"/>
    <col min="4107" max="4107" width="19.140625" bestFit="1" customWidth="1"/>
    <col min="4108" max="4108" width="10.42578125" customWidth="1"/>
    <col min="4109" max="4109" width="11.85546875" customWidth="1"/>
    <col min="4110" max="4110" width="14.7109375" customWidth="1"/>
    <col min="4111" max="4111" width="9" bestFit="1" customWidth="1"/>
    <col min="4352" max="4352" width="4.7109375" bestFit="1" customWidth="1"/>
    <col min="4353" max="4353" width="9.7109375" bestFit="1" customWidth="1"/>
    <col min="4354" max="4354" width="10" bestFit="1" customWidth="1"/>
    <col min="4355" max="4355" width="8.85546875" bestFit="1" customWidth="1"/>
    <col min="4356" max="4356" width="22.85546875" customWidth="1"/>
    <col min="4357" max="4357" width="59.7109375" bestFit="1" customWidth="1"/>
    <col min="4358" max="4358" width="57.85546875" bestFit="1" customWidth="1"/>
    <col min="4359" max="4359" width="35.28515625" bestFit="1" customWidth="1"/>
    <col min="4360" max="4360" width="28.140625" bestFit="1" customWidth="1"/>
    <col min="4361" max="4361" width="33.140625" bestFit="1" customWidth="1"/>
    <col min="4362" max="4362" width="26" bestFit="1" customWidth="1"/>
    <col min="4363" max="4363" width="19.140625" bestFit="1" customWidth="1"/>
    <col min="4364" max="4364" width="10.42578125" customWidth="1"/>
    <col min="4365" max="4365" width="11.85546875" customWidth="1"/>
    <col min="4366" max="4366" width="14.7109375" customWidth="1"/>
    <col min="4367" max="4367" width="9" bestFit="1" customWidth="1"/>
    <col min="4608" max="4608" width="4.7109375" bestFit="1" customWidth="1"/>
    <col min="4609" max="4609" width="9.7109375" bestFit="1" customWidth="1"/>
    <col min="4610" max="4610" width="10" bestFit="1" customWidth="1"/>
    <col min="4611" max="4611" width="8.85546875" bestFit="1" customWidth="1"/>
    <col min="4612" max="4612" width="22.85546875" customWidth="1"/>
    <col min="4613" max="4613" width="59.7109375" bestFit="1" customWidth="1"/>
    <col min="4614" max="4614" width="57.85546875" bestFit="1" customWidth="1"/>
    <col min="4615" max="4615" width="35.28515625" bestFit="1" customWidth="1"/>
    <col min="4616" max="4616" width="28.140625" bestFit="1" customWidth="1"/>
    <col min="4617" max="4617" width="33.140625" bestFit="1" customWidth="1"/>
    <col min="4618" max="4618" width="26" bestFit="1" customWidth="1"/>
    <col min="4619" max="4619" width="19.140625" bestFit="1" customWidth="1"/>
    <col min="4620" max="4620" width="10.42578125" customWidth="1"/>
    <col min="4621" max="4621" width="11.85546875" customWidth="1"/>
    <col min="4622" max="4622" width="14.7109375" customWidth="1"/>
    <col min="4623" max="4623" width="9" bestFit="1" customWidth="1"/>
    <col min="4864" max="4864" width="4.7109375" bestFit="1" customWidth="1"/>
    <col min="4865" max="4865" width="9.7109375" bestFit="1" customWidth="1"/>
    <col min="4866" max="4866" width="10" bestFit="1" customWidth="1"/>
    <col min="4867" max="4867" width="8.85546875" bestFit="1" customWidth="1"/>
    <col min="4868" max="4868" width="22.85546875" customWidth="1"/>
    <col min="4869" max="4869" width="59.7109375" bestFit="1" customWidth="1"/>
    <col min="4870" max="4870" width="57.85546875" bestFit="1" customWidth="1"/>
    <col min="4871" max="4871" width="35.28515625" bestFit="1" customWidth="1"/>
    <col min="4872" max="4872" width="28.140625" bestFit="1" customWidth="1"/>
    <col min="4873" max="4873" width="33.140625" bestFit="1" customWidth="1"/>
    <col min="4874" max="4874" width="26" bestFit="1" customWidth="1"/>
    <col min="4875" max="4875" width="19.140625" bestFit="1" customWidth="1"/>
    <col min="4876" max="4876" width="10.42578125" customWidth="1"/>
    <col min="4877" max="4877" width="11.85546875" customWidth="1"/>
    <col min="4878" max="4878" width="14.7109375" customWidth="1"/>
    <col min="4879" max="4879" width="9" bestFit="1" customWidth="1"/>
    <col min="5120" max="5120" width="4.7109375" bestFit="1" customWidth="1"/>
    <col min="5121" max="5121" width="9.7109375" bestFit="1" customWidth="1"/>
    <col min="5122" max="5122" width="10" bestFit="1" customWidth="1"/>
    <col min="5123" max="5123" width="8.85546875" bestFit="1" customWidth="1"/>
    <col min="5124" max="5124" width="22.85546875" customWidth="1"/>
    <col min="5125" max="5125" width="59.7109375" bestFit="1" customWidth="1"/>
    <col min="5126" max="5126" width="57.85546875" bestFit="1" customWidth="1"/>
    <col min="5127" max="5127" width="35.28515625" bestFit="1" customWidth="1"/>
    <col min="5128" max="5128" width="28.140625" bestFit="1" customWidth="1"/>
    <col min="5129" max="5129" width="33.140625" bestFit="1" customWidth="1"/>
    <col min="5130" max="5130" width="26" bestFit="1" customWidth="1"/>
    <col min="5131" max="5131" width="19.140625" bestFit="1" customWidth="1"/>
    <col min="5132" max="5132" width="10.42578125" customWidth="1"/>
    <col min="5133" max="5133" width="11.85546875" customWidth="1"/>
    <col min="5134" max="5134" width="14.7109375" customWidth="1"/>
    <col min="5135" max="5135" width="9" bestFit="1" customWidth="1"/>
    <col min="5376" max="5376" width="4.7109375" bestFit="1" customWidth="1"/>
    <col min="5377" max="5377" width="9.7109375" bestFit="1" customWidth="1"/>
    <col min="5378" max="5378" width="10" bestFit="1" customWidth="1"/>
    <col min="5379" max="5379" width="8.85546875" bestFit="1" customWidth="1"/>
    <col min="5380" max="5380" width="22.85546875" customWidth="1"/>
    <col min="5381" max="5381" width="59.7109375" bestFit="1" customWidth="1"/>
    <col min="5382" max="5382" width="57.85546875" bestFit="1" customWidth="1"/>
    <col min="5383" max="5383" width="35.28515625" bestFit="1" customWidth="1"/>
    <col min="5384" max="5384" width="28.140625" bestFit="1" customWidth="1"/>
    <col min="5385" max="5385" width="33.140625" bestFit="1" customWidth="1"/>
    <col min="5386" max="5386" width="26" bestFit="1" customWidth="1"/>
    <col min="5387" max="5387" width="19.140625" bestFit="1" customWidth="1"/>
    <col min="5388" max="5388" width="10.42578125" customWidth="1"/>
    <col min="5389" max="5389" width="11.85546875" customWidth="1"/>
    <col min="5390" max="5390" width="14.7109375" customWidth="1"/>
    <col min="5391" max="5391" width="9" bestFit="1" customWidth="1"/>
    <col min="5632" max="5632" width="4.7109375" bestFit="1" customWidth="1"/>
    <col min="5633" max="5633" width="9.7109375" bestFit="1" customWidth="1"/>
    <col min="5634" max="5634" width="10" bestFit="1" customWidth="1"/>
    <col min="5635" max="5635" width="8.85546875" bestFit="1" customWidth="1"/>
    <col min="5636" max="5636" width="22.85546875" customWidth="1"/>
    <col min="5637" max="5637" width="59.7109375" bestFit="1" customWidth="1"/>
    <col min="5638" max="5638" width="57.85546875" bestFit="1" customWidth="1"/>
    <col min="5639" max="5639" width="35.28515625" bestFit="1" customWidth="1"/>
    <col min="5640" max="5640" width="28.140625" bestFit="1" customWidth="1"/>
    <col min="5641" max="5641" width="33.140625" bestFit="1" customWidth="1"/>
    <col min="5642" max="5642" width="26" bestFit="1" customWidth="1"/>
    <col min="5643" max="5643" width="19.140625" bestFit="1" customWidth="1"/>
    <col min="5644" max="5644" width="10.42578125" customWidth="1"/>
    <col min="5645" max="5645" width="11.85546875" customWidth="1"/>
    <col min="5646" max="5646" width="14.7109375" customWidth="1"/>
    <col min="5647" max="5647" width="9" bestFit="1" customWidth="1"/>
    <col min="5888" max="5888" width="4.7109375" bestFit="1" customWidth="1"/>
    <col min="5889" max="5889" width="9.7109375" bestFit="1" customWidth="1"/>
    <col min="5890" max="5890" width="10" bestFit="1" customWidth="1"/>
    <col min="5891" max="5891" width="8.85546875" bestFit="1" customWidth="1"/>
    <col min="5892" max="5892" width="22.85546875" customWidth="1"/>
    <col min="5893" max="5893" width="59.7109375" bestFit="1" customWidth="1"/>
    <col min="5894" max="5894" width="57.85546875" bestFit="1" customWidth="1"/>
    <col min="5895" max="5895" width="35.28515625" bestFit="1" customWidth="1"/>
    <col min="5896" max="5896" width="28.140625" bestFit="1" customWidth="1"/>
    <col min="5897" max="5897" width="33.140625" bestFit="1" customWidth="1"/>
    <col min="5898" max="5898" width="26" bestFit="1" customWidth="1"/>
    <col min="5899" max="5899" width="19.140625" bestFit="1" customWidth="1"/>
    <col min="5900" max="5900" width="10.42578125" customWidth="1"/>
    <col min="5901" max="5901" width="11.85546875" customWidth="1"/>
    <col min="5902" max="5902" width="14.7109375" customWidth="1"/>
    <col min="5903" max="5903" width="9" bestFit="1" customWidth="1"/>
    <col min="6144" max="6144" width="4.7109375" bestFit="1" customWidth="1"/>
    <col min="6145" max="6145" width="9.7109375" bestFit="1" customWidth="1"/>
    <col min="6146" max="6146" width="10" bestFit="1" customWidth="1"/>
    <col min="6147" max="6147" width="8.85546875" bestFit="1" customWidth="1"/>
    <col min="6148" max="6148" width="22.85546875" customWidth="1"/>
    <col min="6149" max="6149" width="59.7109375" bestFit="1" customWidth="1"/>
    <col min="6150" max="6150" width="57.85546875" bestFit="1" customWidth="1"/>
    <col min="6151" max="6151" width="35.28515625" bestFit="1" customWidth="1"/>
    <col min="6152" max="6152" width="28.140625" bestFit="1" customWidth="1"/>
    <col min="6153" max="6153" width="33.140625" bestFit="1" customWidth="1"/>
    <col min="6154" max="6154" width="26" bestFit="1" customWidth="1"/>
    <col min="6155" max="6155" width="19.140625" bestFit="1" customWidth="1"/>
    <col min="6156" max="6156" width="10.42578125" customWidth="1"/>
    <col min="6157" max="6157" width="11.85546875" customWidth="1"/>
    <col min="6158" max="6158" width="14.7109375" customWidth="1"/>
    <col min="6159" max="6159" width="9" bestFit="1" customWidth="1"/>
    <col min="6400" max="6400" width="4.7109375" bestFit="1" customWidth="1"/>
    <col min="6401" max="6401" width="9.7109375" bestFit="1" customWidth="1"/>
    <col min="6402" max="6402" width="10" bestFit="1" customWidth="1"/>
    <col min="6403" max="6403" width="8.85546875" bestFit="1" customWidth="1"/>
    <col min="6404" max="6404" width="22.85546875" customWidth="1"/>
    <col min="6405" max="6405" width="59.7109375" bestFit="1" customWidth="1"/>
    <col min="6406" max="6406" width="57.85546875" bestFit="1" customWidth="1"/>
    <col min="6407" max="6407" width="35.28515625" bestFit="1" customWidth="1"/>
    <col min="6408" max="6408" width="28.140625" bestFit="1" customWidth="1"/>
    <col min="6409" max="6409" width="33.140625" bestFit="1" customWidth="1"/>
    <col min="6410" max="6410" width="26" bestFit="1" customWidth="1"/>
    <col min="6411" max="6411" width="19.140625" bestFit="1" customWidth="1"/>
    <col min="6412" max="6412" width="10.42578125" customWidth="1"/>
    <col min="6413" max="6413" width="11.85546875" customWidth="1"/>
    <col min="6414" max="6414" width="14.7109375" customWidth="1"/>
    <col min="6415" max="6415" width="9" bestFit="1" customWidth="1"/>
    <col min="6656" max="6656" width="4.7109375" bestFit="1" customWidth="1"/>
    <col min="6657" max="6657" width="9.7109375" bestFit="1" customWidth="1"/>
    <col min="6658" max="6658" width="10" bestFit="1" customWidth="1"/>
    <col min="6659" max="6659" width="8.85546875" bestFit="1" customWidth="1"/>
    <col min="6660" max="6660" width="22.85546875" customWidth="1"/>
    <col min="6661" max="6661" width="59.7109375" bestFit="1" customWidth="1"/>
    <col min="6662" max="6662" width="57.85546875" bestFit="1" customWidth="1"/>
    <col min="6663" max="6663" width="35.28515625" bestFit="1" customWidth="1"/>
    <col min="6664" max="6664" width="28.140625" bestFit="1" customWidth="1"/>
    <col min="6665" max="6665" width="33.140625" bestFit="1" customWidth="1"/>
    <col min="6666" max="6666" width="26" bestFit="1" customWidth="1"/>
    <col min="6667" max="6667" width="19.140625" bestFit="1" customWidth="1"/>
    <col min="6668" max="6668" width="10.42578125" customWidth="1"/>
    <col min="6669" max="6669" width="11.85546875" customWidth="1"/>
    <col min="6670" max="6670" width="14.7109375" customWidth="1"/>
    <col min="6671" max="6671" width="9" bestFit="1" customWidth="1"/>
    <col min="6912" max="6912" width="4.7109375" bestFit="1" customWidth="1"/>
    <col min="6913" max="6913" width="9.7109375" bestFit="1" customWidth="1"/>
    <col min="6914" max="6914" width="10" bestFit="1" customWidth="1"/>
    <col min="6915" max="6915" width="8.85546875" bestFit="1" customWidth="1"/>
    <col min="6916" max="6916" width="22.85546875" customWidth="1"/>
    <col min="6917" max="6917" width="59.7109375" bestFit="1" customWidth="1"/>
    <col min="6918" max="6918" width="57.85546875" bestFit="1" customWidth="1"/>
    <col min="6919" max="6919" width="35.28515625" bestFit="1" customWidth="1"/>
    <col min="6920" max="6920" width="28.140625" bestFit="1" customWidth="1"/>
    <col min="6921" max="6921" width="33.140625" bestFit="1" customWidth="1"/>
    <col min="6922" max="6922" width="26" bestFit="1" customWidth="1"/>
    <col min="6923" max="6923" width="19.140625" bestFit="1" customWidth="1"/>
    <col min="6924" max="6924" width="10.42578125" customWidth="1"/>
    <col min="6925" max="6925" width="11.85546875" customWidth="1"/>
    <col min="6926" max="6926" width="14.7109375" customWidth="1"/>
    <col min="6927" max="6927" width="9" bestFit="1" customWidth="1"/>
    <col min="7168" max="7168" width="4.7109375" bestFit="1" customWidth="1"/>
    <col min="7169" max="7169" width="9.7109375" bestFit="1" customWidth="1"/>
    <col min="7170" max="7170" width="10" bestFit="1" customWidth="1"/>
    <col min="7171" max="7171" width="8.85546875" bestFit="1" customWidth="1"/>
    <col min="7172" max="7172" width="22.85546875" customWidth="1"/>
    <col min="7173" max="7173" width="59.7109375" bestFit="1" customWidth="1"/>
    <col min="7174" max="7174" width="57.85546875" bestFit="1" customWidth="1"/>
    <col min="7175" max="7175" width="35.28515625" bestFit="1" customWidth="1"/>
    <col min="7176" max="7176" width="28.140625" bestFit="1" customWidth="1"/>
    <col min="7177" max="7177" width="33.140625" bestFit="1" customWidth="1"/>
    <col min="7178" max="7178" width="26" bestFit="1" customWidth="1"/>
    <col min="7179" max="7179" width="19.140625" bestFit="1" customWidth="1"/>
    <col min="7180" max="7180" width="10.42578125" customWidth="1"/>
    <col min="7181" max="7181" width="11.85546875" customWidth="1"/>
    <col min="7182" max="7182" width="14.7109375" customWidth="1"/>
    <col min="7183" max="7183" width="9" bestFit="1" customWidth="1"/>
    <col min="7424" max="7424" width="4.7109375" bestFit="1" customWidth="1"/>
    <col min="7425" max="7425" width="9.7109375" bestFit="1" customWidth="1"/>
    <col min="7426" max="7426" width="10" bestFit="1" customWidth="1"/>
    <col min="7427" max="7427" width="8.85546875" bestFit="1" customWidth="1"/>
    <col min="7428" max="7428" width="22.85546875" customWidth="1"/>
    <col min="7429" max="7429" width="59.7109375" bestFit="1" customWidth="1"/>
    <col min="7430" max="7430" width="57.85546875" bestFit="1" customWidth="1"/>
    <col min="7431" max="7431" width="35.28515625" bestFit="1" customWidth="1"/>
    <col min="7432" max="7432" width="28.140625" bestFit="1" customWidth="1"/>
    <col min="7433" max="7433" width="33.140625" bestFit="1" customWidth="1"/>
    <col min="7434" max="7434" width="26" bestFit="1" customWidth="1"/>
    <col min="7435" max="7435" width="19.140625" bestFit="1" customWidth="1"/>
    <col min="7436" max="7436" width="10.42578125" customWidth="1"/>
    <col min="7437" max="7437" width="11.85546875" customWidth="1"/>
    <col min="7438" max="7438" width="14.7109375" customWidth="1"/>
    <col min="7439" max="7439" width="9" bestFit="1" customWidth="1"/>
    <col min="7680" max="7680" width="4.7109375" bestFit="1" customWidth="1"/>
    <col min="7681" max="7681" width="9.7109375" bestFit="1" customWidth="1"/>
    <col min="7682" max="7682" width="10" bestFit="1" customWidth="1"/>
    <col min="7683" max="7683" width="8.85546875" bestFit="1" customWidth="1"/>
    <col min="7684" max="7684" width="22.85546875" customWidth="1"/>
    <col min="7685" max="7685" width="59.7109375" bestFit="1" customWidth="1"/>
    <col min="7686" max="7686" width="57.85546875" bestFit="1" customWidth="1"/>
    <col min="7687" max="7687" width="35.28515625" bestFit="1" customWidth="1"/>
    <col min="7688" max="7688" width="28.140625" bestFit="1" customWidth="1"/>
    <col min="7689" max="7689" width="33.140625" bestFit="1" customWidth="1"/>
    <col min="7690" max="7690" width="26" bestFit="1" customWidth="1"/>
    <col min="7691" max="7691" width="19.140625" bestFit="1" customWidth="1"/>
    <col min="7692" max="7692" width="10.42578125" customWidth="1"/>
    <col min="7693" max="7693" width="11.85546875" customWidth="1"/>
    <col min="7694" max="7694" width="14.7109375" customWidth="1"/>
    <col min="7695" max="7695" width="9" bestFit="1" customWidth="1"/>
    <col min="7936" max="7936" width="4.7109375" bestFit="1" customWidth="1"/>
    <col min="7937" max="7937" width="9.7109375" bestFit="1" customWidth="1"/>
    <col min="7938" max="7938" width="10" bestFit="1" customWidth="1"/>
    <col min="7939" max="7939" width="8.85546875" bestFit="1" customWidth="1"/>
    <col min="7940" max="7940" width="22.85546875" customWidth="1"/>
    <col min="7941" max="7941" width="59.7109375" bestFit="1" customWidth="1"/>
    <col min="7942" max="7942" width="57.85546875" bestFit="1" customWidth="1"/>
    <col min="7943" max="7943" width="35.28515625" bestFit="1" customWidth="1"/>
    <col min="7944" max="7944" width="28.140625" bestFit="1" customWidth="1"/>
    <col min="7945" max="7945" width="33.140625" bestFit="1" customWidth="1"/>
    <col min="7946" max="7946" width="26" bestFit="1" customWidth="1"/>
    <col min="7947" max="7947" width="19.140625" bestFit="1" customWidth="1"/>
    <col min="7948" max="7948" width="10.42578125" customWidth="1"/>
    <col min="7949" max="7949" width="11.85546875" customWidth="1"/>
    <col min="7950" max="7950" width="14.7109375" customWidth="1"/>
    <col min="7951" max="7951" width="9" bestFit="1" customWidth="1"/>
    <col min="8192" max="8192" width="4.7109375" bestFit="1" customWidth="1"/>
    <col min="8193" max="8193" width="9.7109375" bestFit="1" customWidth="1"/>
    <col min="8194" max="8194" width="10" bestFit="1" customWidth="1"/>
    <col min="8195" max="8195" width="8.85546875" bestFit="1" customWidth="1"/>
    <col min="8196" max="8196" width="22.85546875" customWidth="1"/>
    <col min="8197" max="8197" width="59.7109375" bestFit="1" customWidth="1"/>
    <col min="8198" max="8198" width="57.85546875" bestFit="1" customWidth="1"/>
    <col min="8199" max="8199" width="35.28515625" bestFit="1" customWidth="1"/>
    <col min="8200" max="8200" width="28.140625" bestFit="1" customWidth="1"/>
    <col min="8201" max="8201" width="33.140625" bestFit="1" customWidth="1"/>
    <col min="8202" max="8202" width="26" bestFit="1" customWidth="1"/>
    <col min="8203" max="8203" width="19.140625" bestFit="1" customWidth="1"/>
    <col min="8204" max="8204" width="10.42578125" customWidth="1"/>
    <col min="8205" max="8205" width="11.85546875" customWidth="1"/>
    <col min="8206" max="8206" width="14.7109375" customWidth="1"/>
    <col min="8207" max="8207" width="9" bestFit="1" customWidth="1"/>
    <col min="8448" max="8448" width="4.7109375" bestFit="1" customWidth="1"/>
    <col min="8449" max="8449" width="9.7109375" bestFit="1" customWidth="1"/>
    <col min="8450" max="8450" width="10" bestFit="1" customWidth="1"/>
    <col min="8451" max="8451" width="8.85546875" bestFit="1" customWidth="1"/>
    <col min="8452" max="8452" width="22.85546875" customWidth="1"/>
    <col min="8453" max="8453" width="59.7109375" bestFit="1" customWidth="1"/>
    <col min="8454" max="8454" width="57.85546875" bestFit="1" customWidth="1"/>
    <col min="8455" max="8455" width="35.28515625" bestFit="1" customWidth="1"/>
    <col min="8456" max="8456" width="28.140625" bestFit="1" customWidth="1"/>
    <col min="8457" max="8457" width="33.140625" bestFit="1" customWidth="1"/>
    <col min="8458" max="8458" width="26" bestFit="1" customWidth="1"/>
    <col min="8459" max="8459" width="19.140625" bestFit="1" customWidth="1"/>
    <col min="8460" max="8460" width="10.42578125" customWidth="1"/>
    <col min="8461" max="8461" width="11.85546875" customWidth="1"/>
    <col min="8462" max="8462" width="14.7109375" customWidth="1"/>
    <col min="8463" max="8463" width="9" bestFit="1" customWidth="1"/>
    <col min="8704" max="8704" width="4.7109375" bestFit="1" customWidth="1"/>
    <col min="8705" max="8705" width="9.7109375" bestFit="1" customWidth="1"/>
    <col min="8706" max="8706" width="10" bestFit="1" customWidth="1"/>
    <col min="8707" max="8707" width="8.85546875" bestFit="1" customWidth="1"/>
    <col min="8708" max="8708" width="22.85546875" customWidth="1"/>
    <col min="8709" max="8709" width="59.7109375" bestFit="1" customWidth="1"/>
    <col min="8710" max="8710" width="57.85546875" bestFit="1" customWidth="1"/>
    <col min="8711" max="8711" width="35.28515625" bestFit="1" customWidth="1"/>
    <col min="8712" max="8712" width="28.140625" bestFit="1" customWidth="1"/>
    <col min="8713" max="8713" width="33.140625" bestFit="1" customWidth="1"/>
    <col min="8714" max="8714" width="26" bestFit="1" customWidth="1"/>
    <col min="8715" max="8715" width="19.140625" bestFit="1" customWidth="1"/>
    <col min="8716" max="8716" width="10.42578125" customWidth="1"/>
    <col min="8717" max="8717" width="11.85546875" customWidth="1"/>
    <col min="8718" max="8718" width="14.7109375" customWidth="1"/>
    <col min="8719" max="8719" width="9" bestFit="1" customWidth="1"/>
    <col min="8960" max="8960" width="4.7109375" bestFit="1" customWidth="1"/>
    <col min="8961" max="8961" width="9.7109375" bestFit="1" customWidth="1"/>
    <col min="8962" max="8962" width="10" bestFit="1" customWidth="1"/>
    <col min="8963" max="8963" width="8.85546875" bestFit="1" customWidth="1"/>
    <col min="8964" max="8964" width="22.85546875" customWidth="1"/>
    <col min="8965" max="8965" width="59.7109375" bestFit="1" customWidth="1"/>
    <col min="8966" max="8966" width="57.85546875" bestFit="1" customWidth="1"/>
    <col min="8967" max="8967" width="35.28515625" bestFit="1" customWidth="1"/>
    <col min="8968" max="8968" width="28.140625" bestFit="1" customWidth="1"/>
    <col min="8969" max="8969" width="33.140625" bestFit="1" customWidth="1"/>
    <col min="8970" max="8970" width="26" bestFit="1" customWidth="1"/>
    <col min="8971" max="8971" width="19.140625" bestFit="1" customWidth="1"/>
    <col min="8972" max="8972" width="10.42578125" customWidth="1"/>
    <col min="8973" max="8973" width="11.85546875" customWidth="1"/>
    <col min="8974" max="8974" width="14.7109375" customWidth="1"/>
    <col min="8975" max="8975" width="9" bestFit="1" customWidth="1"/>
    <col min="9216" max="9216" width="4.7109375" bestFit="1" customWidth="1"/>
    <col min="9217" max="9217" width="9.7109375" bestFit="1" customWidth="1"/>
    <col min="9218" max="9218" width="10" bestFit="1" customWidth="1"/>
    <col min="9219" max="9219" width="8.85546875" bestFit="1" customWidth="1"/>
    <col min="9220" max="9220" width="22.85546875" customWidth="1"/>
    <col min="9221" max="9221" width="59.7109375" bestFit="1" customWidth="1"/>
    <col min="9222" max="9222" width="57.85546875" bestFit="1" customWidth="1"/>
    <col min="9223" max="9223" width="35.28515625" bestFit="1" customWidth="1"/>
    <col min="9224" max="9224" width="28.140625" bestFit="1" customWidth="1"/>
    <col min="9225" max="9225" width="33.140625" bestFit="1" customWidth="1"/>
    <col min="9226" max="9226" width="26" bestFit="1" customWidth="1"/>
    <col min="9227" max="9227" width="19.140625" bestFit="1" customWidth="1"/>
    <col min="9228" max="9228" width="10.42578125" customWidth="1"/>
    <col min="9229" max="9229" width="11.85546875" customWidth="1"/>
    <col min="9230" max="9230" width="14.7109375" customWidth="1"/>
    <col min="9231" max="9231" width="9" bestFit="1" customWidth="1"/>
    <col min="9472" max="9472" width="4.7109375" bestFit="1" customWidth="1"/>
    <col min="9473" max="9473" width="9.7109375" bestFit="1" customWidth="1"/>
    <col min="9474" max="9474" width="10" bestFit="1" customWidth="1"/>
    <col min="9475" max="9475" width="8.85546875" bestFit="1" customWidth="1"/>
    <col min="9476" max="9476" width="22.85546875" customWidth="1"/>
    <col min="9477" max="9477" width="59.7109375" bestFit="1" customWidth="1"/>
    <col min="9478" max="9478" width="57.85546875" bestFit="1" customWidth="1"/>
    <col min="9479" max="9479" width="35.28515625" bestFit="1" customWidth="1"/>
    <col min="9480" max="9480" width="28.140625" bestFit="1" customWidth="1"/>
    <col min="9481" max="9481" width="33.140625" bestFit="1" customWidth="1"/>
    <col min="9482" max="9482" width="26" bestFit="1" customWidth="1"/>
    <col min="9483" max="9483" width="19.140625" bestFit="1" customWidth="1"/>
    <col min="9484" max="9484" width="10.42578125" customWidth="1"/>
    <col min="9485" max="9485" width="11.85546875" customWidth="1"/>
    <col min="9486" max="9486" width="14.7109375" customWidth="1"/>
    <col min="9487" max="9487" width="9" bestFit="1" customWidth="1"/>
    <col min="9728" max="9728" width="4.7109375" bestFit="1" customWidth="1"/>
    <col min="9729" max="9729" width="9.7109375" bestFit="1" customWidth="1"/>
    <col min="9730" max="9730" width="10" bestFit="1" customWidth="1"/>
    <col min="9731" max="9731" width="8.85546875" bestFit="1" customWidth="1"/>
    <col min="9732" max="9732" width="22.85546875" customWidth="1"/>
    <col min="9733" max="9733" width="59.7109375" bestFit="1" customWidth="1"/>
    <col min="9734" max="9734" width="57.85546875" bestFit="1" customWidth="1"/>
    <col min="9735" max="9735" width="35.28515625" bestFit="1" customWidth="1"/>
    <col min="9736" max="9736" width="28.140625" bestFit="1" customWidth="1"/>
    <col min="9737" max="9737" width="33.140625" bestFit="1" customWidth="1"/>
    <col min="9738" max="9738" width="26" bestFit="1" customWidth="1"/>
    <col min="9739" max="9739" width="19.140625" bestFit="1" customWidth="1"/>
    <col min="9740" max="9740" width="10.42578125" customWidth="1"/>
    <col min="9741" max="9741" width="11.85546875" customWidth="1"/>
    <col min="9742" max="9742" width="14.7109375" customWidth="1"/>
    <col min="9743" max="9743" width="9" bestFit="1" customWidth="1"/>
    <col min="9984" max="9984" width="4.7109375" bestFit="1" customWidth="1"/>
    <col min="9985" max="9985" width="9.7109375" bestFit="1" customWidth="1"/>
    <col min="9986" max="9986" width="10" bestFit="1" customWidth="1"/>
    <col min="9987" max="9987" width="8.85546875" bestFit="1" customWidth="1"/>
    <col min="9988" max="9988" width="22.85546875" customWidth="1"/>
    <col min="9989" max="9989" width="59.7109375" bestFit="1" customWidth="1"/>
    <col min="9990" max="9990" width="57.85546875" bestFit="1" customWidth="1"/>
    <col min="9991" max="9991" width="35.28515625" bestFit="1" customWidth="1"/>
    <col min="9992" max="9992" width="28.140625" bestFit="1" customWidth="1"/>
    <col min="9993" max="9993" width="33.140625" bestFit="1" customWidth="1"/>
    <col min="9994" max="9994" width="26" bestFit="1" customWidth="1"/>
    <col min="9995" max="9995" width="19.140625" bestFit="1" customWidth="1"/>
    <col min="9996" max="9996" width="10.42578125" customWidth="1"/>
    <col min="9997" max="9997" width="11.85546875" customWidth="1"/>
    <col min="9998" max="9998" width="14.7109375" customWidth="1"/>
    <col min="9999" max="9999" width="9" bestFit="1" customWidth="1"/>
    <col min="10240" max="10240" width="4.7109375" bestFit="1" customWidth="1"/>
    <col min="10241" max="10241" width="9.7109375" bestFit="1" customWidth="1"/>
    <col min="10242" max="10242" width="10" bestFit="1" customWidth="1"/>
    <col min="10243" max="10243" width="8.85546875" bestFit="1" customWidth="1"/>
    <col min="10244" max="10244" width="22.85546875" customWidth="1"/>
    <col min="10245" max="10245" width="59.7109375" bestFit="1" customWidth="1"/>
    <col min="10246" max="10246" width="57.85546875" bestFit="1" customWidth="1"/>
    <col min="10247" max="10247" width="35.28515625" bestFit="1" customWidth="1"/>
    <col min="10248" max="10248" width="28.140625" bestFit="1" customWidth="1"/>
    <col min="10249" max="10249" width="33.140625" bestFit="1" customWidth="1"/>
    <col min="10250" max="10250" width="26" bestFit="1" customWidth="1"/>
    <col min="10251" max="10251" width="19.140625" bestFit="1" customWidth="1"/>
    <col min="10252" max="10252" width="10.42578125" customWidth="1"/>
    <col min="10253" max="10253" width="11.85546875" customWidth="1"/>
    <col min="10254" max="10254" width="14.7109375" customWidth="1"/>
    <col min="10255" max="10255" width="9" bestFit="1" customWidth="1"/>
    <col min="10496" max="10496" width="4.7109375" bestFit="1" customWidth="1"/>
    <col min="10497" max="10497" width="9.7109375" bestFit="1" customWidth="1"/>
    <col min="10498" max="10498" width="10" bestFit="1" customWidth="1"/>
    <col min="10499" max="10499" width="8.85546875" bestFit="1" customWidth="1"/>
    <col min="10500" max="10500" width="22.85546875" customWidth="1"/>
    <col min="10501" max="10501" width="59.7109375" bestFit="1" customWidth="1"/>
    <col min="10502" max="10502" width="57.85546875" bestFit="1" customWidth="1"/>
    <col min="10503" max="10503" width="35.28515625" bestFit="1" customWidth="1"/>
    <col min="10504" max="10504" width="28.140625" bestFit="1" customWidth="1"/>
    <col min="10505" max="10505" width="33.140625" bestFit="1" customWidth="1"/>
    <col min="10506" max="10506" width="26" bestFit="1" customWidth="1"/>
    <col min="10507" max="10507" width="19.140625" bestFit="1" customWidth="1"/>
    <col min="10508" max="10508" width="10.42578125" customWidth="1"/>
    <col min="10509" max="10509" width="11.85546875" customWidth="1"/>
    <col min="10510" max="10510" width="14.7109375" customWidth="1"/>
    <col min="10511" max="10511" width="9" bestFit="1" customWidth="1"/>
    <col min="10752" max="10752" width="4.7109375" bestFit="1" customWidth="1"/>
    <col min="10753" max="10753" width="9.7109375" bestFit="1" customWidth="1"/>
    <col min="10754" max="10754" width="10" bestFit="1" customWidth="1"/>
    <col min="10755" max="10755" width="8.85546875" bestFit="1" customWidth="1"/>
    <col min="10756" max="10756" width="22.85546875" customWidth="1"/>
    <col min="10757" max="10757" width="59.7109375" bestFit="1" customWidth="1"/>
    <col min="10758" max="10758" width="57.85546875" bestFit="1" customWidth="1"/>
    <col min="10759" max="10759" width="35.28515625" bestFit="1" customWidth="1"/>
    <col min="10760" max="10760" width="28.140625" bestFit="1" customWidth="1"/>
    <col min="10761" max="10761" width="33.140625" bestFit="1" customWidth="1"/>
    <col min="10762" max="10762" width="26" bestFit="1" customWidth="1"/>
    <col min="10763" max="10763" width="19.140625" bestFit="1" customWidth="1"/>
    <col min="10764" max="10764" width="10.42578125" customWidth="1"/>
    <col min="10765" max="10765" width="11.85546875" customWidth="1"/>
    <col min="10766" max="10766" width="14.7109375" customWidth="1"/>
    <col min="10767" max="10767" width="9" bestFit="1" customWidth="1"/>
    <col min="11008" max="11008" width="4.7109375" bestFit="1" customWidth="1"/>
    <col min="11009" max="11009" width="9.7109375" bestFit="1" customWidth="1"/>
    <col min="11010" max="11010" width="10" bestFit="1" customWidth="1"/>
    <col min="11011" max="11011" width="8.85546875" bestFit="1" customWidth="1"/>
    <col min="11012" max="11012" width="22.85546875" customWidth="1"/>
    <col min="11013" max="11013" width="59.7109375" bestFit="1" customWidth="1"/>
    <col min="11014" max="11014" width="57.85546875" bestFit="1" customWidth="1"/>
    <col min="11015" max="11015" width="35.28515625" bestFit="1" customWidth="1"/>
    <col min="11016" max="11016" width="28.140625" bestFit="1" customWidth="1"/>
    <col min="11017" max="11017" width="33.140625" bestFit="1" customWidth="1"/>
    <col min="11018" max="11018" width="26" bestFit="1" customWidth="1"/>
    <col min="11019" max="11019" width="19.140625" bestFit="1" customWidth="1"/>
    <col min="11020" max="11020" width="10.42578125" customWidth="1"/>
    <col min="11021" max="11021" width="11.85546875" customWidth="1"/>
    <col min="11022" max="11022" width="14.7109375" customWidth="1"/>
    <col min="11023" max="11023" width="9" bestFit="1" customWidth="1"/>
    <col min="11264" max="11264" width="4.7109375" bestFit="1" customWidth="1"/>
    <col min="11265" max="11265" width="9.7109375" bestFit="1" customWidth="1"/>
    <col min="11266" max="11266" width="10" bestFit="1" customWidth="1"/>
    <col min="11267" max="11267" width="8.85546875" bestFit="1" customWidth="1"/>
    <col min="11268" max="11268" width="22.85546875" customWidth="1"/>
    <col min="11269" max="11269" width="59.7109375" bestFit="1" customWidth="1"/>
    <col min="11270" max="11270" width="57.85546875" bestFit="1" customWidth="1"/>
    <col min="11271" max="11271" width="35.28515625" bestFit="1" customWidth="1"/>
    <col min="11272" max="11272" width="28.140625" bestFit="1" customWidth="1"/>
    <col min="11273" max="11273" width="33.140625" bestFit="1" customWidth="1"/>
    <col min="11274" max="11274" width="26" bestFit="1" customWidth="1"/>
    <col min="11275" max="11275" width="19.140625" bestFit="1" customWidth="1"/>
    <col min="11276" max="11276" width="10.42578125" customWidth="1"/>
    <col min="11277" max="11277" width="11.85546875" customWidth="1"/>
    <col min="11278" max="11278" width="14.7109375" customWidth="1"/>
    <col min="11279" max="11279" width="9" bestFit="1" customWidth="1"/>
    <col min="11520" max="11520" width="4.7109375" bestFit="1" customWidth="1"/>
    <col min="11521" max="11521" width="9.7109375" bestFit="1" customWidth="1"/>
    <col min="11522" max="11522" width="10" bestFit="1" customWidth="1"/>
    <col min="11523" max="11523" width="8.85546875" bestFit="1" customWidth="1"/>
    <col min="11524" max="11524" width="22.85546875" customWidth="1"/>
    <col min="11525" max="11525" width="59.7109375" bestFit="1" customWidth="1"/>
    <col min="11526" max="11526" width="57.85546875" bestFit="1" customWidth="1"/>
    <col min="11527" max="11527" width="35.28515625" bestFit="1" customWidth="1"/>
    <col min="11528" max="11528" width="28.140625" bestFit="1" customWidth="1"/>
    <col min="11529" max="11529" width="33.140625" bestFit="1" customWidth="1"/>
    <col min="11530" max="11530" width="26" bestFit="1" customWidth="1"/>
    <col min="11531" max="11531" width="19.140625" bestFit="1" customWidth="1"/>
    <col min="11532" max="11532" width="10.42578125" customWidth="1"/>
    <col min="11533" max="11533" width="11.85546875" customWidth="1"/>
    <col min="11534" max="11534" width="14.7109375" customWidth="1"/>
    <col min="11535" max="11535" width="9" bestFit="1" customWidth="1"/>
    <col min="11776" max="11776" width="4.7109375" bestFit="1" customWidth="1"/>
    <col min="11777" max="11777" width="9.7109375" bestFit="1" customWidth="1"/>
    <col min="11778" max="11778" width="10" bestFit="1" customWidth="1"/>
    <col min="11779" max="11779" width="8.85546875" bestFit="1" customWidth="1"/>
    <col min="11780" max="11780" width="22.85546875" customWidth="1"/>
    <col min="11781" max="11781" width="59.7109375" bestFit="1" customWidth="1"/>
    <col min="11782" max="11782" width="57.85546875" bestFit="1" customWidth="1"/>
    <col min="11783" max="11783" width="35.28515625" bestFit="1" customWidth="1"/>
    <col min="11784" max="11784" width="28.140625" bestFit="1" customWidth="1"/>
    <col min="11785" max="11785" width="33.140625" bestFit="1" customWidth="1"/>
    <col min="11786" max="11786" width="26" bestFit="1" customWidth="1"/>
    <col min="11787" max="11787" width="19.140625" bestFit="1" customWidth="1"/>
    <col min="11788" max="11788" width="10.42578125" customWidth="1"/>
    <col min="11789" max="11789" width="11.85546875" customWidth="1"/>
    <col min="11790" max="11790" width="14.7109375" customWidth="1"/>
    <col min="11791" max="11791" width="9" bestFit="1" customWidth="1"/>
    <col min="12032" max="12032" width="4.7109375" bestFit="1" customWidth="1"/>
    <col min="12033" max="12033" width="9.7109375" bestFit="1" customWidth="1"/>
    <col min="12034" max="12034" width="10" bestFit="1" customWidth="1"/>
    <col min="12035" max="12035" width="8.85546875" bestFit="1" customWidth="1"/>
    <col min="12036" max="12036" width="22.85546875" customWidth="1"/>
    <col min="12037" max="12037" width="59.7109375" bestFit="1" customWidth="1"/>
    <col min="12038" max="12038" width="57.85546875" bestFit="1" customWidth="1"/>
    <col min="12039" max="12039" width="35.28515625" bestFit="1" customWidth="1"/>
    <col min="12040" max="12040" width="28.140625" bestFit="1" customWidth="1"/>
    <col min="12041" max="12041" width="33.140625" bestFit="1" customWidth="1"/>
    <col min="12042" max="12042" width="26" bestFit="1" customWidth="1"/>
    <col min="12043" max="12043" width="19.140625" bestFit="1" customWidth="1"/>
    <col min="12044" max="12044" width="10.42578125" customWidth="1"/>
    <col min="12045" max="12045" width="11.85546875" customWidth="1"/>
    <col min="12046" max="12046" width="14.7109375" customWidth="1"/>
    <col min="12047" max="12047" width="9" bestFit="1" customWidth="1"/>
    <col min="12288" max="12288" width="4.7109375" bestFit="1" customWidth="1"/>
    <col min="12289" max="12289" width="9.7109375" bestFit="1" customWidth="1"/>
    <col min="12290" max="12290" width="10" bestFit="1" customWidth="1"/>
    <col min="12291" max="12291" width="8.85546875" bestFit="1" customWidth="1"/>
    <col min="12292" max="12292" width="22.85546875" customWidth="1"/>
    <col min="12293" max="12293" width="59.7109375" bestFit="1" customWidth="1"/>
    <col min="12294" max="12294" width="57.85546875" bestFit="1" customWidth="1"/>
    <col min="12295" max="12295" width="35.28515625" bestFit="1" customWidth="1"/>
    <col min="12296" max="12296" width="28.140625" bestFit="1" customWidth="1"/>
    <col min="12297" max="12297" width="33.140625" bestFit="1" customWidth="1"/>
    <col min="12298" max="12298" width="26" bestFit="1" customWidth="1"/>
    <col min="12299" max="12299" width="19.140625" bestFit="1" customWidth="1"/>
    <col min="12300" max="12300" width="10.42578125" customWidth="1"/>
    <col min="12301" max="12301" width="11.85546875" customWidth="1"/>
    <col min="12302" max="12302" width="14.7109375" customWidth="1"/>
    <col min="12303" max="12303" width="9" bestFit="1" customWidth="1"/>
    <col min="12544" max="12544" width="4.7109375" bestFit="1" customWidth="1"/>
    <col min="12545" max="12545" width="9.7109375" bestFit="1" customWidth="1"/>
    <col min="12546" max="12546" width="10" bestFit="1" customWidth="1"/>
    <col min="12547" max="12547" width="8.85546875" bestFit="1" customWidth="1"/>
    <col min="12548" max="12548" width="22.85546875" customWidth="1"/>
    <col min="12549" max="12549" width="59.7109375" bestFit="1" customWidth="1"/>
    <col min="12550" max="12550" width="57.85546875" bestFit="1" customWidth="1"/>
    <col min="12551" max="12551" width="35.28515625" bestFit="1" customWidth="1"/>
    <col min="12552" max="12552" width="28.140625" bestFit="1" customWidth="1"/>
    <col min="12553" max="12553" width="33.140625" bestFit="1" customWidth="1"/>
    <col min="12554" max="12554" width="26" bestFit="1" customWidth="1"/>
    <col min="12555" max="12555" width="19.140625" bestFit="1" customWidth="1"/>
    <col min="12556" max="12556" width="10.42578125" customWidth="1"/>
    <col min="12557" max="12557" width="11.85546875" customWidth="1"/>
    <col min="12558" max="12558" width="14.7109375" customWidth="1"/>
    <col min="12559" max="12559" width="9" bestFit="1" customWidth="1"/>
    <col min="12800" max="12800" width="4.7109375" bestFit="1" customWidth="1"/>
    <col min="12801" max="12801" width="9.7109375" bestFit="1" customWidth="1"/>
    <col min="12802" max="12802" width="10" bestFit="1" customWidth="1"/>
    <col min="12803" max="12803" width="8.85546875" bestFit="1" customWidth="1"/>
    <col min="12804" max="12804" width="22.85546875" customWidth="1"/>
    <col min="12805" max="12805" width="59.7109375" bestFit="1" customWidth="1"/>
    <col min="12806" max="12806" width="57.85546875" bestFit="1" customWidth="1"/>
    <col min="12807" max="12807" width="35.28515625" bestFit="1" customWidth="1"/>
    <col min="12808" max="12808" width="28.140625" bestFit="1" customWidth="1"/>
    <col min="12809" max="12809" width="33.140625" bestFit="1" customWidth="1"/>
    <col min="12810" max="12810" width="26" bestFit="1" customWidth="1"/>
    <col min="12811" max="12811" width="19.140625" bestFit="1" customWidth="1"/>
    <col min="12812" max="12812" width="10.42578125" customWidth="1"/>
    <col min="12813" max="12813" width="11.85546875" customWidth="1"/>
    <col min="12814" max="12814" width="14.7109375" customWidth="1"/>
    <col min="12815" max="12815" width="9" bestFit="1" customWidth="1"/>
    <col min="13056" max="13056" width="4.7109375" bestFit="1" customWidth="1"/>
    <col min="13057" max="13057" width="9.7109375" bestFit="1" customWidth="1"/>
    <col min="13058" max="13058" width="10" bestFit="1" customWidth="1"/>
    <col min="13059" max="13059" width="8.85546875" bestFit="1" customWidth="1"/>
    <col min="13060" max="13060" width="22.85546875" customWidth="1"/>
    <col min="13061" max="13061" width="59.7109375" bestFit="1" customWidth="1"/>
    <col min="13062" max="13062" width="57.85546875" bestFit="1" customWidth="1"/>
    <col min="13063" max="13063" width="35.28515625" bestFit="1" customWidth="1"/>
    <col min="13064" max="13064" width="28.140625" bestFit="1" customWidth="1"/>
    <col min="13065" max="13065" width="33.140625" bestFit="1" customWidth="1"/>
    <col min="13066" max="13066" width="26" bestFit="1" customWidth="1"/>
    <col min="13067" max="13067" width="19.140625" bestFit="1" customWidth="1"/>
    <col min="13068" max="13068" width="10.42578125" customWidth="1"/>
    <col min="13069" max="13069" width="11.85546875" customWidth="1"/>
    <col min="13070" max="13070" width="14.7109375" customWidth="1"/>
    <col min="13071" max="13071" width="9" bestFit="1" customWidth="1"/>
    <col min="13312" max="13312" width="4.7109375" bestFit="1" customWidth="1"/>
    <col min="13313" max="13313" width="9.7109375" bestFit="1" customWidth="1"/>
    <col min="13314" max="13314" width="10" bestFit="1" customWidth="1"/>
    <col min="13315" max="13315" width="8.85546875" bestFit="1" customWidth="1"/>
    <col min="13316" max="13316" width="22.85546875" customWidth="1"/>
    <col min="13317" max="13317" width="59.7109375" bestFit="1" customWidth="1"/>
    <col min="13318" max="13318" width="57.85546875" bestFit="1" customWidth="1"/>
    <col min="13319" max="13319" width="35.28515625" bestFit="1" customWidth="1"/>
    <col min="13320" max="13320" width="28.140625" bestFit="1" customWidth="1"/>
    <col min="13321" max="13321" width="33.140625" bestFit="1" customWidth="1"/>
    <col min="13322" max="13322" width="26" bestFit="1" customWidth="1"/>
    <col min="13323" max="13323" width="19.140625" bestFit="1" customWidth="1"/>
    <col min="13324" max="13324" width="10.42578125" customWidth="1"/>
    <col min="13325" max="13325" width="11.85546875" customWidth="1"/>
    <col min="13326" max="13326" width="14.7109375" customWidth="1"/>
    <col min="13327" max="13327" width="9" bestFit="1" customWidth="1"/>
    <col min="13568" max="13568" width="4.7109375" bestFit="1" customWidth="1"/>
    <col min="13569" max="13569" width="9.7109375" bestFit="1" customWidth="1"/>
    <col min="13570" max="13570" width="10" bestFit="1" customWidth="1"/>
    <col min="13571" max="13571" width="8.85546875" bestFit="1" customWidth="1"/>
    <col min="13572" max="13572" width="22.85546875" customWidth="1"/>
    <col min="13573" max="13573" width="59.7109375" bestFit="1" customWidth="1"/>
    <col min="13574" max="13574" width="57.85546875" bestFit="1" customWidth="1"/>
    <col min="13575" max="13575" width="35.28515625" bestFit="1" customWidth="1"/>
    <col min="13576" max="13576" width="28.140625" bestFit="1" customWidth="1"/>
    <col min="13577" max="13577" width="33.140625" bestFit="1" customWidth="1"/>
    <col min="13578" max="13578" width="26" bestFit="1" customWidth="1"/>
    <col min="13579" max="13579" width="19.140625" bestFit="1" customWidth="1"/>
    <col min="13580" max="13580" width="10.42578125" customWidth="1"/>
    <col min="13581" max="13581" width="11.85546875" customWidth="1"/>
    <col min="13582" max="13582" width="14.7109375" customWidth="1"/>
    <col min="13583" max="13583" width="9" bestFit="1" customWidth="1"/>
    <col min="13824" max="13824" width="4.7109375" bestFit="1" customWidth="1"/>
    <col min="13825" max="13825" width="9.7109375" bestFit="1" customWidth="1"/>
    <col min="13826" max="13826" width="10" bestFit="1" customWidth="1"/>
    <col min="13827" max="13827" width="8.85546875" bestFit="1" customWidth="1"/>
    <col min="13828" max="13828" width="22.85546875" customWidth="1"/>
    <col min="13829" max="13829" width="59.7109375" bestFit="1" customWidth="1"/>
    <col min="13830" max="13830" width="57.85546875" bestFit="1" customWidth="1"/>
    <col min="13831" max="13831" width="35.28515625" bestFit="1" customWidth="1"/>
    <col min="13832" max="13832" width="28.140625" bestFit="1" customWidth="1"/>
    <col min="13833" max="13833" width="33.140625" bestFit="1" customWidth="1"/>
    <col min="13834" max="13834" width="26" bestFit="1" customWidth="1"/>
    <col min="13835" max="13835" width="19.140625" bestFit="1" customWidth="1"/>
    <col min="13836" max="13836" width="10.42578125" customWidth="1"/>
    <col min="13837" max="13837" width="11.85546875" customWidth="1"/>
    <col min="13838" max="13838" width="14.7109375" customWidth="1"/>
    <col min="13839" max="13839" width="9" bestFit="1" customWidth="1"/>
    <col min="14080" max="14080" width="4.7109375" bestFit="1" customWidth="1"/>
    <col min="14081" max="14081" width="9.7109375" bestFit="1" customWidth="1"/>
    <col min="14082" max="14082" width="10" bestFit="1" customWidth="1"/>
    <col min="14083" max="14083" width="8.85546875" bestFit="1" customWidth="1"/>
    <col min="14084" max="14084" width="22.85546875" customWidth="1"/>
    <col min="14085" max="14085" width="59.7109375" bestFit="1" customWidth="1"/>
    <col min="14086" max="14086" width="57.85546875" bestFit="1" customWidth="1"/>
    <col min="14087" max="14087" width="35.28515625" bestFit="1" customWidth="1"/>
    <col min="14088" max="14088" width="28.140625" bestFit="1" customWidth="1"/>
    <col min="14089" max="14089" width="33.140625" bestFit="1" customWidth="1"/>
    <col min="14090" max="14090" width="26" bestFit="1" customWidth="1"/>
    <col min="14091" max="14091" width="19.140625" bestFit="1" customWidth="1"/>
    <col min="14092" max="14092" width="10.42578125" customWidth="1"/>
    <col min="14093" max="14093" width="11.85546875" customWidth="1"/>
    <col min="14094" max="14094" width="14.7109375" customWidth="1"/>
    <col min="14095" max="14095" width="9" bestFit="1" customWidth="1"/>
    <col min="14336" max="14336" width="4.7109375" bestFit="1" customWidth="1"/>
    <col min="14337" max="14337" width="9.7109375" bestFit="1" customWidth="1"/>
    <col min="14338" max="14338" width="10" bestFit="1" customWidth="1"/>
    <col min="14339" max="14339" width="8.85546875" bestFit="1" customWidth="1"/>
    <col min="14340" max="14340" width="22.85546875" customWidth="1"/>
    <col min="14341" max="14341" width="59.7109375" bestFit="1" customWidth="1"/>
    <col min="14342" max="14342" width="57.85546875" bestFit="1" customWidth="1"/>
    <col min="14343" max="14343" width="35.28515625" bestFit="1" customWidth="1"/>
    <col min="14344" max="14344" width="28.140625" bestFit="1" customWidth="1"/>
    <col min="14345" max="14345" width="33.140625" bestFit="1" customWidth="1"/>
    <col min="14346" max="14346" width="26" bestFit="1" customWidth="1"/>
    <col min="14347" max="14347" width="19.140625" bestFit="1" customWidth="1"/>
    <col min="14348" max="14348" width="10.42578125" customWidth="1"/>
    <col min="14349" max="14349" width="11.85546875" customWidth="1"/>
    <col min="14350" max="14350" width="14.7109375" customWidth="1"/>
    <col min="14351" max="14351" width="9" bestFit="1" customWidth="1"/>
    <col min="14592" max="14592" width="4.7109375" bestFit="1" customWidth="1"/>
    <col min="14593" max="14593" width="9.7109375" bestFit="1" customWidth="1"/>
    <col min="14594" max="14594" width="10" bestFit="1" customWidth="1"/>
    <col min="14595" max="14595" width="8.85546875" bestFit="1" customWidth="1"/>
    <col min="14596" max="14596" width="22.85546875" customWidth="1"/>
    <col min="14597" max="14597" width="59.7109375" bestFit="1" customWidth="1"/>
    <col min="14598" max="14598" width="57.85546875" bestFit="1" customWidth="1"/>
    <col min="14599" max="14599" width="35.28515625" bestFit="1" customWidth="1"/>
    <col min="14600" max="14600" width="28.140625" bestFit="1" customWidth="1"/>
    <col min="14601" max="14601" width="33.140625" bestFit="1" customWidth="1"/>
    <col min="14602" max="14602" width="26" bestFit="1" customWidth="1"/>
    <col min="14603" max="14603" width="19.140625" bestFit="1" customWidth="1"/>
    <col min="14604" max="14604" width="10.42578125" customWidth="1"/>
    <col min="14605" max="14605" width="11.85546875" customWidth="1"/>
    <col min="14606" max="14606" width="14.7109375" customWidth="1"/>
    <col min="14607" max="14607" width="9" bestFit="1" customWidth="1"/>
    <col min="14848" max="14848" width="4.7109375" bestFit="1" customWidth="1"/>
    <col min="14849" max="14849" width="9.7109375" bestFit="1" customWidth="1"/>
    <col min="14850" max="14850" width="10" bestFit="1" customWidth="1"/>
    <col min="14851" max="14851" width="8.85546875" bestFit="1" customWidth="1"/>
    <col min="14852" max="14852" width="22.85546875" customWidth="1"/>
    <col min="14853" max="14853" width="59.7109375" bestFit="1" customWidth="1"/>
    <col min="14854" max="14854" width="57.85546875" bestFit="1" customWidth="1"/>
    <col min="14855" max="14855" width="35.28515625" bestFit="1" customWidth="1"/>
    <col min="14856" max="14856" width="28.140625" bestFit="1" customWidth="1"/>
    <col min="14857" max="14857" width="33.140625" bestFit="1" customWidth="1"/>
    <col min="14858" max="14858" width="26" bestFit="1" customWidth="1"/>
    <col min="14859" max="14859" width="19.140625" bestFit="1" customWidth="1"/>
    <col min="14860" max="14860" width="10.42578125" customWidth="1"/>
    <col min="14861" max="14861" width="11.85546875" customWidth="1"/>
    <col min="14862" max="14862" width="14.7109375" customWidth="1"/>
    <col min="14863" max="14863" width="9" bestFit="1" customWidth="1"/>
    <col min="15104" max="15104" width="4.7109375" bestFit="1" customWidth="1"/>
    <col min="15105" max="15105" width="9.7109375" bestFit="1" customWidth="1"/>
    <col min="15106" max="15106" width="10" bestFit="1" customWidth="1"/>
    <col min="15107" max="15107" width="8.85546875" bestFit="1" customWidth="1"/>
    <col min="15108" max="15108" width="22.85546875" customWidth="1"/>
    <col min="15109" max="15109" width="59.7109375" bestFit="1" customWidth="1"/>
    <col min="15110" max="15110" width="57.85546875" bestFit="1" customWidth="1"/>
    <col min="15111" max="15111" width="35.28515625" bestFit="1" customWidth="1"/>
    <col min="15112" max="15112" width="28.140625" bestFit="1" customWidth="1"/>
    <col min="15113" max="15113" width="33.140625" bestFit="1" customWidth="1"/>
    <col min="15114" max="15114" width="26" bestFit="1" customWidth="1"/>
    <col min="15115" max="15115" width="19.140625" bestFit="1" customWidth="1"/>
    <col min="15116" max="15116" width="10.42578125" customWidth="1"/>
    <col min="15117" max="15117" width="11.85546875" customWidth="1"/>
    <col min="15118" max="15118" width="14.7109375" customWidth="1"/>
    <col min="15119" max="15119" width="9" bestFit="1" customWidth="1"/>
    <col min="15360" max="15360" width="4.7109375" bestFit="1" customWidth="1"/>
    <col min="15361" max="15361" width="9.7109375" bestFit="1" customWidth="1"/>
    <col min="15362" max="15362" width="10" bestFit="1" customWidth="1"/>
    <col min="15363" max="15363" width="8.85546875" bestFit="1" customWidth="1"/>
    <col min="15364" max="15364" width="22.85546875" customWidth="1"/>
    <col min="15365" max="15365" width="59.7109375" bestFit="1" customWidth="1"/>
    <col min="15366" max="15366" width="57.85546875" bestFit="1" customWidth="1"/>
    <col min="15367" max="15367" width="35.28515625" bestFit="1" customWidth="1"/>
    <col min="15368" max="15368" width="28.140625" bestFit="1" customWidth="1"/>
    <col min="15369" max="15369" width="33.140625" bestFit="1" customWidth="1"/>
    <col min="15370" max="15370" width="26" bestFit="1" customWidth="1"/>
    <col min="15371" max="15371" width="19.140625" bestFit="1" customWidth="1"/>
    <col min="15372" max="15372" width="10.42578125" customWidth="1"/>
    <col min="15373" max="15373" width="11.85546875" customWidth="1"/>
    <col min="15374" max="15374" width="14.7109375" customWidth="1"/>
    <col min="15375" max="15375" width="9" bestFit="1" customWidth="1"/>
    <col min="15616" max="15616" width="4.7109375" bestFit="1" customWidth="1"/>
    <col min="15617" max="15617" width="9.7109375" bestFit="1" customWidth="1"/>
    <col min="15618" max="15618" width="10" bestFit="1" customWidth="1"/>
    <col min="15619" max="15619" width="8.85546875" bestFit="1" customWidth="1"/>
    <col min="15620" max="15620" width="22.85546875" customWidth="1"/>
    <col min="15621" max="15621" width="59.7109375" bestFit="1" customWidth="1"/>
    <col min="15622" max="15622" width="57.85546875" bestFit="1" customWidth="1"/>
    <col min="15623" max="15623" width="35.28515625" bestFit="1" customWidth="1"/>
    <col min="15624" max="15624" width="28.140625" bestFit="1" customWidth="1"/>
    <col min="15625" max="15625" width="33.140625" bestFit="1" customWidth="1"/>
    <col min="15626" max="15626" width="26" bestFit="1" customWidth="1"/>
    <col min="15627" max="15627" width="19.140625" bestFit="1" customWidth="1"/>
    <col min="15628" max="15628" width="10.42578125" customWidth="1"/>
    <col min="15629" max="15629" width="11.85546875" customWidth="1"/>
    <col min="15630" max="15630" width="14.7109375" customWidth="1"/>
    <col min="15631" max="15631" width="9" bestFit="1" customWidth="1"/>
    <col min="15872" max="15872" width="4.7109375" bestFit="1" customWidth="1"/>
    <col min="15873" max="15873" width="9.7109375" bestFit="1" customWidth="1"/>
    <col min="15874" max="15874" width="10" bestFit="1" customWidth="1"/>
    <col min="15875" max="15875" width="8.85546875" bestFit="1" customWidth="1"/>
    <col min="15876" max="15876" width="22.85546875" customWidth="1"/>
    <col min="15877" max="15877" width="59.7109375" bestFit="1" customWidth="1"/>
    <col min="15878" max="15878" width="57.85546875" bestFit="1" customWidth="1"/>
    <col min="15879" max="15879" width="35.28515625" bestFit="1" customWidth="1"/>
    <col min="15880" max="15880" width="28.140625" bestFit="1" customWidth="1"/>
    <col min="15881" max="15881" width="33.140625" bestFit="1" customWidth="1"/>
    <col min="15882" max="15882" width="26" bestFit="1" customWidth="1"/>
    <col min="15883" max="15883" width="19.140625" bestFit="1" customWidth="1"/>
    <col min="15884" max="15884" width="10.42578125" customWidth="1"/>
    <col min="15885" max="15885" width="11.85546875" customWidth="1"/>
    <col min="15886" max="15886" width="14.7109375" customWidth="1"/>
    <col min="15887" max="15887" width="9" bestFit="1" customWidth="1"/>
    <col min="16128" max="16128" width="4.7109375" bestFit="1" customWidth="1"/>
    <col min="16129" max="16129" width="9.7109375" bestFit="1" customWidth="1"/>
    <col min="16130" max="16130" width="10" bestFit="1" customWidth="1"/>
    <col min="16131" max="16131" width="8.85546875" bestFit="1" customWidth="1"/>
    <col min="16132" max="16132" width="22.85546875" customWidth="1"/>
    <col min="16133" max="16133" width="59.7109375" bestFit="1" customWidth="1"/>
    <col min="16134" max="16134" width="57.85546875" bestFit="1" customWidth="1"/>
    <col min="16135" max="16135" width="35.28515625" bestFit="1" customWidth="1"/>
    <col min="16136" max="16136" width="28.140625" bestFit="1" customWidth="1"/>
    <col min="16137" max="16137" width="33.140625" bestFit="1" customWidth="1"/>
    <col min="16138" max="16138" width="26" bestFit="1" customWidth="1"/>
    <col min="16139" max="16139" width="19.140625" bestFit="1" customWidth="1"/>
    <col min="16140" max="16140" width="10.42578125" customWidth="1"/>
    <col min="16141" max="16141" width="11.85546875" customWidth="1"/>
    <col min="16142" max="16142" width="14.7109375" customWidth="1"/>
    <col min="16143" max="16143" width="9" bestFit="1" customWidth="1"/>
  </cols>
  <sheetData>
    <row r="2" spans="1:16" ht="15.75">
      <c r="A2" s="714" t="s">
        <v>1829</v>
      </c>
      <c r="B2" s="715"/>
      <c r="C2" s="715"/>
      <c r="D2" s="715"/>
      <c r="E2" s="715"/>
      <c r="F2" s="715"/>
      <c r="G2" s="715"/>
      <c r="H2" s="715"/>
      <c r="I2" s="715"/>
      <c r="J2" s="715"/>
      <c r="K2" s="715"/>
      <c r="L2" s="715"/>
      <c r="M2" s="715"/>
    </row>
    <row r="3" spans="1:16" ht="15.75">
      <c r="A3" s="714"/>
      <c r="B3" s="715"/>
      <c r="C3" s="715"/>
      <c r="D3" s="715"/>
      <c r="E3" s="715"/>
      <c r="F3" s="715"/>
      <c r="G3" s="715"/>
      <c r="H3" s="715"/>
      <c r="I3" s="715"/>
      <c r="J3" s="715"/>
      <c r="K3" s="715"/>
      <c r="L3" s="715"/>
      <c r="M3" s="715"/>
    </row>
    <row r="4" spans="1:16" s="3" customFormat="1" ht="30" customHeight="1">
      <c r="A4" s="1085" t="s">
        <v>1</v>
      </c>
      <c r="B4" s="1073" t="s">
        <v>2</v>
      </c>
      <c r="C4" s="1073" t="s">
        <v>3</v>
      </c>
      <c r="D4" s="1085" t="s">
        <v>4</v>
      </c>
      <c r="E4" s="1085" t="s">
        <v>5</v>
      </c>
      <c r="F4" s="1085" t="s">
        <v>6</v>
      </c>
      <c r="G4" s="1085" t="s">
        <v>7</v>
      </c>
      <c r="H4" s="1085" t="s">
        <v>8</v>
      </c>
      <c r="I4" s="1085" t="s">
        <v>9</v>
      </c>
      <c r="J4" s="1087" t="s">
        <v>10</v>
      </c>
      <c r="K4" s="1088"/>
      <c r="L4" s="1089" t="s">
        <v>11</v>
      </c>
      <c r="M4" s="1089"/>
      <c r="N4" s="1073" t="s">
        <v>12</v>
      </c>
      <c r="O4" s="1073" t="s">
        <v>13</v>
      </c>
      <c r="P4" s="1073" t="s">
        <v>14</v>
      </c>
    </row>
    <row r="5" spans="1:16" s="3" customFormat="1" ht="35.25" customHeight="1">
      <c r="A5" s="1086"/>
      <c r="B5" s="1074"/>
      <c r="C5" s="1074"/>
      <c r="D5" s="1086"/>
      <c r="E5" s="1086"/>
      <c r="F5" s="1086"/>
      <c r="G5" s="1086"/>
      <c r="H5" s="1086"/>
      <c r="I5" s="1086"/>
      <c r="J5" s="709">
        <v>2016</v>
      </c>
      <c r="K5" s="709">
        <v>2017</v>
      </c>
      <c r="L5" s="706" t="s">
        <v>15</v>
      </c>
      <c r="M5" s="706" t="s">
        <v>16</v>
      </c>
      <c r="N5" s="1074"/>
      <c r="O5" s="1074"/>
      <c r="P5" s="1074"/>
    </row>
    <row r="6" spans="1:16" s="41" customFormat="1" ht="18.75" customHeight="1">
      <c r="A6" s="1289">
        <v>1</v>
      </c>
      <c r="B6" s="1079">
        <v>10</v>
      </c>
      <c r="C6" s="1079">
        <v>5</v>
      </c>
      <c r="D6" s="1079" t="s">
        <v>99</v>
      </c>
      <c r="E6" s="1712" t="s">
        <v>1830</v>
      </c>
      <c r="F6" s="1712" t="s">
        <v>1831</v>
      </c>
      <c r="G6" s="1712" t="s">
        <v>1832</v>
      </c>
      <c r="H6" s="1712" t="s">
        <v>1833</v>
      </c>
      <c r="I6" s="1712" t="s">
        <v>1834</v>
      </c>
      <c r="J6" s="1712" t="s">
        <v>1835</v>
      </c>
      <c r="K6" s="1712" t="s">
        <v>208</v>
      </c>
      <c r="L6" s="1104" t="s">
        <v>1056</v>
      </c>
      <c r="M6" s="1104">
        <v>1</v>
      </c>
      <c r="N6" s="1307">
        <v>74213.03</v>
      </c>
      <c r="O6" s="1712" t="s">
        <v>1836</v>
      </c>
      <c r="P6" s="1712" t="s">
        <v>29</v>
      </c>
    </row>
    <row r="7" spans="1:16" s="41" customFormat="1" ht="18.75" customHeight="1">
      <c r="A7" s="1278"/>
      <c r="B7" s="1100"/>
      <c r="C7" s="1100"/>
      <c r="D7" s="1100"/>
      <c r="E7" s="1713"/>
      <c r="F7" s="1713"/>
      <c r="G7" s="1713"/>
      <c r="H7" s="1713"/>
      <c r="I7" s="1713"/>
      <c r="J7" s="1713"/>
      <c r="K7" s="1713"/>
      <c r="L7" s="1104"/>
      <c r="M7" s="1104">
        <v>1</v>
      </c>
      <c r="N7" s="1308"/>
      <c r="O7" s="1713"/>
      <c r="P7" s="1713"/>
    </row>
    <row r="8" spans="1:16" s="41" customFormat="1" ht="39" customHeight="1">
      <c r="A8" s="1278"/>
      <c r="B8" s="1100"/>
      <c r="C8" s="1100"/>
      <c r="D8" s="1100"/>
      <c r="E8" s="1713"/>
      <c r="F8" s="1713"/>
      <c r="G8" s="1713"/>
      <c r="H8" s="1713"/>
      <c r="I8" s="1713"/>
      <c r="J8" s="1713"/>
      <c r="K8" s="1713"/>
      <c r="L8" s="708" t="s">
        <v>131</v>
      </c>
      <c r="M8" s="724">
        <v>8</v>
      </c>
      <c r="N8" s="1308"/>
      <c r="O8" s="1713"/>
      <c r="P8" s="1713"/>
    </row>
    <row r="9" spans="1:16" s="41" customFormat="1" ht="39" customHeight="1">
      <c r="A9" s="1278"/>
      <c r="B9" s="1105">
        <v>10</v>
      </c>
      <c r="C9" s="1105">
        <v>5</v>
      </c>
      <c r="D9" s="1105" t="s">
        <v>99</v>
      </c>
      <c r="E9" s="1521" t="s">
        <v>1830</v>
      </c>
      <c r="F9" s="1521" t="s">
        <v>1831</v>
      </c>
      <c r="G9" s="1521" t="s">
        <v>1832</v>
      </c>
      <c r="H9" s="1521" t="s">
        <v>1833</v>
      </c>
      <c r="I9" s="1521" t="s">
        <v>1834</v>
      </c>
      <c r="J9" s="1521" t="s">
        <v>1835</v>
      </c>
      <c r="K9" s="1521" t="s">
        <v>208</v>
      </c>
      <c r="L9" s="1386" t="s">
        <v>1056</v>
      </c>
      <c r="M9" s="1386">
        <v>1</v>
      </c>
      <c r="N9" s="1240">
        <v>69080.11</v>
      </c>
      <c r="O9" s="1521" t="s">
        <v>1836</v>
      </c>
      <c r="P9" s="1521" t="s">
        <v>29</v>
      </c>
    </row>
    <row r="10" spans="1:16" s="41" customFormat="1" ht="6" customHeight="1">
      <c r="A10" s="1250"/>
      <c r="B10" s="1106"/>
      <c r="C10" s="1106"/>
      <c r="D10" s="1106"/>
      <c r="E10" s="1715"/>
      <c r="F10" s="1715"/>
      <c r="G10" s="1715"/>
      <c r="H10" s="1715"/>
      <c r="I10" s="1715"/>
      <c r="J10" s="1715"/>
      <c r="K10" s="1715"/>
      <c r="L10" s="1386"/>
      <c r="M10" s="1386">
        <v>1</v>
      </c>
      <c r="N10" s="1241"/>
      <c r="O10" s="1715"/>
      <c r="P10" s="1715"/>
    </row>
    <row r="11" spans="1:16" s="41" customFormat="1" ht="39" customHeight="1">
      <c r="A11" s="1250"/>
      <c r="B11" s="1106"/>
      <c r="C11" s="1106"/>
      <c r="D11" s="1106"/>
      <c r="E11" s="1715"/>
      <c r="F11" s="1715"/>
      <c r="G11" s="1715"/>
      <c r="H11" s="1715"/>
      <c r="I11" s="1715"/>
      <c r="J11" s="1715"/>
      <c r="K11" s="1715"/>
      <c r="L11" s="713" t="s">
        <v>131</v>
      </c>
      <c r="M11" s="721">
        <v>8</v>
      </c>
      <c r="N11" s="1241"/>
      <c r="O11" s="1715"/>
      <c r="P11" s="1715"/>
    </row>
    <row r="12" spans="1:16" s="41" customFormat="1" ht="27" customHeight="1">
      <c r="A12" s="957"/>
      <c r="B12" s="1236" t="s">
        <v>4623</v>
      </c>
      <c r="C12" s="1236"/>
      <c r="D12" s="1236"/>
      <c r="E12" s="1236"/>
      <c r="F12" s="1236"/>
      <c r="G12" s="1236"/>
      <c r="H12" s="1236"/>
      <c r="I12" s="1236"/>
      <c r="J12" s="1236"/>
      <c r="K12" s="1236"/>
      <c r="L12" s="1236"/>
      <c r="M12" s="1236"/>
      <c r="N12" s="1236"/>
      <c r="O12" s="1236"/>
      <c r="P12" s="1236"/>
    </row>
    <row r="13" spans="1:16" s="41" customFormat="1" ht="19.5" customHeight="1">
      <c r="A13" s="1289">
        <v>2</v>
      </c>
      <c r="B13" s="1079">
        <v>13</v>
      </c>
      <c r="C13" s="1079">
        <v>1</v>
      </c>
      <c r="D13" s="1079" t="s">
        <v>99</v>
      </c>
      <c r="E13" s="1712" t="s">
        <v>1830</v>
      </c>
      <c r="F13" s="1712" t="s">
        <v>1837</v>
      </c>
      <c r="G13" s="1712" t="s">
        <v>1838</v>
      </c>
      <c r="H13" s="1712" t="s">
        <v>1811</v>
      </c>
      <c r="I13" s="1712" t="s">
        <v>1834</v>
      </c>
      <c r="J13" s="1712" t="s">
        <v>1839</v>
      </c>
      <c r="K13" s="1712" t="s">
        <v>208</v>
      </c>
      <c r="L13" s="1104" t="s">
        <v>1056</v>
      </c>
      <c r="M13" s="1711">
        <v>1</v>
      </c>
      <c r="N13" s="1307">
        <v>16210.25</v>
      </c>
      <c r="O13" s="1712" t="s">
        <v>1836</v>
      </c>
      <c r="P13" s="1712" t="s">
        <v>29</v>
      </c>
    </row>
    <row r="14" spans="1:16" s="41" customFormat="1" ht="11.25" customHeight="1">
      <c r="A14" s="1278"/>
      <c r="B14" s="1100"/>
      <c r="C14" s="1100"/>
      <c r="D14" s="1100"/>
      <c r="E14" s="1713"/>
      <c r="F14" s="1713"/>
      <c r="G14" s="1713"/>
      <c r="H14" s="1713"/>
      <c r="I14" s="1713"/>
      <c r="J14" s="1713"/>
      <c r="K14" s="1713"/>
      <c r="L14" s="1104"/>
      <c r="M14" s="1104"/>
      <c r="N14" s="1308"/>
      <c r="O14" s="1713"/>
      <c r="P14" s="1713"/>
    </row>
    <row r="15" spans="1:16" s="41" customFormat="1" ht="38.25" customHeight="1">
      <c r="A15" s="1278"/>
      <c r="B15" s="1100"/>
      <c r="C15" s="1100"/>
      <c r="D15" s="1100"/>
      <c r="E15" s="1713"/>
      <c r="F15" s="1713"/>
      <c r="G15" s="1713"/>
      <c r="H15" s="1713"/>
      <c r="I15" s="1713"/>
      <c r="J15" s="1713"/>
      <c r="K15" s="1713"/>
      <c r="L15" s="708" t="s">
        <v>131</v>
      </c>
      <c r="M15" s="724">
        <v>5</v>
      </c>
      <c r="N15" s="1308"/>
      <c r="O15" s="1713"/>
      <c r="P15" s="1713"/>
    </row>
    <row r="16" spans="1:16" s="41" customFormat="1" ht="38.25" customHeight="1">
      <c r="A16" s="1292"/>
      <c r="B16" s="1105">
        <v>13</v>
      </c>
      <c r="C16" s="1105">
        <v>1</v>
      </c>
      <c r="D16" s="1105" t="s">
        <v>99</v>
      </c>
      <c r="E16" s="1521" t="s">
        <v>1830</v>
      </c>
      <c r="F16" s="1521" t="s">
        <v>1837</v>
      </c>
      <c r="G16" s="1521" t="s">
        <v>1838</v>
      </c>
      <c r="H16" s="1521" t="s">
        <v>1811</v>
      </c>
      <c r="I16" s="1521" t="s">
        <v>1834</v>
      </c>
      <c r="J16" s="1521" t="s">
        <v>1839</v>
      </c>
      <c r="K16" s="1521" t="s">
        <v>208</v>
      </c>
      <c r="L16" s="1386" t="s">
        <v>1056</v>
      </c>
      <c r="M16" s="1387">
        <v>1</v>
      </c>
      <c r="N16" s="1240">
        <v>10114.299999999999</v>
      </c>
      <c r="O16" s="1521" t="s">
        <v>1836</v>
      </c>
      <c r="P16" s="1521" t="s">
        <v>29</v>
      </c>
    </row>
    <row r="17" spans="1:16" s="41" customFormat="1" ht="12" customHeight="1">
      <c r="A17" s="1292"/>
      <c r="B17" s="1106"/>
      <c r="C17" s="1106"/>
      <c r="D17" s="1106"/>
      <c r="E17" s="1715"/>
      <c r="F17" s="1715"/>
      <c r="G17" s="1715"/>
      <c r="H17" s="1715"/>
      <c r="I17" s="1715"/>
      <c r="J17" s="1715"/>
      <c r="K17" s="1715"/>
      <c r="L17" s="1386"/>
      <c r="M17" s="1386"/>
      <c r="N17" s="1241"/>
      <c r="O17" s="1715"/>
      <c r="P17" s="1715"/>
    </row>
    <row r="18" spans="1:16" s="41" customFormat="1" ht="38.25" customHeight="1">
      <c r="A18" s="1292"/>
      <c r="B18" s="1106"/>
      <c r="C18" s="1106"/>
      <c r="D18" s="1106"/>
      <c r="E18" s="1715"/>
      <c r="F18" s="1715"/>
      <c r="G18" s="1715"/>
      <c r="H18" s="1715"/>
      <c r="I18" s="1715"/>
      <c r="J18" s="1715"/>
      <c r="K18" s="1715"/>
      <c r="L18" s="906" t="s">
        <v>131</v>
      </c>
      <c r="M18" s="914">
        <v>2</v>
      </c>
      <c r="N18" s="1241"/>
      <c r="O18" s="1715"/>
      <c r="P18" s="1715"/>
    </row>
    <row r="19" spans="1:16" s="41" customFormat="1" ht="26.25" customHeight="1">
      <c r="A19" s="962"/>
      <c r="B19" s="1236" t="s">
        <v>2091</v>
      </c>
      <c r="C19" s="1236"/>
      <c r="D19" s="1236"/>
      <c r="E19" s="1236"/>
      <c r="F19" s="1236"/>
      <c r="G19" s="1236"/>
      <c r="H19" s="1236"/>
      <c r="I19" s="1236"/>
      <c r="J19" s="1236"/>
      <c r="K19" s="1236"/>
      <c r="L19" s="1236"/>
      <c r="M19" s="1236"/>
      <c r="N19" s="1236"/>
      <c r="O19" s="1236"/>
      <c r="P19" s="1236"/>
    </row>
    <row r="20" spans="1:16" s="41" customFormat="1" ht="17.25" customHeight="1">
      <c r="A20" s="1071">
        <v>3</v>
      </c>
      <c r="B20" s="1079">
        <v>13</v>
      </c>
      <c r="C20" s="1079">
        <v>5</v>
      </c>
      <c r="D20" s="1079" t="s">
        <v>58</v>
      </c>
      <c r="E20" s="1712" t="s">
        <v>1830</v>
      </c>
      <c r="F20" s="1712" t="s">
        <v>1840</v>
      </c>
      <c r="G20" s="1712" t="s">
        <v>1841</v>
      </c>
      <c r="H20" s="1712" t="s">
        <v>1811</v>
      </c>
      <c r="I20" s="1712" t="s">
        <v>1834</v>
      </c>
      <c r="J20" s="1712" t="s">
        <v>1839</v>
      </c>
      <c r="K20" s="1712" t="s">
        <v>208</v>
      </c>
      <c r="L20" s="1104" t="s">
        <v>1056</v>
      </c>
      <c r="M20" s="1711">
        <v>1</v>
      </c>
      <c r="N20" s="1307">
        <v>27767.25</v>
      </c>
      <c r="O20" s="1712" t="s">
        <v>1836</v>
      </c>
      <c r="P20" s="1712" t="s">
        <v>29</v>
      </c>
    </row>
    <row r="21" spans="1:16" s="41" customFormat="1" ht="12.75">
      <c r="A21" s="1097"/>
      <c r="B21" s="1100"/>
      <c r="C21" s="1100"/>
      <c r="D21" s="1100"/>
      <c r="E21" s="1713"/>
      <c r="F21" s="1713"/>
      <c r="G21" s="1713"/>
      <c r="H21" s="1713"/>
      <c r="I21" s="1713"/>
      <c r="J21" s="1713"/>
      <c r="K21" s="1713"/>
      <c r="L21" s="1104"/>
      <c r="M21" s="1104"/>
      <c r="N21" s="1308"/>
      <c r="O21" s="1713"/>
      <c r="P21" s="1713"/>
    </row>
    <row r="22" spans="1:16" s="41" customFormat="1" ht="38.25">
      <c r="A22" s="1097"/>
      <c r="B22" s="1100"/>
      <c r="C22" s="1100"/>
      <c r="D22" s="1100"/>
      <c r="E22" s="1713"/>
      <c r="F22" s="1713"/>
      <c r="G22" s="1713"/>
      <c r="H22" s="1713"/>
      <c r="I22" s="1713"/>
      <c r="J22" s="1713"/>
      <c r="K22" s="1713"/>
      <c r="L22" s="708" t="s">
        <v>131</v>
      </c>
      <c r="M22" s="724">
        <v>12</v>
      </c>
      <c r="N22" s="1308"/>
      <c r="O22" s="1713"/>
      <c r="P22" s="1713"/>
    </row>
    <row r="23" spans="1:16" s="41" customFormat="1" ht="12.75">
      <c r="A23" s="1127"/>
      <c r="B23" s="1105">
        <v>13</v>
      </c>
      <c r="C23" s="1105">
        <v>5</v>
      </c>
      <c r="D23" s="1105" t="s">
        <v>58</v>
      </c>
      <c r="E23" s="1521" t="s">
        <v>1830</v>
      </c>
      <c r="F23" s="1521" t="s">
        <v>1840</v>
      </c>
      <c r="G23" s="1521" t="s">
        <v>1841</v>
      </c>
      <c r="H23" s="1521" t="s">
        <v>1811</v>
      </c>
      <c r="I23" s="1521" t="s">
        <v>1834</v>
      </c>
      <c r="J23" s="1521" t="s">
        <v>1839</v>
      </c>
      <c r="K23" s="1521" t="s">
        <v>208</v>
      </c>
      <c r="L23" s="1386" t="s">
        <v>1056</v>
      </c>
      <c r="M23" s="1387">
        <v>1</v>
      </c>
      <c r="N23" s="1240">
        <v>23140</v>
      </c>
      <c r="O23" s="1521" t="s">
        <v>1836</v>
      </c>
      <c r="P23" s="1521" t="s">
        <v>29</v>
      </c>
    </row>
    <row r="24" spans="1:16" s="41" customFormat="1" ht="12.75">
      <c r="A24" s="1127"/>
      <c r="B24" s="1106"/>
      <c r="C24" s="1106"/>
      <c r="D24" s="1106"/>
      <c r="E24" s="1715"/>
      <c r="F24" s="1715"/>
      <c r="G24" s="1715"/>
      <c r="H24" s="1715"/>
      <c r="I24" s="1715"/>
      <c r="J24" s="1715"/>
      <c r="K24" s="1715"/>
      <c r="L24" s="1386"/>
      <c r="M24" s="1386"/>
      <c r="N24" s="1241"/>
      <c r="O24" s="1715"/>
      <c r="P24" s="1715"/>
    </row>
    <row r="25" spans="1:16" s="41" customFormat="1" ht="51">
      <c r="A25" s="1127"/>
      <c r="B25" s="1106"/>
      <c r="C25" s="1106"/>
      <c r="D25" s="1106"/>
      <c r="E25" s="1715"/>
      <c r="F25" s="1715"/>
      <c r="G25" s="1715"/>
      <c r="H25" s="1715"/>
      <c r="I25" s="1715"/>
      <c r="J25" s="1715"/>
      <c r="K25" s="1715"/>
      <c r="L25" s="906" t="s">
        <v>131</v>
      </c>
      <c r="M25" s="914">
        <v>15</v>
      </c>
      <c r="N25" s="1241"/>
      <c r="O25" s="1715"/>
      <c r="P25" s="1715"/>
    </row>
    <row r="26" spans="1:16" s="41" customFormat="1" ht="12.75">
      <c r="A26" s="949"/>
      <c r="B26" s="1236" t="s">
        <v>2091</v>
      </c>
      <c r="C26" s="1236"/>
      <c r="D26" s="1236"/>
      <c r="E26" s="1236"/>
      <c r="F26" s="1236"/>
      <c r="G26" s="1236"/>
      <c r="H26" s="1236"/>
      <c r="I26" s="1236"/>
      <c r="J26" s="1236"/>
      <c r="K26" s="1236"/>
      <c r="L26" s="1236"/>
      <c r="M26" s="1236"/>
      <c r="N26" s="1236"/>
      <c r="O26" s="1236"/>
      <c r="P26" s="1236"/>
    </row>
    <row r="27" spans="1:16" s="41" customFormat="1" ht="21.75" customHeight="1">
      <c r="A27" s="1289">
        <v>4</v>
      </c>
      <c r="B27" s="1079">
        <v>13</v>
      </c>
      <c r="C27" s="1079">
        <v>5</v>
      </c>
      <c r="D27" s="1079" t="s">
        <v>99</v>
      </c>
      <c r="E27" s="1712" t="s">
        <v>1830</v>
      </c>
      <c r="F27" s="1712" t="s">
        <v>1842</v>
      </c>
      <c r="G27" s="1712" t="s">
        <v>1841</v>
      </c>
      <c r="H27" s="1714" t="s">
        <v>1811</v>
      </c>
      <c r="I27" s="1712" t="s">
        <v>1834</v>
      </c>
      <c r="J27" s="1712" t="s">
        <v>1843</v>
      </c>
      <c r="K27" s="1712" t="s">
        <v>208</v>
      </c>
      <c r="L27" s="1104" t="s">
        <v>1056</v>
      </c>
      <c r="M27" s="1711">
        <v>1</v>
      </c>
      <c r="N27" s="1307">
        <v>9225</v>
      </c>
      <c r="O27" s="1712" t="s">
        <v>1836</v>
      </c>
      <c r="P27" s="1712" t="s">
        <v>29</v>
      </c>
    </row>
    <row r="28" spans="1:16" s="41" customFormat="1" ht="12.75" customHeight="1">
      <c r="A28" s="1278"/>
      <c r="B28" s="1100"/>
      <c r="C28" s="1100"/>
      <c r="D28" s="1100"/>
      <c r="E28" s="1713"/>
      <c r="F28" s="1713"/>
      <c r="G28" s="1713"/>
      <c r="H28" s="1713"/>
      <c r="I28" s="1713"/>
      <c r="J28" s="1713"/>
      <c r="K28" s="1713"/>
      <c r="L28" s="1104"/>
      <c r="M28" s="1104"/>
      <c r="N28" s="1308"/>
      <c r="O28" s="1713"/>
      <c r="P28" s="1713"/>
    </row>
    <row r="29" spans="1:16" s="41" customFormat="1" ht="37.5" customHeight="1">
      <c r="A29" s="1278"/>
      <c r="B29" s="1100"/>
      <c r="C29" s="1100"/>
      <c r="D29" s="1100"/>
      <c r="E29" s="1713"/>
      <c r="F29" s="1713"/>
      <c r="G29" s="1713"/>
      <c r="H29" s="1713"/>
      <c r="I29" s="1713"/>
      <c r="J29" s="1713"/>
      <c r="K29" s="1713"/>
      <c r="L29" s="708" t="s">
        <v>131</v>
      </c>
      <c r="M29" s="724">
        <v>5</v>
      </c>
      <c r="N29" s="1308"/>
      <c r="O29" s="1713"/>
      <c r="P29" s="1713"/>
    </row>
    <row r="30" spans="1:16" s="41" customFormat="1" ht="37.5" customHeight="1">
      <c r="A30" s="1292"/>
      <c r="B30" s="1105">
        <v>13</v>
      </c>
      <c r="C30" s="1105">
        <v>5</v>
      </c>
      <c r="D30" s="1105" t="s">
        <v>99</v>
      </c>
      <c r="E30" s="1521" t="s">
        <v>1830</v>
      </c>
      <c r="F30" s="1716" t="s">
        <v>1844</v>
      </c>
      <c r="G30" s="1521" t="s">
        <v>1841</v>
      </c>
      <c r="H30" s="1521" t="s">
        <v>1811</v>
      </c>
      <c r="I30" s="1521" t="s">
        <v>1834</v>
      </c>
      <c r="J30" s="1521" t="s">
        <v>1843</v>
      </c>
      <c r="K30" s="1521" t="s">
        <v>208</v>
      </c>
      <c r="L30" s="1386" t="s">
        <v>1056</v>
      </c>
      <c r="M30" s="1387">
        <v>1</v>
      </c>
      <c r="N30" s="1240">
        <v>8887.2900000000009</v>
      </c>
      <c r="O30" s="1521" t="s">
        <v>1836</v>
      </c>
      <c r="P30" s="1521" t="s">
        <v>29</v>
      </c>
    </row>
    <row r="31" spans="1:16" s="41" customFormat="1" ht="8.25" customHeight="1">
      <c r="A31" s="1292"/>
      <c r="B31" s="1106"/>
      <c r="C31" s="1106"/>
      <c r="D31" s="1106"/>
      <c r="E31" s="1715"/>
      <c r="F31" s="1717"/>
      <c r="G31" s="1715"/>
      <c r="H31" s="1715"/>
      <c r="I31" s="1715"/>
      <c r="J31" s="1715"/>
      <c r="K31" s="1715"/>
      <c r="L31" s="1386"/>
      <c r="M31" s="1386"/>
      <c r="N31" s="1241"/>
      <c r="O31" s="1715"/>
      <c r="P31" s="1715"/>
    </row>
    <row r="32" spans="1:16" s="41" customFormat="1" ht="37.5" customHeight="1">
      <c r="A32" s="1292"/>
      <c r="B32" s="1106"/>
      <c r="C32" s="1106"/>
      <c r="D32" s="1106"/>
      <c r="E32" s="1715"/>
      <c r="F32" s="1717"/>
      <c r="G32" s="1715"/>
      <c r="H32" s="1715"/>
      <c r="I32" s="1715"/>
      <c r="J32" s="1715"/>
      <c r="K32" s="1715"/>
      <c r="L32" s="906" t="s">
        <v>131</v>
      </c>
      <c r="M32" s="914">
        <v>10</v>
      </c>
      <c r="N32" s="1241"/>
      <c r="O32" s="1715"/>
      <c r="P32" s="1715"/>
    </row>
    <row r="33" spans="1:16" s="41" customFormat="1" ht="21" customHeight="1">
      <c r="A33" s="969"/>
      <c r="B33" s="1236" t="s">
        <v>4624</v>
      </c>
      <c r="C33" s="1236"/>
      <c r="D33" s="1236"/>
      <c r="E33" s="1236"/>
      <c r="F33" s="1236"/>
      <c r="G33" s="1236"/>
      <c r="H33" s="1236"/>
      <c r="I33" s="1236"/>
      <c r="J33" s="1236"/>
      <c r="K33" s="1236"/>
      <c r="L33" s="1236"/>
      <c r="M33" s="1236"/>
      <c r="N33" s="1236"/>
      <c r="O33" s="1236"/>
      <c r="P33" s="1236"/>
    </row>
    <row r="34" spans="1:16" s="41" customFormat="1" ht="21.75" customHeight="1">
      <c r="A34" s="1071">
        <v>5</v>
      </c>
      <c r="B34" s="1079">
        <v>10</v>
      </c>
      <c r="C34" s="1079">
        <v>1</v>
      </c>
      <c r="D34" s="1079" t="s">
        <v>50</v>
      </c>
      <c r="E34" s="1712" t="s">
        <v>1830</v>
      </c>
      <c r="F34" s="1712" t="s">
        <v>1845</v>
      </c>
      <c r="G34" s="1712" t="s">
        <v>1838</v>
      </c>
      <c r="H34" s="1712" t="s">
        <v>1846</v>
      </c>
      <c r="I34" s="1712" t="s">
        <v>1834</v>
      </c>
      <c r="J34" s="1712" t="s">
        <v>1847</v>
      </c>
      <c r="K34" s="1712" t="s">
        <v>208</v>
      </c>
      <c r="L34" s="1104" t="s">
        <v>1056</v>
      </c>
      <c r="M34" s="1711">
        <v>1</v>
      </c>
      <c r="N34" s="1307">
        <v>9444</v>
      </c>
      <c r="O34" s="1712" t="s">
        <v>1836</v>
      </c>
      <c r="P34" s="1712" t="s">
        <v>29</v>
      </c>
    </row>
    <row r="35" spans="1:16" s="41" customFormat="1" ht="11.25" customHeight="1">
      <c r="A35" s="1097"/>
      <c r="B35" s="1100"/>
      <c r="C35" s="1100"/>
      <c r="D35" s="1100"/>
      <c r="E35" s="1713"/>
      <c r="F35" s="1713"/>
      <c r="G35" s="1713"/>
      <c r="H35" s="1713"/>
      <c r="I35" s="1713"/>
      <c r="J35" s="1713"/>
      <c r="K35" s="1713"/>
      <c r="L35" s="1104"/>
      <c r="M35" s="1104"/>
      <c r="N35" s="1308"/>
      <c r="O35" s="1713"/>
      <c r="P35" s="1713"/>
    </row>
    <row r="36" spans="1:16" s="41" customFormat="1" ht="42.75" customHeight="1">
      <c r="A36" s="1097"/>
      <c r="B36" s="1100"/>
      <c r="C36" s="1100"/>
      <c r="D36" s="1100"/>
      <c r="E36" s="1713"/>
      <c r="F36" s="1713"/>
      <c r="G36" s="1713"/>
      <c r="H36" s="1713"/>
      <c r="I36" s="1713"/>
      <c r="J36" s="1713"/>
      <c r="K36" s="1713"/>
      <c r="L36" s="711" t="s">
        <v>131</v>
      </c>
      <c r="M36" s="725">
        <v>5</v>
      </c>
      <c r="N36" s="1308"/>
      <c r="O36" s="1713"/>
      <c r="P36" s="1713"/>
    </row>
    <row r="37" spans="1:16" s="41" customFormat="1" ht="22.5" customHeight="1">
      <c r="A37" s="1071">
        <v>6</v>
      </c>
      <c r="B37" s="1079">
        <v>13</v>
      </c>
      <c r="C37" s="1079">
        <v>3</v>
      </c>
      <c r="D37" s="1079" t="s">
        <v>99</v>
      </c>
      <c r="E37" s="1712" t="s">
        <v>1830</v>
      </c>
      <c r="F37" s="1712" t="s">
        <v>1403</v>
      </c>
      <c r="G37" s="1712" t="s">
        <v>1848</v>
      </c>
      <c r="H37" s="1712" t="s">
        <v>1849</v>
      </c>
      <c r="I37" s="1712" t="s">
        <v>1850</v>
      </c>
      <c r="J37" s="1712" t="s">
        <v>1847</v>
      </c>
      <c r="K37" s="1712" t="s">
        <v>208</v>
      </c>
      <c r="L37" s="1104" t="s">
        <v>1056</v>
      </c>
      <c r="M37" s="1711">
        <v>1</v>
      </c>
      <c r="N37" s="1307">
        <v>22444</v>
      </c>
      <c r="O37" s="1712" t="s">
        <v>1836</v>
      </c>
      <c r="P37" s="1712" t="s">
        <v>29</v>
      </c>
    </row>
    <row r="38" spans="1:16" s="41" customFormat="1" ht="8.25" customHeight="1">
      <c r="A38" s="1097"/>
      <c r="B38" s="1100"/>
      <c r="C38" s="1100"/>
      <c r="D38" s="1100"/>
      <c r="E38" s="1713"/>
      <c r="F38" s="1713"/>
      <c r="G38" s="1713"/>
      <c r="H38" s="1713"/>
      <c r="I38" s="1713"/>
      <c r="J38" s="1713"/>
      <c r="K38" s="1713"/>
      <c r="L38" s="1104"/>
      <c r="M38" s="1104"/>
      <c r="N38" s="1308"/>
      <c r="O38" s="1713"/>
      <c r="P38" s="1713"/>
    </row>
    <row r="39" spans="1:16" s="41" customFormat="1" ht="40.5" customHeight="1">
      <c r="A39" s="1097"/>
      <c r="B39" s="1100"/>
      <c r="C39" s="1100"/>
      <c r="D39" s="1100"/>
      <c r="E39" s="1713"/>
      <c r="F39" s="1713"/>
      <c r="G39" s="1713"/>
      <c r="H39" s="1713"/>
      <c r="I39" s="1713"/>
      <c r="J39" s="1713"/>
      <c r="K39" s="1713"/>
      <c r="L39" s="711" t="s">
        <v>131</v>
      </c>
      <c r="M39" s="725">
        <v>15</v>
      </c>
      <c r="N39" s="1308"/>
      <c r="O39" s="1713"/>
      <c r="P39" s="1713"/>
    </row>
    <row r="40" spans="1:16" s="41" customFormat="1" ht="39.75" customHeight="1">
      <c r="A40" s="1097"/>
      <c r="B40" s="1100"/>
      <c r="C40" s="1100"/>
      <c r="D40" s="1100"/>
      <c r="E40" s="1713"/>
      <c r="F40" s="1713"/>
      <c r="G40" s="1713"/>
      <c r="H40" s="1713"/>
      <c r="I40" s="1713"/>
      <c r="J40" s="1713"/>
      <c r="K40" s="1713"/>
      <c r="L40" s="711" t="s">
        <v>1851</v>
      </c>
      <c r="M40" s="725">
        <v>1</v>
      </c>
      <c r="N40" s="1308"/>
      <c r="O40" s="1713"/>
      <c r="P40" s="1713"/>
    </row>
    <row r="41" spans="1:16" s="41" customFormat="1" ht="51">
      <c r="A41" s="1097"/>
      <c r="B41" s="1100"/>
      <c r="C41" s="1100"/>
      <c r="D41" s="1100"/>
      <c r="E41" s="1713"/>
      <c r="F41" s="1713"/>
      <c r="G41" s="1713"/>
      <c r="H41" s="1713"/>
      <c r="I41" s="1713"/>
      <c r="J41" s="1713"/>
      <c r="K41" s="1713"/>
      <c r="L41" s="345" t="s">
        <v>1852</v>
      </c>
      <c r="M41" s="725">
        <v>15</v>
      </c>
      <c r="N41" s="1308"/>
      <c r="O41" s="1713"/>
      <c r="P41" s="1713"/>
    </row>
    <row r="42" spans="1:16" s="41" customFormat="1" ht="22.5" customHeight="1">
      <c r="A42" s="1289">
        <v>7</v>
      </c>
      <c r="B42" s="1079">
        <v>10</v>
      </c>
      <c r="C42" s="1079">
        <v>5</v>
      </c>
      <c r="D42" s="1079" t="s">
        <v>58</v>
      </c>
      <c r="E42" s="1712" t="s">
        <v>1830</v>
      </c>
      <c r="F42" s="1712" t="s">
        <v>40</v>
      </c>
      <c r="G42" s="1712" t="s">
        <v>1832</v>
      </c>
      <c r="H42" s="1712" t="s">
        <v>1853</v>
      </c>
      <c r="I42" s="1712" t="s">
        <v>1834</v>
      </c>
      <c r="J42" s="1712" t="s">
        <v>1847</v>
      </c>
      <c r="K42" s="1712" t="s">
        <v>208</v>
      </c>
      <c r="L42" s="1104" t="s">
        <v>1056</v>
      </c>
      <c r="M42" s="1711">
        <v>1</v>
      </c>
      <c r="N42" s="1307">
        <v>84513.47</v>
      </c>
      <c r="O42" s="1712" t="s">
        <v>1836</v>
      </c>
      <c r="P42" s="1712" t="s">
        <v>29</v>
      </c>
    </row>
    <row r="43" spans="1:16" s="41" customFormat="1" ht="12.75">
      <c r="A43" s="1278"/>
      <c r="B43" s="1100"/>
      <c r="C43" s="1100"/>
      <c r="D43" s="1100"/>
      <c r="E43" s="1713"/>
      <c r="F43" s="1713"/>
      <c r="G43" s="1713"/>
      <c r="H43" s="1713"/>
      <c r="I43" s="1713"/>
      <c r="J43" s="1713"/>
      <c r="K43" s="1713"/>
      <c r="L43" s="1104"/>
      <c r="M43" s="1104"/>
      <c r="N43" s="1308"/>
      <c r="O43" s="1713"/>
      <c r="P43" s="1713"/>
    </row>
    <row r="44" spans="1:16" s="41" customFormat="1" ht="38.25">
      <c r="A44" s="1278"/>
      <c r="B44" s="1100"/>
      <c r="C44" s="1100"/>
      <c r="D44" s="1100"/>
      <c r="E44" s="1713"/>
      <c r="F44" s="1713"/>
      <c r="G44" s="1713"/>
      <c r="H44" s="1713"/>
      <c r="I44" s="1713"/>
      <c r="J44" s="1713"/>
      <c r="K44" s="1713"/>
      <c r="L44" s="708" t="s">
        <v>131</v>
      </c>
      <c r="M44" s="724">
        <v>10</v>
      </c>
      <c r="N44" s="1308"/>
      <c r="O44" s="1713"/>
      <c r="P44" s="1713"/>
    </row>
    <row r="45" spans="1:16" s="41" customFormat="1" ht="12.75" customHeight="1">
      <c r="A45" s="1292"/>
      <c r="B45" s="1105">
        <v>10</v>
      </c>
      <c r="C45" s="1105">
        <v>5</v>
      </c>
      <c r="D45" s="1105" t="s">
        <v>58</v>
      </c>
      <c r="E45" s="1521" t="s">
        <v>1830</v>
      </c>
      <c r="F45" s="1521" t="s">
        <v>40</v>
      </c>
      <c r="G45" s="1521" t="s">
        <v>1832</v>
      </c>
      <c r="H45" s="1521" t="s">
        <v>1853</v>
      </c>
      <c r="I45" s="1521" t="s">
        <v>1834</v>
      </c>
      <c r="J45" s="1521" t="s">
        <v>1847</v>
      </c>
      <c r="K45" s="1521" t="s">
        <v>208</v>
      </c>
      <c r="L45" s="1386" t="s">
        <v>1056</v>
      </c>
      <c r="M45" s="1387">
        <v>1</v>
      </c>
      <c r="N45" s="1240">
        <v>100707.3</v>
      </c>
      <c r="O45" s="1521" t="s">
        <v>1836</v>
      </c>
      <c r="P45" s="1521" t="s">
        <v>29</v>
      </c>
    </row>
    <row r="46" spans="1:16" s="41" customFormat="1" ht="12.75">
      <c r="A46" s="1292"/>
      <c r="B46" s="1106"/>
      <c r="C46" s="1106"/>
      <c r="D46" s="1106"/>
      <c r="E46" s="1715"/>
      <c r="F46" s="1715"/>
      <c r="G46" s="1715"/>
      <c r="H46" s="1715"/>
      <c r="I46" s="1715"/>
      <c r="J46" s="1715"/>
      <c r="K46" s="1715"/>
      <c r="L46" s="1386"/>
      <c r="M46" s="1386"/>
      <c r="N46" s="1241"/>
      <c r="O46" s="1715"/>
      <c r="P46" s="1715"/>
    </row>
    <row r="47" spans="1:16" s="41" customFormat="1" ht="38.25">
      <c r="A47" s="1292"/>
      <c r="B47" s="1106"/>
      <c r="C47" s="1106"/>
      <c r="D47" s="1106"/>
      <c r="E47" s="1715"/>
      <c r="F47" s="1715"/>
      <c r="G47" s="1715"/>
      <c r="H47" s="1715"/>
      <c r="I47" s="1715"/>
      <c r="J47" s="1715"/>
      <c r="K47" s="1715"/>
      <c r="L47" s="713" t="s">
        <v>131</v>
      </c>
      <c r="M47" s="721">
        <v>10</v>
      </c>
      <c r="N47" s="1241"/>
      <c r="O47" s="1715"/>
      <c r="P47" s="1715"/>
    </row>
    <row r="48" spans="1:16" s="41" customFormat="1" ht="22.5" customHeight="1">
      <c r="A48" s="969"/>
      <c r="B48" s="1236" t="s">
        <v>2093</v>
      </c>
      <c r="C48" s="1236"/>
      <c r="D48" s="1236"/>
      <c r="E48" s="1236"/>
      <c r="F48" s="1236"/>
      <c r="G48" s="1236"/>
      <c r="H48" s="1236"/>
      <c r="I48" s="1236"/>
      <c r="J48" s="1236"/>
      <c r="K48" s="1236"/>
      <c r="L48" s="1236"/>
      <c r="M48" s="1236"/>
      <c r="N48" s="1236"/>
      <c r="O48" s="1236"/>
      <c r="P48" s="1236"/>
    </row>
    <row r="49" spans="1:16" s="41" customFormat="1" ht="18.75" customHeight="1">
      <c r="A49" s="1071">
        <v>8</v>
      </c>
      <c r="B49" s="1079">
        <v>10</v>
      </c>
      <c r="C49" s="1079">
        <v>5</v>
      </c>
      <c r="D49" s="1079" t="s">
        <v>58</v>
      </c>
      <c r="E49" s="1712" t="s">
        <v>1830</v>
      </c>
      <c r="F49" s="1712" t="s">
        <v>1854</v>
      </c>
      <c r="G49" s="1712" t="s">
        <v>1832</v>
      </c>
      <c r="H49" s="1712" t="s">
        <v>1853</v>
      </c>
      <c r="I49" s="1712" t="s">
        <v>1834</v>
      </c>
      <c r="J49" s="1712" t="s">
        <v>1855</v>
      </c>
      <c r="K49" s="1712" t="s">
        <v>208</v>
      </c>
      <c r="L49" s="1104" t="s">
        <v>1056</v>
      </c>
      <c r="M49" s="1711">
        <v>1</v>
      </c>
      <c r="N49" s="1307">
        <v>20783</v>
      </c>
      <c r="O49" s="1712" t="s">
        <v>1836</v>
      </c>
      <c r="P49" s="1712" t="s">
        <v>29</v>
      </c>
    </row>
    <row r="50" spans="1:16" s="41" customFormat="1" ht="12.75">
      <c r="A50" s="1097"/>
      <c r="B50" s="1100"/>
      <c r="C50" s="1100"/>
      <c r="D50" s="1100"/>
      <c r="E50" s="1713"/>
      <c r="F50" s="1713"/>
      <c r="G50" s="1713"/>
      <c r="H50" s="1713"/>
      <c r="I50" s="1713"/>
      <c r="J50" s="1713"/>
      <c r="K50" s="1713"/>
      <c r="L50" s="1104"/>
      <c r="M50" s="1104"/>
      <c r="N50" s="1308"/>
      <c r="O50" s="1713"/>
      <c r="P50" s="1713"/>
    </row>
    <row r="51" spans="1:16" s="41" customFormat="1" ht="38.25">
      <c r="A51" s="1097"/>
      <c r="B51" s="1100"/>
      <c r="C51" s="1100"/>
      <c r="D51" s="1100"/>
      <c r="E51" s="1713"/>
      <c r="F51" s="1713"/>
      <c r="G51" s="1713"/>
      <c r="H51" s="1713"/>
      <c r="I51" s="1713"/>
      <c r="J51" s="1713"/>
      <c r="K51" s="1713"/>
      <c r="L51" s="711" t="s">
        <v>131</v>
      </c>
      <c r="M51" s="725">
        <v>5</v>
      </c>
      <c r="N51" s="1308"/>
      <c r="O51" s="1713"/>
      <c r="P51" s="1713"/>
    </row>
    <row r="52" spans="1:16" s="41" customFormat="1" ht="38.25">
      <c r="A52" s="1097"/>
      <c r="B52" s="1100"/>
      <c r="C52" s="1100"/>
      <c r="D52" s="1100"/>
      <c r="E52" s="1713"/>
      <c r="F52" s="1713"/>
      <c r="G52" s="1713"/>
      <c r="H52" s="1713"/>
      <c r="I52" s="1713"/>
      <c r="J52" s="1713"/>
      <c r="K52" s="1713"/>
      <c r="L52" s="711" t="s">
        <v>1851</v>
      </c>
      <c r="M52" s="725">
        <v>1</v>
      </c>
      <c r="N52" s="1308"/>
      <c r="O52" s="1713"/>
      <c r="P52" s="1713"/>
    </row>
    <row r="53" spans="1:16" s="41" customFormat="1" ht="51">
      <c r="A53" s="1097"/>
      <c r="B53" s="1100"/>
      <c r="C53" s="1100"/>
      <c r="D53" s="1100"/>
      <c r="E53" s="1713"/>
      <c r="F53" s="1713"/>
      <c r="G53" s="1713"/>
      <c r="H53" s="1713"/>
      <c r="I53" s="1713"/>
      <c r="J53" s="1713"/>
      <c r="K53" s="1713"/>
      <c r="L53" s="345" t="s">
        <v>1852</v>
      </c>
      <c r="M53" s="725">
        <v>5</v>
      </c>
      <c r="N53" s="1308"/>
      <c r="O53" s="1713"/>
      <c r="P53" s="1713"/>
    </row>
    <row r="54" spans="1:16" s="41" customFormat="1" ht="25.5" customHeight="1">
      <c r="A54" s="1071">
        <v>9</v>
      </c>
      <c r="B54" s="1079">
        <v>13</v>
      </c>
      <c r="C54" s="1079">
        <v>5</v>
      </c>
      <c r="D54" s="1079" t="s">
        <v>58</v>
      </c>
      <c r="E54" s="1712" t="s">
        <v>1830</v>
      </c>
      <c r="F54" s="1712" t="s">
        <v>1856</v>
      </c>
      <c r="G54" s="1712" t="s">
        <v>1857</v>
      </c>
      <c r="H54" s="1712" t="s">
        <v>1858</v>
      </c>
      <c r="I54" s="1712" t="s">
        <v>1859</v>
      </c>
      <c r="J54" s="1712" t="s">
        <v>1855</v>
      </c>
      <c r="K54" s="1712" t="s">
        <v>208</v>
      </c>
      <c r="L54" s="1104" t="s">
        <v>1056</v>
      </c>
      <c r="M54" s="1711">
        <v>1</v>
      </c>
      <c r="N54" s="1307">
        <v>10000</v>
      </c>
      <c r="O54" s="1712" t="s">
        <v>1836</v>
      </c>
      <c r="P54" s="1712" t="s">
        <v>29</v>
      </c>
    </row>
    <row r="55" spans="1:16" s="41" customFormat="1" ht="12.75">
      <c r="A55" s="1097"/>
      <c r="B55" s="1100"/>
      <c r="C55" s="1100"/>
      <c r="D55" s="1100"/>
      <c r="E55" s="1713"/>
      <c r="F55" s="1713"/>
      <c r="G55" s="1713"/>
      <c r="H55" s="1713"/>
      <c r="I55" s="1713"/>
      <c r="J55" s="1713"/>
      <c r="K55" s="1713"/>
      <c r="L55" s="1104"/>
      <c r="M55" s="1104"/>
      <c r="N55" s="1308"/>
      <c r="O55" s="1713"/>
      <c r="P55" s="1713"/>
    </row>
    <row r="56" spans="1:16" s="41" customFormat="1" ht="38.25">
      <c r="A56" s="1097"/>
      <c r="B56" s="1100"/>
      <c r="C56" s="1100"/>
      <c r="D56" s="1100"/>
      <c r="E56" s="1713"/>
      <c r="F56" s="1713"/>
      <c r="G56" s="1713"/>
      <c r="H56" s="1713"/>
      <c r="I56" s="1713"/>
      <c r="J56" s="1713"/>
      <c r="K56" s="1713"/>
      <c r="L56" s="711" t="s">
        <v>131</v>
      </c>
      <c r="M56" s="725">
        <v>10</v>
      </c>
      <c r="N56" s="1308"/>
      <c r="O56" s="1713"/>
      <c r="P56" s="1713"/>
    </row>
    <row r="57" spans="1:16" s="41" customFormat="1" ht="12.75" customHeight="1">
      <c r="A57" s="1071">
        <v>10</v>
      </c>
      <c r="B57" s="1079">
        <v>13</v>
      </c>
      <c r="C57" s="1079">
        <v>5</v>
      </c>
      <c r="D57" s="1079" t="s">
        <v>58</v>
      </c>
      <c r="E57" s="1712" t="s">
        <v>1830</v>
      </c>
      <c r="F57" s="1712" t="s">
        <v>1860</v>
      </c>
      <c r="G57" s="1712" t="s">
        <v>1861</v>
      </c>
      <c r="H57" s="1712" t="s">
        <v>1862</v>
      </c>
      <c r="I57" s="1712" t="s">
        <v>1863</v>
      </c>
      <c r="J57" s="1712" t="s">
        <v>1864</v>
      </c>
      <c r="K57" s="1712" t="s">
        <v>208</v>
      </c>
      <c r="L57" s="1104" t="s">
        <v>1056</v>
      </c>
      <c r="M57" s="1711">
        <v>4</v>
      </c>
      <c r="N57" s="1307">
        <v>25000</v>
      </c>
      <c r="O57" s="1712" t="s">
        <v>1836</v>
      </c>
      <c r="P57" s="1712" t="s">
        <v>29</v>
      </c>
    </row>
    <row r="58" spans="1:16" s="41" customFormat="1" ht="30" customHeight="1">
      <c r="A58" s="1097"/>
      <c r="B58" s="1100"/>
      <c r="C58" s="1100"/>
      <c r="D58" s="1100"/>
      <c r="E58" s="1713"/>
      <c r="F58" s="1713"/>
      <c r="G58" s="1713"/>
      <c r="H58" s="1713"/>
      <c r="I58" s="1713"/>
      <c r="J58" s="1713"/>
      <c r="K58" s="1713"/>
      <c r="L58" s="1104"/>
      <c r="M58" s="1104"/>
      <c r="N58" s="1308"/>
      <c r="O58" s="1713"/>
      <c r="P58" s="1713"/>
    </row>
    <row r="59" spans="1:16" s="41" customFormat="1" ht="38.25">
      <c r="A59" s="1097"/>
      <c r="B59" s="1100"/>
      <c r="C59" s="1100"/>
      <c r="D59" s="1100"/>
      <c r="E59" s="1713"/>
      <c r="F59" s="1713"/>
      <c r="G59" s="1713"/>
      <c r="H59" s="1713"/>
      <c r="I59" s="1713"/>
      <c r="J59" s="1713"/>
      <c r="K59" s="1713"/>
      <c r="L59" s="711" t="s">
        <v>131</v>
      </c>
      <c r="M59" s="725">
        <v>200</v>
      </c>
      <c r="N59" s="1308"/>
      <c r="O59" s="1713"/>
      <c r="P59" s="1713"/>
    </row>
    <row r="60" spans="1:16" s="41" customFormat="1" ht="24" customHeight="1">
      <c r="A60" s="1071">
        <v>11</v>
      </c>
      <c r="B60" s="1079">
        <v>13</v>
      </c>
      <c r="C60" s="1079">
        <v>5</v>
      </c>
      <c r="D60" s="1079" t="s">
        <v>58</v>
      </c>
      <c r="E60" s="1712" t="s">
        <v>1830</v>
      </c>
      <c r="F60" s="1712" t="s">
        <v>1865</v>
      </c>
      <c r="G60" s="1712" t="s">
        <v>1866</v>
      </c>
      <c r="H60" s="1712" t="s">
        <v>1867</v>
      </c>
      <c r="I60" s="1712" t="s">
        <v>1868</v>
      </c>
      <c r="J60" s="1712" t="s">
        <v>1869</v>
      </c>
      <c r="K60" s="1712" t="s">
        <v>208</v>
      </c>
      <c r="L60" s="1104" t="s">
        <v>1056</v>
      </c>
      <c r="M60" s="1711">
        <v>1</v>
      </c>
      <c r="N60" s="1307">
        <v>10000</v>
      </c>
      <c r="O60" s="1712" t="s">
        <v>1836</v>
      </c>
      <c r="P60" s="1712" t="s">
        <v>29</v>
      </c>
    </row>
    <row r="61" spans="1:16" s="41" customFormat="1" ht="12.75">
      <c r="A61" s="1097"/>
      <c r="B61" s="1100"/>
      <c r="C61" s="1100"/>
      <c r="D61" s="1100"/>
      <c r="E61" s="1713"/>
      <c r="F61" s="1713"/>
      <c r="G61" s="1713"/>
      <c r="H61" s="1713"/>
      <c r="I61" s="1713"/>
      <c r="J61" s="1713"/>
      <c r="K61" s="1713"/>
      <c r="L61" s="1104"/>
      <c r="M61" s="1104"/>
      <c r="N61" s="1308"/>
      <c r="O61" s="1713"/>
      <c r="P61" s="1713"/>
    </row>
    <row r="62" spans="1:16" s="41" customFormat="1" ht="38.25">
      <c r="A62" s="1097"/>
      <c r="B62" s="1100"/>
      <c r="C62" s="1100"/>
      <c r="D62" s="1100"/>
      <c r="E62" s="1713"/>
      <c r="F62" s="1713"/>
      <c r="G62" s="1713"/>
      <c r="H62" s="1713"/>
      <c r="I62" s="1713"/>
      <c r="J62" s="1713"/>
      <c r="K62" s="1713"/>
      <c r="L62" s="708" t="s">
        <v>131</v>
      </c>
      <c r="M62" s="724">
        <v>15</v>
      </c>
      <c r="N62" s="1308"/>
      <c r="O62" s="1713"/>
      <c r="P62" s="1713"/>
    </row>
    <row r="63" spans="1:16" s="41" customFormat="1" ht="28.5" customHeight="1">
      <c r="A63" s="1283" t="s">
        <v>4435</v>
      </c>
      <c r="B63" s="1126">
        <f>B170</f>
        <v>11</v>
      </c>
      <c r="C63" s="1126">
        <f>C170</f>
        <v>5</v>
      </c>
      <c r="D63" s="1126" t="str">
        <f>D170</f>
        <v>IV</v>
      </c>
      <c r="E63" s="1719" t="s">
        <v>1830</v>
      </c>
      <c r="F63" s="1719" t="s">
        <v>4434</v>
      </c>
      <c r="G63" s="1719" t="str">
        <f t="shared" ref="G63:M63" si="0">G170</f>
        <v>aktywizacja mieszkańców wsi i odtwarzanie, ochrona i wzbogacanie ekosystemów związanych z rolnictwem i leśnictwem</v>
      </c>
      <c r="H63" s="1719" t="str">
        <f t="shared" si="0"/>
        <v>wykład, konkurs plastyczny, warsztaty obserwacyjne żurawi</v>
      </c>
      <c r="I63" s="1719" t="str">
        <f t="shared" si="0"/>
        <v xml:space="preserve"> mieszkańcy obszarów wiejskich</v>
      </c>
      <c r="J63" s="1719" t="str">
        <f t="shared" si="0"/>
        <v>30/09/2016 - 01/10/2016</v>
      </c>
      <c r="K63" s="1719" t="str">
        <f t="shared" si="0"/>
        <v>-</v>
      </c>
      <c r="L63" s="869" t="str">
        <f t="shared" si="0"/>
        <v>Liczba konferencji, spotkań, seminariów</v>
      </c>
      <c r="M63" s="344">
        <f t="shared" si="0"/>
        <v>1</v>
      </c>
      <c r="N63" s="1379">
        <v>15000</v>
      </c>
      <c r="O63" s="1719" t="s">
        <v>1836</v>
      </c>
      <c r="P63" s="1719" t="s">
        <v>29</v>
      </c>
    </row>
    <row r="64" spans="1:16" s="41" customFormat="1" ht="48.75" customHeight="1">
      <c r="A64" s="1127"/>
      <c r="B64" s="1127"/>
      <c r="C64" s="1127"/>
      <c r="D64" s="1127"/>
      <c r="E64" s="1720"/>
      <c r="F64" s="1720"/>
      <c r="G64" s="1720"/>
      <c r="H64" s="1720"/>
      <c r="I64" s="1720"/>
      <c r="J64" s="1720"/>
      <c r="K64" s="1720"/>
      <c r="L64" s="869" t="s">
        <v>131</v>
      </c>
      <c r="M64" s="344">
        <v>150</v>
      </c>
      <c r="N64" s="1491"/>
      <c r="O64" s="1491"/>
      <c r="P64" s="1491"/>
    </row>
    <row r="65" spans="1:17" s="41" customFormat="1" ht="48.75" customHeight="1">
      <c r="A65" s="1127"/>
      <c r="B65" s="1127"/>
      <c r="C65" s="1127"/>
      <c r="D65" s="1127"/>
      <c r="E65" s="1720"/>
      <c r="F65" s="1720"/>
      <c r="G65" s="1720"/>
      <c r="H65" s="1720"/>
      <c r="I65" s="1720"/>
      <c r="J65" s="1720"/>
      <c r="K65" s="1720"/>
      <c r="L65" s="870" t="s">
        <v>1851</v>
      </c>
      <c r="M65" s="344">
        <v>1</v>
      </c>
      <c r="N65" s="1491"/>
      <c r="O65" s="1491"/>
      <c r="P65" s="1491"/>
    </row>
    <row r="66" spans="1:17" s="41" customFormat="1" ht="51" customHeight="1">
      <c r="A66" s="1127"/>
      <c r="B66" s="1127"/>
      <c r="C66" s="1127"/>
      <c r="D66" s="1127"/>
      <c r="E66" s="1720"/>
      <c r="F66" s="1720"/>
      <c r="G66" s="1720"/>
      <c r="H66" s="1720"/>
      <c r="I66" s="1720"/>
      <c r="J66" s="1720"/>
      <c r="K66" s="1720"/>
      <c r="L66" s="893" t="s">
        <v>1852</v>
      </c>
      <c r="M66" s="344">
        <v>60</v>
      </c>
      <c r="N66" s="1491"/>
      <c r="O66" s="1491"/>
      <c r="P66" s="1491"/>
    </row>
    <row r="67" spans="1:17" s="41" customFormat="1" ht="47.25" customHeight="1">
      <c r="A67" s="1127"/>
      <c r="B67" s="1128"/>
      <c r="C67" s="1128"/>
      <c r="D67" s="1128"/>
      <c r="E67" s="1721"/>
      <c r="F67" s="1721"/>
      <c r="G67" s="1721"/>
      <c r="H67" s="1721"/>
      <c r="I67" s="1721"/>
      <c r="J67" s="1721"/>
      <c r="K67" s="1721"/>
      <c r="L67" s="870" t="str">
        <f t="shared" ref="L67" si="1">L173</f>
        <v xml:space="preserve">Liczba wydanych broszur, artykułów, publikacji itp. </v>
      </c>
      <c r="M67" s="67">
        <v>2500</v>
      </c>
      <c r="N67" s="1722"/>
      <c r="O67" s="1722"/>
      <c r="P67" s="1722"/>
    </row>
    <row r="68" spans="1:17" s="41" customFormat="1" ht="22.5" customHeight="1">
      <c r="A68" s="1024"/>
      <c r="B68" s="1167" t="s">
        <v>2440</v>
      </c>
      <c r="C68" s="1168"/>
      <c r="D68" s="1168"/>
      <c r="E68" s="1168"/>
      <c r="F68" s="1168"/>
      <c r="G68" s="1168"/>
      <c r="H68" s="1168"/>
      <c r="I68" s="1168"/>
      <c r="J68" s="1168"/>
      <c r="K68" s="1168"/>
      <c r="L68" s="1168"/>
      <c r="M68" s="1168"/>
      <c r="N68" s="1168"/>
      <c r="O68" s="1168"/>
      <c r="P68" s="1169"/>
    </row>
    <row r="69" spans="1:17" s="41" customFormat="1" ht="24" customHeight="1">
      <c r="A69" s="1289">
        <v>13</v>
      </c>
      <c r="B69" s="1079">
        <v>13</v>
      </c>
      <c r="C69" s="1079">
        <v>5</v>
      </c>
      <c r="D69" s="1079" t="s">
        <v>58</v>
      </c>
      <c r="E69" s="1712" t="s">
        <v>1870</v>
      </c>
      <c r="F69" s="1712" t="s">
        <v>1871</v>
      </c>
      <c r="G69" s="1712" t="s">
        <v>1872</v>
      </c>
      <c r="H69" s="1712" t="s">
        <v>1873</v>
      </c>
      <c r="I69" s="1712" t="s">
        <v>1874</v>
      </c>
      <c r="J69" s="1712" t="s">
        <v>1875</v>
      </c>
      <c r="K69" s="1712" t="s">
        <v>208</v>
      </c>
      <c r="L69" s="1081" t="s">
        <v>1056</v>
      </c>
      <c r="M69" s="1614">
        <v>1</v>
      </c>
      <c r="N69" s="1307">
        <v>20000</v>
      </c>
      <c r="O69" s="1712" t="s">
        <v>1876</v>
      </c>
      <c r="P69" s="1614">
        <v>36</v>
      </c>
    </row>
    <row r="70" spans="1:17" s="41" customFormat="1" ht="14.25" customHeight="1">
      <c r="A70" s="1278"/>
      <c r="B70" s="1100"/>
      <c r="C70" s="1100"/>
      <c r="D70" s="1100"/>
      <c r="E70" s="1713"/>
      <c r="F70" s="1713"/>
      <c r="G70" s="1713"/>
      <c r="H70" s="1713"/>
      <c r="I70" s="1713"/>
      <c r="J70" s="1713"/>
      <c r="K70" s="1713"/>
      <c r="L70" s="1082"/>
      <c r="M70" s="1082"/>
      <c r="N70" s="1308"/>
      <c r="O70" s="1713"/>
      <c r="P70" s="1615"/>
    </row>
    <row r="71" spans="1:17" s="41" customFormat="1" ht="41.25" customHeight="1">
      <c r="A71" s="1278"/>
      <c r="B71" s="1100"/>
      <c r="C71" s="1100"/>
      <c r="D71" s="1100"/>
      <c r="E71" s="1713"/>
      <c r="F71" s="1713"/>
      <c r="G71" s="1713"/>
      <c r="H71" s="1713"/>
      <c r="I71" s="1713"/>
      <c r="J71" s="1713"/>
      <c r="K71" s="1713"/>
      <c r="L71" s="711" t="s">
        <v>131</v>
      </c>
      <c r="M71" s="725">
        <v>80</v>
      </c>
      <c r="N71" s="1308"/>
      <c r="O71" s="1713"/>
      <c r="P71" s="1615"/>
    </row>
    <row r="72" spans="1:17" s="41" customFormat="1" ht="36.75" customHeight="1">
      <c r="A72" s="1278"/>
      <c r="B72" s="1100"/>
      <c r="C72" s="1100"/>
      <c r="D72" s="1100"/>
      <c r="E72" s="1713"/>
      <c r="F72" s="1713"/>
      <c r="G72" s="1713"/>
      <c r="H72" s="1713"/>
      <c r="I72" s="1713"/>
      <c r="J72" s="1713"/>
      <c r="K72" s="1713"/>
      <c r="L72" s="708" t="s">
        <v>1058</v>
      </c>
      <c r="M72" s="724">
        <v>500</v>
      </c>
      <c r="N72" s="1308"/>
      <c r="O72" s="1713"/>
      <c r="P72" s="1615"/>
    </row>
    <row r="73" spans="1:17" s="41" customFormat="1" ht="36.75" customHeight="1">
      <c r="A73" s="1292"/>
      <c r="B73" s="1105">
        <v>13</v>
      </c>
      <c r="C73" s="1105">
        <v>5</v>
      </c>
      <c r="D73" s="1105" t="s">
        <v>58</v>
      </c>
      <c r="E73" s="1521" t="s">
        <v>1870</v>
      </c>
      <c r="F73" s="1521" t="s">
        <v>1871</v>
      </c>
      <c r="G73" s="1521" t="s">
        <v>1872</v>
      </c>
      <c r="H73" s="1521" t="s">
        <v>1873</v>
      </c>
      <c r="I73" s="1521" t="s">
        <v>1874</v>
      </c>
      <c r="J73" s="1716" t="s">
        <v>1877</v>
      </c>
      <c r="K73" s="1521" t="s">
        <v>208</v>
      </c>
      <c r="L73" s="1117" t="s">
        <v>1056</v>
      </c>
      <c r="M73" s="1351">
        <v>1</v>
      </c>
      <c r="N73" s="1344">
        <v>20000</v>
      </c>
      <c r="O73" s="1521" t="s">
        <v>1876</v>
      </c>
      <c r="P73" s="1351">
        <v>36</v>
      </c>
    </row>
    <row r="74" spans="1:17" s="41" customFormat="1" ht="5.25" customHeight="1">
      <c r="A74" s="1292"/>
      <c r="B74" s="1106"/>
      <c r="C74" s="1106"/>
      <c r="D74" s="1106"/>
      <c r="E74" s="1715"/>
      <c r="F74" s="1715"/>
      <c r="G74" s="1715"/>
      <c r="H74" s="1715"/>
      <c r="I74" s="1715"/>
      <c r="J74" s="1717"/>
      <c r="K74" s="1715"/>
      <c r="L74" s="1119"/>
      <c r="M74" s="1119"/>
      <c r="N74" s="1364"/>
      <c r="O74" s="1715"/>
      <c r="P74" s="1365"/>
    </row>
    <row r="75" spans="1:17" s="41" customFormat="1" ht="42" customHeight="1">
      <c r="A75" s="1292"/>
      <c r="B75" s="1106"/>
      <c r="C75" s="1106"/>
      <c r="D75" s="1106"/>
      <c r="E75" s="1715"/>
      <c r="F75" s="1715"/>
      <c r="G75" s="1715"/>
      <c r="H75" s="1715"/>
      <c r="I75" s="1715"/>
      <c r="J75" s="1717"/>
      <c r="K75" s="1715"/>
      <c r="L75" s="722" t="s">
        <v>131</v>
      </c>
      <c r="M75" s="589">
        <v>500</v>
      </c>
      <c r="N75" s="1364"/>
      <c r="O75" s="1715"/>
      <c r="P75" s="1365"/>
    </row>
    <row r="76" spans="1:17" s="41" customFormat="1" ht="42.75" customHeight="1">
      <c r="A76" s="1292"/>
      <c r="B76" s="1106"/>
      <c r="C76" s="1106"/>
      <c r="D76" s="1106"/>
      <c r="E76" s="1715"/>
      <c r="F76" s="1715"/>
      <c r="G76" s="1715"/>
      <c r="H76" s="1715"/>
      <c r="I76" s="1715"/>
      <c r="J76" s="1717"/>
      <c r="K76" s="1715"/>
      <c r="L76" s="713" t="s">
        <v>1058</v>
      </c>
      <c r="M76" s="721">
        <v>500</v>
      </c>
      <c r="N76" s="1364"/>
      <c r="O76" s="1715"/>
      <c r="P76" s="1365"/>
    </row>
    <row r="77" spans="1:17" s="41" customFormat="1" ht="24" customHeight="1">
      <c r="A77" s="969"/>
      <c r="B77" s="1236" t="s">
        <v>4625</v>
      </c>
      <c r="C77" s="1236"/>
      <c r="D77" s="1236"/>
      <c r="E77" s="1236"/>
      <c r="F77" s="1236"/>
      <c r="G77" s="1236"/>
      <c r="H77" s="1236"/>
      <c r="I77" s="1236"/>
      <c r="J77" s="1236"/>
      <c r="K77" s="1236"/>
      <c r="L77" s="1236"/>
      <c r="M77" s="1236"/>
      <c r="N77" s="1236"/>
      <c r="O77" s="1236"/>
      <c r="P77" s="1236"/>
    </row>
    <row r="78" spans="1:17" s="41" customFormat="1" ht="24" customHeight="1">
      <c r="A78" s="1071">
        <v>14</v>
      </c>
      <c r="B78" s="1079">
        <v>10</v>
      </c>
      <c r="C78" s="1079">
        <v>1</v>
      </c>
      <c r="D78" s="1079" t="s">
        <v>50</v>
      </c>
      <c r="E78" s="1712" t="s">
        <v>1878</v>
      </c>
      <c r="F78" s="1712" t="s">
        <v>1879</v>
      </c>
      <c r="G78" s="1712" t="s">
        <v>1880</v>
      </c>
      <c r="H78" s="1712" t="s">
        <v>585</v>
      </c>
      <c r="I78" s="1712" t="s">
        <v>1881</v>
      </c>
      <c r="J78" s="1712" t="s">
        <v>1882</v>
      </c>
      <c r="K78" s="1712" t="s">
        <v>208</v>
      </c>
      <c r="L78" s="1104" t="s">
        <v>1056</v>
      </c>
      <c r="M78" s="1190">
        <v>1</v>
      </c>
      <c r="N78" s="1307">
        <v>84500</v>
      </c>
      <c r="O78" s="1712" t="s">
        <v>1883</v>
      </c>
      <c r="P78" s="1614">
        <v>35.5</v>
      </c>
      <c r="Q78" s="24"/>
    </row>
    <row r="79" spans="1:17" s="41" customFormat="1" ht="10.5" customHeight="1">
      <c r="A79" s="1097"/>
      <c r="B79" s="1100"/>
      <c r="C79" s="1100"/>
      <c r="D79" s="1100"/>
      <c r="E79" s="1713"/>
      <c r="F79" s="1713"/>
      <c r="G79" s="1713"/>
      <c r="H79" s="1713"/>
      <c r="I79" s="1713"/>
      <c r="J79" s="1713"/>
      <c r="K79" s="1713"/>
      <c r="L79" s="1104"/>
      <c r="M79" s="1104"/>
      <c r="N79" s="1308"/>
      <c r="O79" s="1713"/>
      <c r="P79" s="1615"/>
      <c r="Q79" s="24"/>
    </row>
    <row r="80" spans="1:17" s="41" customFormat="1" ht="38.25" customHeight="1">
      <c r="A80" s="1097"/>
      <c r="B80" s="1100"/>
      <c r="C80" s="1100"/>
      <c r="D80" s="1100"/>
      <c r="E80" s="1713"/>
      <c r="F80" s="1713"/>
      <c r="G80" s="1713"/>
      <c r="H80" s="1713"/>
      <c r="I80" s="1713"/>
      <c r="J80" s="1713"/>
      <c r="K80" s="1713"/>
      <c r="L80" s="711" t="s">
        <v>131</v>
      </c>
      <c r="M80" s="717">
        <v>300</v>
      </c>
      <c r="N80" s="1308"/>
      <c r="O80" s="1713"/>
      <c r="P80" s="1615"/>
      <c r="Q80" s="24"/>
    </row>
    <row r="81" spans="1:17" s="41" customFormat="1" ht="36.75" customHeight="1">
      <c r="A81" s="1072"/>
      <c r="B81" s="1080"/>
      <c r="C81" s="1080"/>
      <c r="D81" s="1080"/>
      <c r="E81" s="1718"/>
      <c r="F81" s="1718"/>
      <c r="G81" s="1718"/>
      <c r="H81" s="1718"/>
      <c r="I81" s="1718"/>
      <c r="J81" s="1718"/>
      <c r="K81" s="1718"/>
      <c r="L81" s="711" t="s">
        <v>1071</v>
      </c>
      <c r="M81" s="717">
        <v>1</v>
      </c>
      <c r="N81" s="1309"/>
      <c r="O81" s="1718"/>
      <c r="P81" s="1616"/>
      <c r="Q81" s="24"/>
    </row>
    <row r="82" spans="1:17" s="24" customFormat="1" ht="21" customHeight="1">
      <c r="A82" s="1071">
        <v>15</v>
      </c>
      <c r="B82" s="1079">
        <v>10</v>
      </c>
      <c r="C82" s="1079">
        <v>5</v>
      </c>
      <c r="D82" s="1079" t="s">
        <v>50</v>
      </c>
      <c r="E82" s="1712" t="s">
        <v>1884</v>
      </c>
      <c r="F82" s="1712" t="s">
        <v>1885</v>
      </c>
      <c r="G82" s="1712" t="s">
        <v>1886</v>
      </c>
      <c r="H82" s="1712" t="s">
        <v>1887</v>
      </c>
      <c r="I82" s="1712" t="s">
        <v>1888</v>
      </c>
      <c r="J82" s="1712" t="s">
        <v>1889</v>
      </c>
      <c r="K82" s="1712" t="s">
        <v>208</v>
      </c>
      <c r="L82" s="1104" t="s">
        <v>1056</v>
      </c>
      <c r="M82" s="1190">
        <v>1</v>
      </c>
      <c r="N82" s="1307">
        <v>29345.64</v>
      </c>
      <c r="O82" s="1712" t="s">
        <v>1890</v>
      </c>
      <c r="P82" s="1614">
        <v>34</v>
      </c>
    </row>
    <row r="83" spans="1:17" s="24" customFormat="1" ht="12.75" customHeight="1">
      <c r="A83" s="1097"/>
      <c r="B83" s="1100"/>
      <c r="C83" s="1100"/>
      <c r="D83" s="1100"/>
      <c r="E83" s="1713"/>
      <c r="F83" s="1713"/>
      <c r="G83" s="1713"/>
      <c r="H83" s="1713"/>
      <c r="I83" s="1713"/>
      <c r="J83" s="1713"/>
      <c r="K83" s="1713"/>
      <c r="L83" s="1104"/>
      <c r="M83" s="1104"/>
      <c r="N83" s="1308"/>
      <c r="O83" s="1713"/>
      <c r="P83" s="1615"/>
    </row>
    <row r="84" spans="1:17" s="24" customFormat="1" ht="39.75" customHeight="1">
      <c r="A84" s="1097"/>
      <c r="B84" s="1100"/>
      <c r="C84" s="1100"/>
      <c r="D84" s="1100"/>
      <c r="E84" s="1713"/>
      <c r="F84" s="1713"/>
      <c r="G84" s="1713"/>
      <c r="H84" s="1713"/>
      <c r="I84" s="1713"/>
      <c r="J84" s="1713"/>
      <c r="K84" s="1713"/>
      <c r="L84" s="711" t="s">
        <v>131</v>
      </c>
      <c r="M84" s="717">
        <v>220</v>
      </c>
      <c r="N84" s="1308"/>
      <c r="O84" s="1713"/>
      <c r="P84" s="1615"/>
    </row>
    <row r="85" spans="1:17" s="24" customFormat="1" ht="38.25" customHeight="1">
      <c r="A85" s="1097"/>
      <c r="B85" s="1100"/>
      <c r="C85" s="1100"/>
      <c r="D85" s="1100"/>
      <c r="E85" s="1713"/>
      <c r="F85" s="1713"/>
      <c r="G85" s="1713"/>
      <c r="H85" s="1713"/>
      <c r="I85" s="1713"/>
      <c r="J85" s="1713"/>
      <c r="K85" s="1713"/>
      <c r="L85" s="711" t="s">
        <v>1851</v>
      </c>
      <c r="M85" s="717">
        <v>1</v>
      </c>
      <c r="N85" s="1308"/>
      <c r="O85" s="1713"/>
      <c r="P85" s="1615"/>
    </row>
    <row r="86" spans="1:17" s="24" customFormat="1" ht="38.25" customHeight="1">
      <c r="A86" s="1097"/>
      <c r="B86" s="1100"/>
      <c r="C86" s="1100"/>
      <c r="D86" s="1100"/>
      <c r="E86" s="1713"/>
      <c r="F86" s="1713"/>
      <c r="G86" s="1713"/>
      <c r="H86" s="1713"/>
      <c r="I86" s="1713"/>
      <c r="J86" s="1713"/>
      <c r="K86" s="1713"/>
      <c r="L86" s="346" t="s">
        <v>1852</v>
      </c>
      <c r="M86" s="710">
        <v>60</v>
      </c>
      <c r="N86" s="1308"/>
      <c r="O86" s="1713"/>
      <c r="P86" s="1615"/>
    </row>
    <row r="87" spans="1:17" s="24" customFormat="1" ht="38.25" customHeight="1">
      <c r="A87" s="1289">
        <v>16</v>
      </c>
      <c r="B87" s="1079">
        <v>12</v>
      </c>
      <c r="C87" s="1079">
        <v>3</v>
      </c>
      <c r="D87" s="1079" t="s">
        <v>272</v>
      </c>
      <c r="E87" s="1712" t="s">
        <v>1878</v>
      </c>
      <c r="F87" s="1712" t="s">
        <v>1891</v>
      </c>
      <c r="G87" s="1712" t="s">
        <v>1892</v>
      </c>
      <c r="H87" s="1714" t="s">
        <v>1893</v>
      </c>
      <c r="I87" s="1712" t="s">
        <v>1894</v>
      </c>
      <c r="J87" s="1712" t="s">
        <v>1895</v>
      </c>
      <c r="K87" s="1712" t="s">
        <v>208</v>
      </c>
      <c r="L87" s="1104" t="s">
        <v>1056</v>
      </c>
      <c r="M87" s="1190">
        <v>6</v>
      </c>
      <c r="N87" s="1307">
        <v>18189.46</v>
      </c>
      <c r="O87" s="1712" t="s">
        <v>1883</v>
      </c>
      <c r="P87" s="1614">
        <v>34</v>
      </c>
    </row>
    <row r="88" spans="1:17" s="24" customFormat="1" ht="10.5" customHeight="1">
      <c r="A88" s="1278"/>
      <c r="B88" s="1100"/>
      <c r="C88" s="1100"/>
      <c r="D88" s="1100"/>
      <c r="E88" s="1713"/>
      <c r="F88" s="1713"/>
      <c r="G88" s="1713"/>
      <c r="H88" s="1713"/>
      <c r="I88" s="1713"/>
      <c r="J88" s="1713"/>
      <c r="K88" s="1713"/>
      <c r="L88" s="1104"/>
      <c r="M88" s="1104"/>
      <c r="N88" s="1308"/>
      <c r="O88" s="1713"/>
      <c r="P88" s="1615"/>
    </row>
    <row r="89" spans="1:17" s="24" customFormat="1" ht="38.25" customHeight="1">
      <c r="A89" s="1278"/>
      <c r="B89" s="1100"/>
      <c r="C89" s="1100"/>
      <c r="D89" s="1100"/>
      <c r="E89" s="1713"/>
      <c r="F89" s="1713"/>
      <c r="G89" s="1713"/>
      <c r="H89" s="1713"/>
      <c r="I89" s="1713"/>
      <c r="J89" s="1713"/>
      <c r="K89" s="1713"/>
      <c r="L89" s="711" t="s">
        <v>131</v>
      </c>
      <c r="M89" s="717">
        <v>350</v>
      </c>
      <c r="N89" s="1308"/>
      <c r="O89" s="1713"/>
      <c r="P89" s="1615"/>
    </row>
    <row r="90" spans="1:17" s="24" customFormat="1" ht="21.75" customHeight="1">
      <c r="A90" s="1292"/>
      <c r="B90" s="1105">
        <v>12</v>
      </c>
      <c r="C90" s="1105">
        <v>3</v>
      </c>
      <c r="D90" s="1105" t="s">
        <v>272</v>
      </c>
      <c r="E90" s="1521" t="s">
        <v>1878</v>
      </c>
      <c r="F90" s="1521" t="s">
        <v>1891</v>
      </c>
      <c r="G90" s="1521" t="s">
        <v>1892</v>
      </c>
      <c r="H90" s="1521" t="s">
        <v>1893</v>
      </c>
      <c r="I90" s="1521" t="s">
        <v>1894</v>
      </c>
      <c r="J90" s="1523" t="s">
        <v>1855</v>
      </c>
      <c r="K90" s="1521" t="s">
        <v>208</v>
      </c>
      <c r="L90" s="1386" t="s">
        <v>1056</v>
      </c>
      <c r="M90" s="1386">
        <v>6</v>
      </c>
      <c r="N90" s="1344">
        <v>18189.46</v>
      </c>
      <c r="O90" s="1521" t="s">
        <v>1883</v>
      </c>
      <c r="P90" s="1351">
        <v>34</v>
      </c>
    </row>
    <row r="91" spans="1:17" s="24" customFormat="1" ht="12" customHeight="1">
      <c r="A91" s="1292"/>
      <c r="B91" s="1106"/>
      <c r="C91" s="1106"/>
      <c r="D91" s="1106"/>
      <c r="E91" s="1715"/>
      <c r="F91" s="1715"/>
      <c r="G91" s="1715"/>
      <c r="H91" s="1715"/>
      <c r="I91" s="1715"/>
      <c r="J91" s="1723"/>
      <c r="K91" s="1715"/>
      <c r="L91" s="1386"/>
      <c r="M91" s="1386"/>
      <c r="N91" s="1364"/>
      <c r="O91" s="1715"/>
      <c r="P91" s="1365"/>
    </row>
    <row r="92" spans="1:17" s="24" customFormat="1" ht="38.25" customHeight="1">
      <c r="A92" s="1292"/>
      <c r="B92" s="1106"/>
      <c r="C92" s="1106"/>
      <c r="D92" s="1106"/>
      <c r="E92" s="1715"/>
      <c r="F92" s="1715"/>
      <c r="G92" s="1715"/>
      <c r="H92" s="1715"/>
      <c r="I92" s="1715"/>
      <c r="J92" s="1723"/>
      <c r="K92" s="1715"/>
      <c r="L92" s="713" t="s">
        <v>131</v>
      </c>
      <c r="M92" s="713">
        <v>350</v>
      </c>
      <c r="N92" s="1364"/>
      <c r="O92" s="1715"/>
      <c r="P92" s="1365"/>
    </row>
    <row r="93" spans="1:17" s="24" customFormat="1" ht="23.25" customHeight="1">
      <c r="A93" s="969"/>
      <c r="B93" s="1236" t="s">
        <v>2094</v>
      </c>
      <c r="C93" s="1236"/>
      <c r="D93" s="1236"/>
      <c r="E93" s="1236"/>
      <c r="F93" s="1236"/>
      <c r="G93" s="1236"/>
      <c r="H93" s="1236"/>
      <c r="I93" s="1236"/>
      <c r="J93" s="1236"/>
      <c r="K93" s="1236"/>
      <c r="L93" s="1236"/>
      <c r="M93" s="1236"/>
      <c r="N93" s="1236"/>
      <c r="O93" s="1236"/>
      <c r="P93" s="1236"/>
    </row>
    <row r="94" spans="1:17" s="24" customFormat="1" ht="30" customHeight="1">
      <c r="A94" s="1071">
        <v>17</v>
      </c>
      <c r="B94" s="1079">
        <v>10</v>
      </c>
      <c r="C94" s="1079">
        <v>1</v>
      </c>
      <c r="D94" s="1079" t="s">
        <v>192</v>
      </c>
      <c r="E94" s="1712" t="s">
        <v>1896</v>
      </c>
      <c r="F94" s="1712" t="s">
        <v>1897</v>
      </c>
      <c r="G94" s="1712" t="s">
        <v>1898</v>
      </c>
      <c r="H94" s="1712" t="s">
        <v>1899</v>
      </c>
      <c r="I94" s="1712" t="s">
        <v>1900</v>
      </c>
      <c r="J94" s="1712" t="s">
        <v>1901</v>
      </c>
      <c r="K94" s="1712" t="s">
        <v>208</v>
      </c>
      <c r="L94" s="1104" t="s">
        <v>1056</v>
      </c>
      <c r="M94" s="1190">
        <v>1</v>
      </c>
      <c r="N94" s="1307">
        <v>20000</v>
      </c>
      <c r="O94" s="1712" t="s">
        <v>1902</v>
      </c>
      <c r="P94" s="1614">
        <v>33</v>
      </c>
    </row>
    <row r="95" spans="1:17" s="24" customFormat="1" ht="6" customHeight="1">
      <c r="A95" s="1097"/>
      <c r="B95" s="1100"/>
      <c r="C95" s="1100"/>
      <c r="D95" s="1100"/>
      <c r="E95" s="1713"/>
      <c r="F95" s="1713"/>
      <c r="G95" s="1713"/>
      <c r="H95" s="1713"/>
      <c r="I95" s="1713"/>
      <c r="J95" s="1713"/>
      <c r="K95" s="1713"/>
      <c r="L95" s="1104"/>
      <c r="M95" s="1104"/>
      <c r="N95" s="1308"/>
      <c r="O95" s="1713"/>
      <c r="P95" s="1615"/>
    </row>
    <row r="96" spans="1:17" s="24" customFormat="1" ht="39" customHeight="1">
      <c r="A96" s="1097"/>
      <c r="B96" s="1100"/>
      <c r="C96" s="1100"/>
      <c r="D96" s="1100"/>
      <c r="E96" s="1713"/>
      <c r="F96" s="1713"/>
      <c r="G96" s="1713"/>
      <c r="H96" s="1713"/>
      <c r="I96" s="1713"/>
      <c r="J96" s="1713"/>
      <c r="K96" s="1713"/>
      <c r="L96" s="711" t="s">
        <v>131</v>
      </c>
      <c r="M96" s="717">
        <v>25</v>
      </c>
      <c r="N96" s="1308"/>
      <c r="O96" s="1713"/>
      <c r="P96" s="1615"/>
    </row>
    <row r="97" spans="1:16" s="24" customFormat="1" ht="39.75" customHeight="1">
      <c r="A97" s="1072"/>
      <c r="B97" s="1080"/>
      <c r="C97" s="1080"/>
      <c r="D97" s="1080"/>
      <c r="E97" s="1718"/>
      <c r="F97" s="1718"/>
      <c r="G97" s="1718"/>
      <c r="H97" s="1718"/>
      <c r="I97" s="1718"/>
      <c r="J97" s="1718"/>
      <c r="K97" s="1718"/>
      <c r="L97" s="711" t="s">
        <v>1071</v>
      </c>
      <c r="M97" s="717">
        <v>1</v>
      </c>
      <c r="N97" s="1309"/>
      <c r="O97" s="1718"/>
      <c r="P97" s="1616"/>
    </row>
    <row r="98" spans="1:16" s="24" customFormat="1" ht="39.75" customHeight="1">
      <c r="A98" s="1071">
        <v>18</v>
      </c>
      <c r="B98" s="1079">
        <v>10</v>
      </c>
      <c r="C98" s="1079">
        <v>3</v>
      </c>
      <c r="D98" s="1079" t="s">
        <v>99</v>
      </c>
      <c r="E98" s="1712" t="s">
        <v>1903</v>
      </c>
      <c r="F98" s="1712" t="s">
        <v>1904</v>
      </c>
      <c r="G98" s="1712" t="s">
        <v>1905</v>
      </c>
      <c r="H98" s="1714" t="s">
        <v>1906</v>
      </c>
      <c r="I98" s="1712" t="s">
        <v>1907</v>
      </c>
      <c r="J98" s="1712" t="s">
        <v>1908</v>
      </c>
      <c r="K98" s="1714" t="s">
        <v>208</v>
      </c>
      <c r="L98" s="1104" t="s">
        <v>1056</v>
      </c>
      <c r="M98" s="1190">
        <v>1</v>
      </c>
      <c r="N98" s="1307">
        <v>35000</v>
      </c>
      <c r="O98" s="1712" t="s">
        <v>1909</v>
      </c>
      <c r="P98" s="1614">
        <v>33</v>
      </c>
    </row>
    <row r="99" spans="1:16" s="24" customFormat="1" ht="12.75">
      <c r="A99" s="1097"/>
      <c r="B99" s="1100"/>
      <c r="C99" s="1100"/>
      <c r="D99" s="1100"/>
      <c r="E99" s="1713"/>
      <c r="F99" s="1713"/>
      <c r="G99" s="1713"/>
      <c r="H99" s="1713"/>
      <c r="I99" s="1713"/>
      <c r="J99" s="1713"/>
      <c r="K99" s="1713"/>
      <c r="L99" s="1104"/>
      <c r="M99" s="1104"/>
      <c r="N99" s="1308"/>
      <c r="O99" s="1713"/>
      <c r="P99" s="1615"/>
    </row>
    <row r="100" spans="1:16" s="24" customFormat="1" ht="42" customHeight="1">
      <c r="A100" s="1097"/>
      <c r="B100" s="1100"/>
      <c r="C100" s="1100"/>
      <c r="D100" s="1100"/>
      <c r="E100" s="1713"/>
      <c r="F100" s="1713"/>
      <c r="G100" s="1713"/>
      <c r="H100" s="1713"/>
      <c r="I100" s="1713"/>
      <c r="J100" s="1713"/>
      <c r="K100" s="1713"/>
      <c r="L100" s="711" t="s">
        <v>131</v>
      </c>
      <c r="M100" s="717">
        <v>200</v>
      </c>
      <c r="N100" s="1308"/>
      <c r="O100" s="1713"/>
      <c r="P100" s="1615"/>
    </row>
    <row r="101" spans="1:16" s="24" customFormat="1" ht="38.25">
      <c r="A101" s="1071">
        <v>19</v>
      </c>
      <c r="B101" s="1079">
        <v>13</v>
      </c>
      <c r="C101" s="1079">
        <v>2</v>
      </c>
      <c r="D101" s="1079" t="s">
        <v>50</v>
      </c>
      <c r="E101" s="1712" t="s">
        <v>1878</v>
      </c>
      <c r="F101" s="1712" t="s">
        <v>1910</v>
      </c>
      <c r="G101" s="1712" t="s">
        <v>1911</v>
      </c>
      <c r="H101" s="1712" t="s">
        <v>704</v>
      </c>
      <c r="I101" s="1712" t="s">
        <v>1912</v>
      </c>
      <c r="J101" s="1712" t="s">
        <v>1913</v>
      </c>
      <c r="K101" s="1712" t="s">
        <v>208</v>
      </c>
      <c r="L101" s="711" t="s">
        <v>1851</v>
      </c>
      <c r="M101" s="717">
        <v>1</v>
      </c>
      <c r="N101" s="1307">
        <v>19080</v>
      </c>
      <c r="O101" s="1712" t="s">
        <v>1883</v>
      </c>
      <c r="P101" s="1614">
        <v>33</v>
      </c>
    </row>
    <row r="102" spans="1:16" s="24" customFormat="1" ht="51">
      <c r="A102" s="1097"/>
      <c r="B102" s="1100"/>
      <c r="C102" s="1097"/>
      <c r="D102" s="1097"/>
      <c r="E102" s="1713"/>
      <c r="F102" s="1713"/>
      <c r="G102" s="1713"/>
      <c r="H102" s="1713"/>
      <c r="I102" s="1713"/>
      <c r="J102" s="1713"/>
      <c r="K102" s="1713"/>
      <c r="L102" s="345" t="s">
        <v>1852</v>
      </c>
      <c r="M102" s="717">
        <v>5</v>
      </c>
      <c r="N102" s="1308"/>
      <c r="O102" s="1713"/>
      <c r="P102" s="1615"/>
    </row>
    <row r="103" spans="1:16" s="24" customFormat="1" ht="15.75" customHeight="1">
      <c r="A103" s="1071">
        <v>20</v>
      </c>
      <c r="B103" s="1079">
        <v>13</v>
      </c>
      <c r="C103" s="1079">
        <v>5</v>
      </c>
      <c r="D103" s="1079" t="s">
        <v>58</v>
      </c>
      <c r="E103" s="1712" t="s">
        <v>1914</v>
      </c>
      <c r="F103" s="1712" t="s">
        <v>1915</v>
      </c>
      <c r="G103" s="1712" t="s">
        <v>1916</v>
      </c>
      <c r="H103" s="1712" t="s">
        <v>1887</v>
      </c>
      <c r="I103" s="1712" t="s">
        <v>1917</v>
      </c>
      <c r="J103" s="1712" t="s">
        <v>1918</v>
      </c>
      <c r="K103" s="1712" t="s">
        <v>208</v>
      </c>
      <c r="L103" s="1104" t="s">
        <v>1056</v>
      </c>
      <c r="M103" s="1190">
        <v>1</v>
      </c>
      <c r="N103" s="1307">
        <v>5320</v>
      </c>
      <c r="O103" s="1712" t="s">
        <v>1919</v>
      </c>
      <c r="P103" s="1614">
        <v>33</v>
      </c>
    </row>
    <row r="104" spans="1:16" s="24" customFormat="1" ht="12.75">
      <c r="A104" s="1097"/>
      <c r="B104" s="1100"/>
      <c r="C104" s="1100"/>
      <c r="D104" s="1100"/>
      <c r="E104" s="1713"/>
      <c r="F104" s="1713"/>
      <c r="G104" s="1713"/>
      <c r="H104" s="1713"/>
      <c r="I104" s="1713"/>
      <c r="J104" s="1713"/>
      <c r="K104" s="1713"/>
      <c r="L104" s="1104"/>
      <c r="M104" s="1104"/>
      <c r="N104" s="1308"/>
      <c r="O104" s="1713"/>
      <c r="P104" s="1615"/>
    </row>
    <row r="105" spans="1:16" s="24" customFormat="1" ht="38.25">
      <c r="A105" s="1097"/>
      <c r="B105" s="1100"/>
      <c r="C105" s="1100"/>
      <c r="D105" s="1100"/>
      <c r="E105" s="1713"/>
      <c r="F105" s="1713"/>
      <c r="G105" s="1713"/>
      <c r="H105" s="1713"/>
      <c r="I105" s="1713"/>
      <c r="J105" s="1713"/>
      <c r="K105" s="1713"/>
      <c r="L105" s="711" t="s">
        <v>131</v>
      </c>
      <c r="M105" s="717">
        <v>100</v>
      </c>
      <c r="N105" s="1308"/>
      <c r="O105" s="1713"/>
      <c r="P105" s="1615"/>
    </row>
    <row r="106" spans="1:16" s="24" customFormat="1" ht="21.75" customHeight="1">
      <c r="A106" s="1071">
        <v>21</v>
      </c>
      <c r="B106" s="1079">
        <v>11</v>
      </c>
      <c r="C106" s="1079">
        <v>5</v>
      </c>
      <c r="D106" s="1079" t="s">
        <v>58</v>
      </c>
      <c r="E106" s="1712" t="s">
        <v>1920</v>
      </c>
      <c r="F106" s="1712" t="s">
        <v>1921</v>
      </c>
      <c r="G106" s="1712" t="s">
        <v>1922</v>
      </c>
      <c r="H106" s="1712" t="s">
        <v>1923</v>
      </c>
      <c r="I106" s="1712" t="s">
        <v>1924</v>
      </c>
      <c r="J106" s="1712" t="s">
        <v>1925</v>
      </c>
      <c r="K106" s="1712" t="s">
        <v>208</v>
      </c>
      <c r="L106" s="1104" t="s">
        <v>1056</v>
      </c>
      <c r="M106" s="1190">
        <v>5</v>
      </c>
      <c r="N106" s="1307">
        <v>10000</v>
      </c>
      <c r="O106" s="1712" t="s">
        <v>1926</v>
      </c>
      <c r="P106" s="1614">
        <v>32.5</v>
      </c>
    </row>
    <row r="107" spans="1:16" s="24" customFormat="1" ht="13.5" customHeight="1">
      <c r="A107" s="1097"/>
      <c r="B107" s="1100"/>
      <c r="C107" s="1100"/>
      <c r="D107" s="1100"/>
      <c r="E107" s="1713"/>
      <c r="F107" s="1713"/>
      <c r="G107" s="1713"/>
      <c r="H107" s="1713"/>
      <c r="I107" s="1713"/>
      <c r="J107" s="1713"/>
      <c r="K107" s="1713"/>
      <c r="L107" s="1104"/>
      <c r="M107" s="1104"/>
      <c r="N107" s="1308"/>
      <c r="O107" s="1713"/>
      <c r="P107" s="1615"/>
    </row>
    <row r="108" spans="1:16" s="24" customFormat="1" ht="40.5" customHeight="1">
      <c r="A108" s="1097"/>
      <c r="B108" s="1100"/>
      <c r="C108" s="1100"/>
      <c r="D108" s="1100"/>
      <c r="E108" s="1713"/>
      <c r="F108" s="1713"/>
      <c r="G108" s="1713"/>
      <c r="H108" s="1713"/>
      <c r="I108" s="1713"/>
      <c r="J108" s="1713"/>
      <c r="K108" s="1713"/>
      <c r="L108" s="711" t="s">
        <v>131</v>
      </c>
      <c r="M108" s="717">
        <v>100</v>
      </c>
      <c r="N108" s="1308"/>
      <c r="O108" s="1713"/>
      <c r="P108" s="1615"/>
    </row>
    <row r="109" spans="1:16" s="24" customFormat="1" ht="12.75">
      <c r="A109" s="1071">
        <v>22</v>
      </c>
      <c r="B109" s="1079">
        <v>11</v>
      </c>
      <c r="C109" s="1079">
        <v>1</v>
      </c>
      <c r="D109" s="1079" t="s">
        <v>58</v>
      </c>
      <c r="E109" s="1712" t="s">
        <v>1927</v>
      </c>
      <c r="F109" s="1712" t="s">
        <v>1928</v>
      </c>
      <c r="G109" s="1712" t="s">
        <v>1929</v>
      </c>
      <c r="H109" s="1712" t="s">
        <v>1930</v>
      </c>
      <c r="I109" s="1712" t="s">
        <v>1931</v>
      </c>
      <c r="J109" s="1712" t="s">
        <v>1932</v>
      </c>
      <c r="K109" s="1712" t="s">
        <v>208</v>
      </c>
      <c r="L109" s="1104" t="s">
        <v>1056</v>
      </c>
      <c r="M109" s="1190">
        <v>1</v>
      </c>
      <c r="N109" s="1307">
        <v>15800</v>
      </c>
      <c r="O109" s="1712" t="s">
        <v>1933</v>
      </c>
      <c r="P109" s="1614">
        <v>32.5</v>
      </c>
    </row>
    <row r="110" spans="1:16" s="24" customFormat="1" ht="12.75">
      <c r="A110" s="1097"/>
      <c r="B110" s="1100"/>
      <c r="C110" s="1100"/>
      <c r="D110" s="1100"/>
      <c r="E110" s="1713"/>
      <c r="F110" s="1713"/>
      <c r="G110" s="1713"/>
      <c r="H110" s="1713"/>
      <c r="I110" s="1713"/>
      <c r="J110" s="1713"/>
      <c r="K110" s="1713"/>
      <c r="L110" s="1104"/>
      <c r="M110" s="1104"/>
      <c r="N110" s="1308"/>
      <c r="O110" s="1713"/>
      <c r="P110" s="1615"/>
    </row>
    <row r="111" spans="1:16" s="24" customFormat="1" ht="38.25">
      <c r="A111" s="1097"/>
      <c r="B111" s="1100"/>
      <c r="C111" s="1100"/>
      <c r="D111" s="1100"/>
      <c r="E111" s="1713"/>
      <c r="F111" s="1713"/>
      <c r="G111" s="1713"/>
      <c r="H111" s="1713"/>
      <c r="I111" s="1713"/>
      <c r="J111" s="1713"/>
      <c r="K111" s="1713"/>
      <c r="L111" s="711" t="s">
        <v>131</v>
      </c>
      <c r="M111" s="717">
        <v>50</v>
      </c>
      <c r="N111" s="1308"/>
      <c r="O111" s="1713"/>
      <c r="P111" s="1615"/>
    </row>
    <row r="112" spans="1:16" s="24" customFormat="1" ht="38.25">
      <c r="A112" s="1097"/>
      <c r="B112" s="1100"/>
      <c r="C112" s="1100"/>
      <c r="D112" s="1100"/>
      <c r="E112" s="1713"/>
      <c r="F112" s="1713"/>
      <c r="G112" s="1713"/>
      <c r="H112" s="1713"/>
      <c r="I112" s="1713"/>
      <c r="J112" s="1713"/>
      <c r="K112" s="1713"/>
      <c r="L112" s="711" t="s">
        <v>1851</v>
      </c>
      <c r="M112" s="717">
        <v>1</v>
      </c>
      <c r="N112" s="1308"/>
      <c r="O112" s="1713"/>
      <c r="P112" s="1615"/>
    </row>
    <row r="113" spans="1:16" s="24" customFormat="1" ht="51">
      <c r="A113" s="1097"/>
      <c r="B113" s="1100"/>
      <c r="C113" s="1100"/>
      <c r="D113" s="1100"/>
      <c r="E113" s="1713"/>
      <c r="F113" s="1713"/>
      <c r="G113" s="1713"/>
      <c r="H113" s="1713"/>
      <c r="I113" s="1713"/>
      <c r="J113" s="1713"/>
      <c r="K113" s="1713"/>
      <c r="L113" s="345" t="s">
        <v>1852</v>
      </c>
      <c r="M113" s="717">
        <v>50</v>
      </c>
      <c r="N113" s="1308"/>
      <c r="O113" s="1713"/>
      <c r="P113" s="1615"/>
    </row>
    <row r="114" spans="1:16" s="24" customFormat="1" ht="38.25">
      <c r="A114" s="1071">
        <v>23</v>
      </c>
      <c r="B114" s="1079">
        <v>4</v>
      </c>
      <c r="C114" s="1079">
        <v>1</v>
      </c>
      <c r="D114" s="1079" t="s">
        <v>50</v>
      </c>
      <c r="E114" s="1712" t="s">
        <v>1934</v>
      </c>
      <c r="F114" s="1712" t="s">
        <v>1935</v>
      </c>
      <c r="G114" s="1712" t="s">
        <v>1936</v>
      </c>
      <c r="H114" s="1712" t="s">
        <v>1937</v>
      </c>
      <c r="I114" s="1712" t="s">
        <v>1938</v>
      </c>
      <c r="J114" s="1712" t="s">
        <v>1939</v>
      </c>
      <c r="K114" s="1712" t="s">
        <v>208</v>
      </c>
      <c r="L114" s="711" t="s">
        <v>1851</v>
      </c>
      <c r="M114" s="711">
        <v>1</v>
      </c>
      <c r="N114" s="1307">
        <v>30000</v>
      </c>
      <c r="O114" s="1712" t="s">
        <v>1940</v>
      </c>
      <c r="P114" s="1614">
        <v>32.5</v>
      </c>
    </row>
    <row r="115" spans="1:16" s="24" customFormat="1" ht="51">
      <c r="A115" s="1097"/>
      <c r="B115" s="1100"/>
      <c r="C115" s="1100"/>
      <c r="D115" s="1100"/>
      <c r="E115" s="1713"/>
      <c r="F115" s="1713"/>
      <c r="G115" s="1713"/>
      <c r="H115" s="1713"/>
      <c r="I115" s="1713"/>
      <c r="J115" s="1713"/>
      <c r="K115" s="1713"/>
      <c r="L115" s="345" t="s">
        <v>1852</v>
      </c>
      <c r="M115" s="711">
        <v>45</v>
      </c>
      <c r="N115" s="1308"/>
      <c r="O115" s="1713"/>
      <c r="P115" s="1615"/>
    </row>
    <row r="116" spans="1:16" s="24" customFormat="1" ht="19.5" customHeight="1">
      <c r="A116" s="1071">
        <v>24</v>
      </c>
      <c r="B116" s="1079">
        <v>13</v>
      </c>
      <c r="C116" s="1079">
        <v>5</v>
      </c>
      <c r="D116" s="1079" t="s">
        <v>58</v>
      </c>
      <c r="E116" s="1712" t="s">
        <v>1941</v>
      </c>
      <c r="F116" s="1712" t="s">
        <v>1942</v>
      </c>
      <c r="G116" s="1712" t="s">
        <v>1943</v>
      </c>
      <c r="H116" s="1712" t="s">
        <v>1906</v>
      </c>
      <c r="I116" s="1712" t="s">
        <v>1944</v>
      </c>
      <c r="J116" s="1712" t="s">
        <v>1945</v>
      </c>
      <c r="K116" s="1712" t="s">
        <v>208</v>
      </c>
      <c r="L116" s="1104" t="s">
        <v>1056</v>
      </c>
      <c r="M116" s="1104">
        <v>1</v>
      </c>
      <c r="N116" s="1307">
        <v>7841.25</v>
      </c>
      <c r="O116" s="1712" t="s">
        <v>1946</v>
      </c>
      <c r="P116" s="1614">
        <v>31</v>
      </c>
    </row>
    <row r="117" spans="1:16" s="24" customFormat="1" ht="15" customHeight="1">
      <c r="A117" s="1097"/>
      <c r="B117" s="1100"/>
      <c r="C117" s="1100"/>
      <c r="D117" s="1100"/>
      <c r="E117" s="1713"/>
      <c r="F117" s="1713"/>
      <c r="G117" s="1713"/>
      <c r="H117" s="1713"/>
      <c r="I117" s="1713"/>
      <c r="J117" s="1713"/>
      <c r="K117" s="1713"/>
      <c r="L117" s="1104"/>
      <c r="M117" s="1104"/>
      <c r="N117" s="1308"/>
      <c r="O117" s="1713"/>
      <c r="P117" s="1615"/>
    </row>
    <row r="118" spans="1:16" s="24" customFormat="1" ht="39.75" customHeight="1">
      <c r="A118" s="1097"/>
      <c r="B118" s="1100"/>
      <c r="C118" s="1100"/>
      <c r="D118" s="1100"/>
      <c r="E118" s="1713"/>
      <c r="F118" s="1713"/>
      <c r="G118" s="1713"/>
      <c r="H118" s="1713"/>
      <c r="I118" s="1713"/>
      <c r="J118" s="1713"/>
      <c r="K118" s="1713"/>
      <c r="L118" s="711" t="s">
        <v>131</v>
      </c>
      <c r="M118" s="711">
        <v>200</v>
      </c>
      <c r="N118" s="1308"/>
      <c r="O118" s="1713"/>
      <c r="P118" s="1615"/>
    </row>
    <row r="119" spans="1:16" s="24" customFormat="1" ht="38.25">
      <c r="A119" s="1071">
        <v>25</v>
      </c>
      <c r="B119" s="1079">
        <v>13</v>
      </c>
      <c r="C119" s="1079">
        <v>1</v>
      </c>
      <c r="D119" s="1079" t="s">
        <v>50</v>
      </c>
      <c r="E119" s="1712" t="s">
        <v>1878</v>
      </c>
      <c r="F119" s="1712" t="s">
        <v>1947</v>
      </c>
      <c r="G119" s="1712" t="s">
        <v>1948</v>
      </c>
      <c r="H119" s="1712" t="s">
        <v>1949</v>
      </c>
      <c r="I119" s="1712" t="s">
        <v>1950</v>
      </c>
      <c r="J119" s="1712" t="s">
        <v>1951</v>
      </c>
      <c r="K119" s="1712" t="s">
        <v>208</v>
      </c>
      <c r="L119" s="711" t="s">
        <v>1851</v>
      </c>
      <c r="M119" s="711">
        <v>1</v>
      </c>
      <c r="N119" s="1307">
        <v>15638.93</v>
      </c>
      <c r="O119" s="1712" t="s">
        <v>1883</v>
      </c>
      <c r="P119" s="1614">
        <v>31</v>
      </c>
    </row>
    <row r="120" spans="1:16" s="24" customFormat="1" ht="51">
      <c r="A120" s="1097"/>
      <c r="B120" s="1100"/>
      <c r="C120" s="1100"/>
      <c r="D120" s="1100"/>
      <c r="E120" s="1713"/>
      <c r="F120" s="1713"/>
      <c r="G120" s="1713"/>
      <c r="H120" s="1713"/>
      <c r="I120" s="1713"/>
      <c r="J120" s="1713"/>
      <c r="K120" s="1713"/>
      <c r="L120" s="346" t="s">
        <v>1852</v>
      </c>
      <c r="M120" s="708">
        <v>20</v>
      </c>
      <c r="N120" s="1308"/>
      <c r="O120" s="1713"/>
      <c r="P120" s="1615"/>
    </row>
    <row r="121" spans="1:16" s="24" customFormat="1" ht="38.25" customHeight="1">
      <c r="A121" s="1289">
        <v>26</v>
      </c>
      <c r="B121" s="1079">
        <v>6</v>
      </c>
      <c r="C121" s="1079">
        <v>4</v>
      </c>
      <c r="D121" s="1079" t="s">
        <v>50</v>
      </c>
      <c r="E121" s="1712" t="s">
        <v>1952</v>
      </c>
      <c r="F121" s="1712" t="s">
        <v>1953</v>
      </c>
      <c r="G121" s="1712" t="s">
        <v>1954</v>
      </c>
      <c r="H121" s="1712" t="s">
        <v>1955</v>
      </c>
      <c r="I121" s="1712" t="s">
        <v>1956</v>
      </c>
      <c r="J121" s="1712" t="s">
        <v>1895</v>
      </c>
      <c r="K121" s="1712" t="s">
        <v>208</v>
      </c>
      <c r="L121" s="711" t="s">
        <v>1058</v>
      </c>
      <c r="M121" s="711">
        <v>2500</v>
      </c>
      <c r="N121" s="1307">
        <v>15029.37</v>
      </c>
      <c r="O121" s="1712" t="s">
        <v>1957</v>
      </c>
      <c r="P121" s="1614">
        <v>30.5</v>
      </c>
    </row>
    <row r="122" spans="1:16" s="24" customFormat="1" ht="38.25">
      <c r="A122" s="1278"/>
      <c r="B122" s="1100"/>
      <c r="C122" s="1100"/>
      <c r="D122" s="1100"/>
      <c r="E122" s="1713"/>
      <c r="F122" s="1713"/>
      <c r="G122" s="1713"/>
      <c r="H122" s="1713"/>
      <c r="I122" s="1713"/>
      <c r="J122" s="1713"/>
      <c r="K122" s="1713"/>
      <c r="L122" s="711" t="s">
        <v>1058</v>
      </c>
      <c r="M122" s="711">
        <v>2500</v>
      </c>
      <c r="N122" s="1308"/>
      <c r="O122" s="1713"/>
      <c r="P122" s="1615"/>
    </row>
    <row r="123" spans="1:16" s="24" customFormat="1" ht="38.25">
      <c r="A123" s="1292"/>
      <c r="B123" s="1105">
        <v>6</v>
      </c>
      <c r="C123" s="1105">
        <v>4</v>
      </c>
      <c r="D123" s="1105" t="s">
        <v>50</v>
      </c>
      <c r="E123" s="1521" t="s">
        <v>1952</v>
      </c>
      <c r="F123" s="1521" t="s">
        <v>1953</v>
      </c>
      <c r="G123" s="1521" t="s">
        <v>1954</v>
      </c>
      <c r="H123" s="1521" t="s">
        <v>1955</v>
      </c>
      <c r="I123" s="1521" t="s">
        <v>1956</v>
      </c>
      <c r="J123" s="1716" t="s">
        <v>1958</v>
      </c>
      <c r="K123" s="1521" t="s">
        <v>208</v>
      </c>
      <c r="L123" s="913" t="s">
        <v>1058</v>
      </c>
      <c r="M123" s="913">
        <v>1900</v>
      </c>
      <c r="N123" s="1344">
        <v>15029.37</v>
      </c>
      <c r="O123" s="1521" t="s">
        <v>1957</v>
      </c>
      <c r="P123" s="1351">
        <v>30.5</v>
      </c>
    </row>
    <row r="124" spans="1:16" s="24" customFormat="1" ht="38.25">
      <c r="A124" s="1292"/>
      <c r="B124" s="1106"/>
      <c r="C124" s="1106"/>
      <c r="D124" s="1106"/>
      <c r="E124" s="1715"/>
      <c r="F124" s="1715"/>
      <c r="G124" s="1715"/>
      <c r="H124" s="1715"/>
      <c r="I124" s="1715"/>
      <c r="J124" s="1717"/>
      <c r="K124" s="1715"/>
      <c r="L124" s="906" t="s">
        <v>1058</v>
      </c>
      <c r="M124" s="906">
        <v>1900</v>
      </c>
      <c r="N124" s="1364"/>
      <c r="O124" s="1715"/>
      <c r="P124" s="1365"/>
    </row>
    <row r="125" spans="1:16" s="24" customFormat="1" ht="23.25" customHeight="1">
      <c r="A125" s="962"/>
      <c r="B125" s="1236" t="s">
        <v>4492</v>
      </c>
      <c r="C125" s="1236"/>
      <c r="D125" s="1236"/>
      <c r="E125" s="1236"/>
      <c r="F125" s="1236"/>
      <c r="G125" s="1236"/>
      <c r="H125" s="1236"/>
      <c r="I125" s="1236"/>
      <c r="J125" s="1236"/>
      <c r="K125" s="1236"/>
      <c r="L125" s="1236"/>
      <c r="M125" s="1236"/>
      <c r="N125" s="1236"/>
      <c r="O125" s="1236"/>
      <c r="P125" s="1236"/>
    </row>
    <row r="126" spans="1:16" s="24" customFormat="1" ht="18" customHeight="1">
      <c r="A126" s="1071">
        <v>27</v>
      </c>
      <c r="B126" s="1079">
        <v>10</v>
      </c>
      <c r="C126" s="1079">
        <v>2</v>
      </c>
      <c r="D126" s="1079" t="s">
        <v>272</v>
      </c>
      <c r="E126" s="1712" t="s">
        <v>1959</v>
      </c>
      <c r="F126" s="1712" t="s">
        <v>1960</v>
      </c>
      <c r="G126" s="1712" t="s">
        <v>1961</v>
      </c>
      <c r="H126" s="1712" t="s">
        <v>1962</v>
      </c>
      <c r="I126" s="1712" t="s">
        <v>1963</v>
      </c>
      <c r="J126" s="1712" t="s">
        <v>1964</v>
      </c>
      <c r="K126" s="1712" t="s">
        <v>208</v>
      </c>
      <c r="L126" s="1104" t="s">
        <v>1056</v>
      </c>
      <c r="M126" s="1104">
        <v>1</v>
      </c>
      <c r="N126" s="1307">
        <v>20000</v>
      </c>
      <c r="O126" s="1712" t="s">
        <v>1965</v>
      </c>
      <c r="P126" s="1614">
        <v>30</v>
      </c>
    </row>
    <row r="127" spans="1:16" s="24" customFormat="1" ht="12.75">
      <c r="A127" s="1097"/>
      <c r="B127" s="1100"/>
      <c r="C127" s="1100"/>
      <c r="D127" s="1100"/>
      <c r="E127" s="1713"/>
      <c r="F127" s="1713"/>
      <c r="G127" s="1713"/>
      <c r="H127" s="1713"/>
      <c r="I127" s="1713"/>
      <c r="J127" s="1713"/>
      <c r="K127" s="1713"/>
      <c r="L127" s="1104"/>
      <c r="M127" s="1104"/>
      <c r="N127" s="1308"/>
      <c r="O127" s="1713"/>
      <c r="P127" s="1615"/>
    </row>
    <row r="128" spans="1:16" s="24" customFormat="1" ht="38.25">
      <c r="A128" s="1097"/>
      <c r="B128" s="1100"/>
      <c r="C128" s="1100"/>
      <c r="D128" s="1100"/>
      <c r="E128" s="1713"/>
      <c r="F128" s="1713"/>
      <c r="G128" s="1713"/>
      <c r="H128" s="1713"/>
      <c r="I128" s="1713"/>
      <c r="J128" s="1713"/>
      <c r="K128" s="1713"/>
      <c r="L128" s="711" t="s">
        <v>131</v>
      </c>
      <c r="M128" s="711">
        <v>800</v>
      </c>
      <c r="N128" s="1308"/>
      <c r="O128" s="1713"/>
      <c r="P128" s="1615"/>
    </row>
    <row r="129" spans="1:16" s="24" customFormat="1" ht="15.75" customHeight="1">
      <c r="A129" s="1071">
        <v>28</v>
      </c>
      <c r="B129" s="1079">
        <v>13</v>
      </c>
      <c r="C129" s="1079">
        <v>5</v>
      </c>
      <c r="D129" s="1079" t="s">
        <v>695</v>
      </c>
      <c r="E129" s="1712" t="s">
        <v>1966</v>
      </c>
      <c r="F129" s="1712" t="s">
        <v>1967</v>
      </c>
      <c r="G129" s="1712" t="s">
        <v>1968</v>
      </c>
      <c r="H129" s="1712" t="s">
        <v>1969</v>
      </c>
      <c r="I129" s="1712" t="s">
        <v>1970</v>
      </c>
      <c r="J129" s="1712" t="s">
        <v>1971</v>
      </c>
      <c r="K129" s="1712" t="s">
        <v>208</v>
      </c>
      <c r="L129" s="1104" t="s">
        <v>1056</v>
      </c>
      <c r="M129" s="1104">
        <v>1</v>
      </c>
      <c r="N129" s="1307">
        <v>20000</v>
      </c>
      <c r="O129" s="1712" t="s">
        <v>1972</v>
      </c>
      <c r="P129" s="1614">
        <v>30</v>
      </c>
    </row>
    <row r="130" spans="1:16" s="24" customFormat="1" ht="12.75">
      <c r="A130" s="1097"/>
      <c r="B130" s="1100"/>
      <c r="C130" s="1100"/>
      <c r="D130" s="1100"/>
      <c r="E130" s="1713"/>
      <c r="F130" s="1713"/>
      <c r="G130" s="1713"/>
      <c r="H130" s="1713"/>
      <c r="I130" s="1713"/>
      <c r="J130" s="1713"/>
      <c r="K130" s="1713"/>
      <c r="L130" s="1104"/>
      <c r="M130" s="1104"/>
      <c r="N130" s="1308"/>
      <c r="O130" s="1713"/>
      <c r="P130" s="1615"/>
    </row>
    <row r="131" spans="1:16" s="24" customFormat="1" ht="38.25">
      <c r="A131" s="1097"/>
      <c r="B131" s="1100"/>
      <c r="C131" s="1100"/>
      <c r="D131" s="1100"/>
      <c r="E131" s="1713"/>
      <c r="F131" s="1713"/>
      <c r="G131" s="1713"/>
      <c r="H131" s="1713"/>
      <c r="I131" s="1713"/>
      <c r="J131" s="1713"/>
      <c r="K131" s="1713"/>
      <c r="L131" s="711" t="s">
        <v>131</v>
      </c>
      <c r="M131" s="711">
        <v>180</v>
      </c>
      <c r="N131" s="1308"/>
      <c r="O131" s="1713"/>
      <c r="P131" s="1615"/>
    </row>
    <row r="132" spans="1:16" s="24" customFormat="1" ht="18.75" customHeight="1">
      <c r="A132" s="1071">
        <v>29</v>
      </c>
      <c r="B132" s="1079">
        <v>10</v>
      </c>
      <c r="C132" s="1079">
        <v>1</v>
      </c>
      <c r="D132" s="1079" t="s">
        <v>58</v>
      </c>
      <c r="E132" s="1712" t="s">
        <v>1973</v>
      </c>
      <c r="F132" s="1712" t="s">
        <v>1974</v>
      </c>
      <c r="G132" s="1712" t="s">
        <v>1975</v>
      </c>
      <c r="H132" s="1712" t="s">
        <v>1906</v>
      </c>
      <c r="I132" s="1712" t="s">
        <v>1976</v>
      </c>
      <c r="J132" s="1712" t="s">
        <v>1977</v>
      </c>
      <c r="K132" s="1712" t="s">
        <v>208</v>
      </c>
      <c r="L132" s="1104" t="s">
        <v>1056</v>
      </c>
      <c r="M132" s="1104">
        <v>1</v>
      </c>
      <c r="N132" s="1307">
        <v>20215</v>
      </c>
      <c r="O132" s="1712" t="s">
        <v>1978</v>
      </c>
      <c r="P132" s="1614">
        <v>30</v>
      </c>
    </row>
    <row r="133" spans="1:16" s="24" customFormat="1" ht="16.5" customHeight="1">
      <c r="A133" s="1097"/>
      <c r="B133" s="1100"/>
      <c r="C133" s="1100"/>
      <c r="D133" s="1100"/>
      <c r="E133" s="1713"/>
      <c r="F133" s="1713"/>
      <c r="G133" s="1713"/>
      <c r="H133" s="1713"/>
      <c r="I133" s="1713"/>
      <c r="J133" s="1713"/>
      <c r="K133" s="1713"/>
      <c r="L133" s="1104"/>
      <c r="M133" s="1104"/>
      <c r="N133" s="1308"/>
      <c r="O133" s="1713"/>
      <c r="P133" s="1615"/>
    </row>
    <row r="134" spans="1:16" s="24" customFormat="1" ht="44.25" customHeight="1">
      <c r="A134" s="1097"/>
      <c r="B134" s="1100"/>
      <c r="C134" s="1100"/>
      <c r="D134" s="1100"/>
      <c r="E134" s="1713"/>
      <c r="F134" s="1713"/>
      <c r="G134" s="1713"/>
      <c r="H134" s="1713"/>
      <c r="I134" s="1713"/>
      <c r="J134" s="1713"/>
      <c r="K134" s="1713"/>
      <c r="L134" s="708" t="s">
        <v>131</v>
      </c>
      <c r="M134" s="708">
        <v>600</v>
      </c>
      <c r="N134" s="1308"/>
      <c r="O134" s="1713"/>
      <c r="P134" s="1615"/>
    </row>
    <row r="135" spans="1:16" s="24" customFormat="1" ht="44.25" customHeight="1">
      <c r="A135" s="1289">
        <v>30</v>
      </c>
      <c r="B135" s="1079">
        <v>13</v>
      </c>
      <c r="C135" s="1079">
        <v>1</v>
      </c>
      <c r="D135" s="1079" t="s">
        <v>272</v>
      </c>
      <c r="E135" s="1712" t="s">
        <v>1979</v>
      </c>
      <c r="F135" s="1712" t="s">
        <v>1980</v>
      </c>
      <c r="G135" s="1712" t="s">
        <v>1981</v>
      </c>
      <c r="H135" s="1712" t="s">
        <v>451</v>
      </c>
      <c r="I135" s="1712" t="s">
        <v>1982</v>
      </c>
      <c r="J135" s="1712" t="s">
        <v>1983</v>
      </c>
      <c r="K135" s="1714" t="s">
        <v>208</v>
      </c>
      <c r="L135" s="1104" t="s">
        <v>1056</v>
      </c>
      <c r="M135" s="1200">
        <v>1</v>
      </c>
      <c r="N135" s="1307">
        <v>15015</v>
      </c>
      <c r="O135" s="1712" t="s">
        <v>1984</v>
      </c>
      <c r="P135" s="1614">
        <v>30</v>
      </c>
    </row>
    <row r="136" spans="1:16" s="24" customFormat="1" ht="12" customHeight="1">
      <c r="A136" s="1278"/>
      <c r="B136" s="1100"/>
      <c r="C136" s="1100"/>
      <c r="D136" s="1100"/>
      <c r="E136" s="1713"/>
      <c r="F136" s="1713"/>
      <c r="G136" s="1713"/>
      <c r="H136" s="1713"/>
      <c r="I136" s="1713"/>
      <c r="J136" s="1713"/>
      <c r="K136" s="1713"/>
      <c r="L136" s="1104"/>
      <c r="M136" s="1104"/>
      <c r="N136" s="1308"/>
      <c r="O136" s="1713"/>
      <c r="P136" s="1615"/>
    </row>
    <row r="137" spans="1:16" s="24" customFormat="1" ht="44.25" customHeight="1">
      <c r="A137" s="1278"/>
      <c r="B137" s="1100"/>
      <c r="C137" s="1100"/>
      <c r="D137" s="1100"/>
      <c r="E137" s="1713"/>
      <c r="F137" s="1713"/>
      <c r="G137" s="1713"/>
      <c r="H137" s="1713"/>
      <c r="I137" s="1713"/>
      <c r="J137" s="1713"/>
      <c r="K137" s="1713"/>
      <c r="L137" s="711" t="s">
        <v>131</v>
      </c>
      <c r="M137" s="718">
        <v>100</v>
      </c>
      <c r="N137" s="1308"/>
      <c r="O137" s="1713"/>
      <c r="P137" s="1615"/>
    </row>
    <row r="138" spans="1:16" s="24" customFormat="1" ht="45.75" customHeight="1">
      <c r="A138" s="1278"/>
      <c r="B138" s="1100"/>
      <c r="C138" s="1100"/>
      <c r="D138" s="1100"/>
      <c r="E138" s="1713"/>
      <c r="F138" s="1713"/>
      <c r="G138" s="1713"/>
      <c r="H138" s="1713"/>
      <c r="I138" s="1713"/>
      <c r="J138" s="1713"/>
      <c r="K138" s="1713"/>
      <c r="L138" s="711" t="s">
        <v>1058</v>
      </c>
      <c r="M138" s="718" t="s">
        <v>208</v>
      </c>
      <c r="N138" s="1308"/>
      <c r="O138" s="1713"/>
      <c r="P138" s="1615"/>
    </row>
    <row r="139" spans="1:16" s="24" customFormat="1" ht="15.75" customHeight="1">
      <c r="A139" s="1292"/>
      <c r="B139" s="1105">
        <v>13</v>
      </c>
      <c r="C139" s="1105">
        <v>1</v>
      </c>
      <c r="D139" s="1105" t="s">
        <v>272</v>
      </c>
      <c r="E139" s="1521" t="s">
        <v>1979</v>
      </c>
      <c r="F139" s="1521" t="s">
        <v>1980</v>
      </c>
      <c r="G139" s="1521" t="s">
        <v>1981</v>
      </c>
      <c r="H139" s="1521" t="s">
        <v>451</v>
      </c>
      <c r="I139" s="1521" t="s">
        <v>1982</v>
      </c>
      <c r="J139" s="1716" t="s">
        <v>1985</v>
      </c>
      <c r="K139" s="1521" t="s">
        <v>208</v>
      </c>
      <c r="L139" s="1386" t="s">
        <v>1056</v>
      </c>
      <c r="M139" s="1386">
        <v>1</v>
      </c>
      <c r="N139" s="1344">
        <v>15015</v>
      </c>
      <c r="O139" s="1521" t="s">
        <v>1984</v>
      </c>
      <c r="P139" s="1351">
        <v>30</v>
      </c>
    </row>
    <row r="140" spans="1:16" s="24" customFormat="1" ht="19.5" customHeight="1">
      <c r="A140" s="1292"/>
      <c r="B140" s="1106"/>
      <c r="C140" s="1106"/>
      <c r="D140" s="1106"/>
      <c r="E140" s="1715"/>
      <c r="F140" s="1715"/>
      <c r="G140" s="1715"/>
      <c r="H140" s="1715"/>
      <c r="I140" s="1715"/>
      <c r="J140" s="1717"/>
      <c r="K140" s="1715"/>
      <c r="L140" s="1386"/>
      <c r="M140" s="1386"/>
      <c r="N140" s="1364"/>
      <c r="O140" s="1715"/>
      <c r="P140" s="1365"/>
    </row>
    <row r="141" spans="1:16" s="24" customFormat="1" ht="39.75" customHeight="1">
      <c r="A141" s="1292"/>
      <c r="B141" s="1106"/>
      <c r="C141" s="1106"/>
      <c r="D141" s="1106"/>
      <c r="E141" s="1715"/>
      <c r="F141" s="1715"/>
      <c r="G141" s="1715"/>
      <c r="H141" s="1715"/>
      <c r="I141" s="1715"/>
      <c r="J141" s="1717"/>
      <c r="K141" s="1715"/>
      <c r="L141" s="722" t="s">
        <v>131</v>
      </c>
      <c r="M141" s="722">
        <v>100</v>
      </c>
      <c r="N141" s="1364"/>
      <c r="O141" s="1715"/>
      <c r="P141" s="1365"/>
    </row>
    <row r="142" spans="1:16" s="24" customFormat="1" ht="38.25">
      <c r="A142" s="1292"/>
      <c r="B142" s="1106"/>
      <c r="C142" s="1106"/>
      <c r="D142" s="1106"/>
      <c r="E142" s="1715"/>
      <c r="F142" s="1715"/>
      <c r="G142" s="1715"/>
      <c r="H142" s="1715"/>
      <c r="I142" s="1715"/>
      <c r="J142" s="1717"/>
      <c r="K142" s="1715"/>
      <c r="L142" s="713" t="s">
        <v>1058</v>
      </c>
      <c r="M142" s="713" t="s">
        <v>208</v>
      </c>
      <c r="N142" s="1364"/>
      <c r="O142" s="1715"/>
      <c r="P142" s="1365"/>
    </row>
    <row r="143" spans="1:16" s="24" customFormat="1" ht="21" customHeight="1">
      <c r="A143" s="969"/>
      <c r="B143" s="1236" t="s">
        <v>2094</v>
      </c>
      <c r="C143" s="1236"/>
      <c r="D143" s="1236"/>
      <c r="E143" s="1236"/>
      <c r="F143" s="1236"/>
      <c r="G143" s="1236"/>
      <c r="H143" s="1236"/>
      <c r="I143" s="1236"/>
      <c r="J143" s="1236"/>
      <c r="K143" s="1236"/>
      <c r="L143" s="1236"/>
      <c r="M143" s="1236"/>
      <c r="N143" s="1236"/>
      <c r="O143" s="1236"/>
      <c r="P143" s="1236"/>
    </row>
    <row r="144" spans="1:16" s="24" customFormat="1" ht="15" customHeight="1">
      <c r="A144" s="1289">
        <v>31</v>
      </c>
      <c r="B144" s="1079">
        <v>4</v>
      </c>
      <c r="C144" s="1079">
        <v>2</v>
      </c>
      <c r="D144" s="1079" t="s">
        <v>50</v>
      </c>
      <c r="E144" s="1712" t="s">
        <v>1986</v>
      </c>
      <c r="F144" s="1714" t="s">
        <v>1987</v>
      </c>
      <c r="G144" s="1714" t="s">
        <v>1988</v>
      </c>
      <c r="H144" s="1712" t="s">
        <v>487</v>
      </c>
      <c r="I144" s="1712" t="s">
        <v>1989</v>
      </c>
      <c r="J144" s="1712" t="s">
        <v>1990</v>
      </c>
      <c r="K144" s="1712" t="s">
        <v>208</v>
      </c>
      <c r="L144" s="1104" t="s">
        <v>1056</v>
      </c>
      <c r="M144" s="1200">
        <v>1</v>
      </c>
      <c r="N144" s="1307">
        <v>13100</v>
      </c>
      <c r="O144" s="1712" t="s">
        <v>1991</v>
      </c>
      <c r="P144" s="1614">
        <v>30</v>
      </c>
    </row>
    <row r="145" spans="1:16" s="24" customFormat="1" ht="16.5" customHeight="1">
      <c r="A145" s="1278"/>
      <c r="B145" s="1100"/>
      <c r="C145" s="1100"/>
      <c r="D145" s="1100"/>
      <c r="E145" s="1713"/>
      <c r="F145" s="1713"/>
      <c r="G145" s="1713"/>
      <c r="H145" s="1713"/>
      <c r="I145" s="1713"/>
      <c r="J145" s="1713"/>
      <c r="K145" s="1713"/>
      <c r="L145" s="1104"/>
      <c r="M145" s="1104"/>
      <c r="N145" s="1308"/>
      <c r="O145" s="1713"/>
      <c r="P145" s="1615"/>
    </row>
    <row r="146" spans="1:16" s="24" customFormat="1" ht="38.25" customHeight="1">
      <c r="A146" s="1278"/>
      <c r="B146" s="1100"/>
      <c r="C146" s="1100"/>
      <c r="D146" s="1100"/>
      <c r="E146" s="1713"/>
      <c r="F146" s="1713"/>
      <c r="G146" s="1713"/>
      <c r="H146" s="1713"/>
      <c r="I146" s="1713"/>
      <c r="J146" s="1713"/>
      <c r="K146" s="1713"/>
      <c r="L146" s="708" t="s">
        <v>131</v>
      </c>
      <c r="M146" s="716">
        <v>30</v>
      </c>
      <c r="N146" s="1308"/>
      <c r="O146" s="1713"/>
      <c r="P146" s="1615"/>
    </row>
    <row r="147" spans="1:16" s="24" customFormat="1" ht="38.25" customHeight="1">
      <c r="A147" s="1292"/>
      <c r="B147" s="1105">
        <v>4</v>
      </c>
      <c r="C147" s="1105">
        <v>2</v>
      </c>
      <c r="D147" s="1105" t="s">
        <v>50</v>
      </c>
      <c r="E147" s="1521" t="s">
        <v>1986</v>
      </c>
      <c r="F147" s="1521" t="s">
        <v>1987</v>
      </c>
      <c r="G147" s="1521" t="s">
        <v>1988</v>
      </c>
      <c r="H147" s="1521" t="s">
        <v>487</v>
      </c>
      <c r="I147" s="1521" t="s">
        <v>1989</v>
      </c>
      <c r="J147" s="1716" t="s">
        <v>1992</v>
      </c>
      <c r="K147" s="1521" t="s">
        <v>208</v>
      </c>
      <c r="L147" s="1386" t="s">
        <v>1056</v>
      </c>
      <c r="M147" s="1386">
        <v>1</v>
      </c>
      <c r="N147" s="1344">
        <v>13100</v>
      </c>
      <c r="O147" s="1521" t="s">
        <v>1991</v>
      </c>
      <c r="P147" s="1351">
        <v>30</v>
      </c>
    </row>
    <row r="148" spans="1:16" s="24" customFormat="1" ht="17.25" customHeight="1">
      <c r="A148" s="1292"/>
      <c r="B148" s="1106"/>
      <c r="C148" s="1106"/>
      <c r="D148" s="1106"/>
      <c r="E148" s="1715"/>
      <c r="F148" s="1715"/>
      <c r="G148" s="1715"/>
      <c r="H148" s="1715"/>
      <c r="I148" s="1715"/>
      <c r="J148" s="1717"/>
      <c r="K148" s="1715"/>
      <c r="L148" s="1386"/>
      <c r="M148" s="1386"/>
      <c r="N148" s="1364"/>
      <c r="O148" s="1715"/>
      <c r="P148" s="1365"/>
    </row>
    <row r="149" spans="1:16" s="24" customFormat="1" ht="38.25" customHeight="1">
      <c r="A149" s="1292"/>
      <c r="B149" s="1106"/>
      <c r="C149" s="1106"/>
      <c r="D149" s="1106"/>
      <c r="E149" s="1715"/>
      <c r="F149" s="1715"/>
      <c r="G149" s="1715"/>
      <c r="H149" s="1715"/>
      <c r="I149" s="1715"/>
      <c r="J149" s="1717"/>
      <c r="K149" s="1715"/>
      <c r="L149" s="713" t="s">
        <v>131</v>
      </c>
      <c r="M149" s="713">
        <v>30</v>
      </c>
      <c r="N149" s="1364"/>
      <c r="O149" s="1715"/>
      <c r="P149" s="1365"/>
    </row>
    <row r="150" spans="1:16" s="24" customFormat="1" ht="20.25" customHeight="1">
      <c r="A150" s="969"/>
      <c r="B150" s="1236" t="s">
        <v>2094</v>
      </c>
      <c r="C150" s="1236"/>
      <c r="D150" s="1236"/>
      <c r="E150" s="1236"/>
      <c r="F150" s="1236"/>
      <c r="G150" s="1236"/>
      <c r="H150" s="1236"/>
      <c r="I150" s="1236"/>
      <c r="J150" s="1236"/>
      <c r="K150" s="1236"/>
      <c r="L150" s="1236"/>
      <c r="M150" s="1236"/>
      <c r="N150" s="1236"/>
      <c r="O150" s="1236"/>
      <c r="P150" s="1236"/>
    </row>
    <row r="151" spans="1:16" s="24" customFormat="1" ht="19.5" customHeight="1">
      <c r="A151" s="1071">
        <v>32</v>
      </c>
      <c r="B151" s="1079">
        <v>12</v>
      </c>
      <c r="C151" s="1079">
        <v>1</v>
      </c>
      <c r="D151" s="1079" t="s">
        <v>58</v>
      </c>
      <c r="E151" s="1712" t="s">
        <v>1993</v>
      </c>
      <c r="F151" s="1712" t="s">
        <v>1994</v>
      </c>
      <c r="G151" s="1712" t="s">
        <v>1995</v>
      </c>
      <c r="H151" s="1712" t="s">
        <v>1996</v>
      </c>
      <c r="I151" s="1712" t="s">
        <v>1997</v>
      </c>
      <c r="J151" s="1712" t="s">
        <v>1998</v>
      </c>
      <c r="K151" s="1712" t="s">
        <v>208</v>
      </c>
      <c r="L151" s="1104" t="s">
        <v>1056</v>
      </c>
      <c r="M151" s="1200">
        <v>10</v>
      </c>
      <c r="N151" s="1307">
        <v>9947</v>
      </c>
      <c r="O151" s="1712" t="s">
        <v>1999</v>
      </c>
      <c r="P151" s="1614">
        <v>29.5</v>
      </c>
    </row>
    <row r="152" spans="1:16" s="24" customFormat="1" ht="12.75">
      <c r="A152" s="1097"/>
      <c r="B152" s="1100"/>
      <c r="C152" s="1100"/>
      <c r="D152" s="1100"/>
      <c r="E152" s="1713"/>
      <c r="F152" s="1713"/>
      <c r="G152" s="1713"/>
      <c r="H152" s="1713"/>
      <c r="I152" s="1713"/>
      <c r="J152" s="1713"/>
      <c r="K152" s="1713"/>
      <c r="L152" s="1104"/>
      <c r="M152" s="1104"/>
      <c r="N152" s="1308"/>
      <c r="O152" s="1713"/>
      <c r="P152" s="1615"/>
    </row>
    <row r="153" spans="1:16" s="24" customFormat="1" ht="38.25">
      <c r="A153" s="1097"/>
      <c r="B153" s="1100"/>
      <c r="C153" s="1100"/>
      <c r="D153" s="1100"/>
      <c r="E153" s="1713"/>
      <c r="F153" s="1713"/>
      <c r="G153" s="1713"/>
      <c r="H153" s="1713"/>
      <c r="I153" s="1713"/>
      <c r="J153" s="1713"/>
      <c r="K153" s="1713"/>
      <c r="L153" s="708" t="s">
        <v>131</v>
      </c>
      <c r="M153" s="716">
        <v>300</v>
      </c>
      <c r="N153" s="1308"/>
      <c r="O153" s="1713"/>
      <c r="P153" s="1615"/>
    </row>
    <row r="154" spans="1:16" s="24" customFormat="1" ht="38.25">
      <c r="A154" s="961">
        <v>33</v>
      </c>
      <c r="B154" s="707">
        <v>13</v>
      </c>
      <c r="C154" s="707">
        <v>1</v>
      </c>
      <c r="D154" s="707" t="s">
        <v>58</v>
      </c>
      <c r="E154" s="727" t="s">
        <v>2000</v>
      </c>
      <c r="F154" s="727" t="s">
        <v>2001</v>
      </c>
      <c r="G154" s="727" t="s">
        <v>2002</v>
      </c>
      <c r="H154" s="727" t="s">
        <v>1955</v>
      </c>
      <c r="I154" s="727" t="s">
        <v>2003</v>
      </c>
      <c r="J154" s="727" t="s">
        <v>2004</v>
      </c>
      <c r="K154" s="727" t="s">
        <v>208</v>
      </c>
      <c r="L154" s="711" t="s">
        <v>1058</v>
      </c>
      <c r="M154" s="718">
        <v>250</v>
      </c>
      <c r="N154" s="719">
        <v>4987.5</v>
      </c>
      <c r="O154" s="727" t="s">
        <v>2005</v>
      </c>
      <c r="P154" s="724">
        <v>29</v>
      </c>
    </row>
    <row r="155" spans="1:16" s="24" customFormat="1" ht="50.25" customHeight="1">
      <c r="A155" s="970"/>
      <c r="B155" s="712">
        <v>13</v>
      </c>
      <c r="C155" s="712">
        <v>1</v>
      </c>
      <c r="D155" s="712" t="s">
        <v>58</v>
      </c>
      <c r="E155" s="723" t="s">
        <v>2000</v>
      </c>
      <c r="F155" s="723" t="s">
        <v>2001</v>
      </c>
      <c r="G155" s="723" t="s">
        <v>2002</v>
      </c>
      <c r="H155" s="723" t="s">
        <v>1955</v>
      </c>
      <c r="I155" s="723" t="s">
        <v>2003</v>
      </c>
      <c r="J155" s="940" t="s">
        <v>2006</v>
      </c>
      <c r="K155" s="723" t="s">
        <v>208</v>
      </c>
      <c r="L155" s="722" t="s">
        <v>1058</v>
      </c>
      <c r="M155" s="722">
        <v>250</v>
      </c>
      <c r="N155" s="720">
        <v>4987.5</v>
      </c>
      <c r="O155" s="723" t="s">
        <v>2005</v>
      </c>
      <c r="P155" s="721">
        <v>29</v>
      </c>
    </row>
    <row r="156" spans="1:16" s="24" customFormat="1" ht="21" customHeight="1">
      <c r="A156" s="969"/>
      <c r="B156" s="1236" t="s">
        <v>2094</v>
      </c>
      <c r="C156" s="1236"/>
      <c r="D156" s="1236"/>
      <c r="E156" s="1236"/>
      <c r="F156" s="1236"/>
      <c r="G156" s="1236"/>
      <c r="H156" s="1236"/>
      <c r="I156" s="1236"/>
      <c r="J156" s="1236"/>
      <c r="K156" s="1236"/>
      <c r="L156" s="1236"/>
      <c r="M156" s="1236"/>
      <c r="N156" s="1236"/>
      <c r="O156" s="1236"/>
      <c r="P156" s="1236"/>
    </row>
    <row r="157" spans="1:16" s="24" customFormat="1" ht="19.5" customHeight="1">
      <c r="A157" s="1071">
        <v>34</v>
      </c>
      <c r="B157" s="1079">
        <v>11</v>
      </c>
      <c r="C157" s="1079">
        <v>1</v>
      </c>
      <c r="D157" s="1079" t="s">
        <v>58</v>
      </c>
      <c r="E157" s="1712" t="s">
        <v>2007</v>
      </c>
      <c r="F157" s="1712" t="s">
        <v>2008</v>
      </c>
      <c r="G157" s="1714" t="s">
        <v>2009</v>
      </c>
      <c r="H157" s="1712" t="s">
        <v>2010</v>
      </c>
      <c r="I157" s="1712" t="s">
        <v>2011</v>
      </c>
      <c r="J157" s="1712" t="s">
        <v>2012</v>
      </c>
      <c r="K157" s="1712" t="s">
        <v>208</v>
      </c>
      <c r="L157" s="1104" t="s">
        <v>1056</v>
      </c>
      <c r="M157" s="1200">
        <v>1</v>
      </c>
      <c r="N157" s="1307">
        <v>10000</v>
      </c>
      <c r="O157" s="1712" t="s">
        <v>2013</v>
      </c>
      <c r="P157" s="1614">
        <v>29</v>
      </c>
    </row>
    <row r="158" spans="1:16" s="24" customFormat="1" ht="12" customHeight="1">
      <c r="A158" s="1097"/>
      <c r="B158" s="1100"/>
      <c r="C158" s="1100"/>
      <c r="D158" s="1100"/>
      <c r="E158" s="1713"/>
      <c r="F158" s="1713"/>
      <c r="G158" s="1713"/>
      <c r="H158" s="1713"/>
      <c r="I158" s="1713"/>
      <c r="J158" s="1713"/>
      <c r="K158" s="1713"/>
      <c r="L158" s="1104"/>
      <c r="M158" s="1104"/>
      <c r="N158" s="1308"/>
      <c r="O158" s="1713"/>
      <c r="P158" s="1615"/>
    </row>
    <row r="159" spans="1:16" s="24" customFormat="1" ht="39.75" customHeight="1">
      <c r="A159" s="1097"/>
      <c r="B159" s="1100"/>
      <c r="C159" s="1100"/>
      <c r="D159" s="1100"/>
      <c r="E159" s="1713"/>
      <c r="F159" s="1713"/>
      <c r="G159" s="1713"/>
      <c r="H159" s="1713"/>
      <c r="I159" s="1713"/>
      <c r="J159" s="1713"/>
      <c r="K159" s="1713"/>
      <c r="L159" s="711" t="s">
        <v>131</v>
      </c>
      <c r="M159" s="718">
        <v>40</v>
      </c>
      <c r="N159" s="1308"/>
      <c r="O159" s="1713"/>
      <c r="P159" s="1615"/>
    </row>
    <row r="160" spans="1:16" s="24" customFormat="1" ht="17.25" customHeight="1">
      <c r="A160" s="1071">
        <v>35</v>
      </c>
      <c r="B160" s="1079">
        <v>11</v>
      </c>
      <c r="C160" s="1079">
        <v>5</v>
      </c>
      <c r="D160" s="1079" t="s">
        <v>58</v>
      </c>
      <c r="E160" s="1712" t="s">
        <v>2014</v>
      </c>
      <c r="F160" s="1712" t="s">
        <v>2015</v>
      </c>
      <c r="G160" s="1712" t="s">
        <v>2016</v>
      </c>
      <c r="H160" s="1712" t="s">
        <v>2017</v>
      </c>
      <c r="I160" s="1712" t="s">
        <v>2018</v>
      </c>
      <c r="J160" s="1712" t="s">
        <v>1945</v>
      </c>
      <c r="K160" s="1712" t="s">
        <v>208</v>
      </c>
      <c r="L160" s="1104" t="s">
        <v>1056</v>
      </c>
      <c r="M160" s="1200">
        <v>1</v>
      </c>
      <c r="N160" s="1307">
        <v>15000</v>
      </c>
      <c r="O160" s="1712" t="s">
        <v>2019</v>
      </c>
      <c r="P160" s="1614">
        <v>29</v>
      </c>
    </row>
    <row r="161" spans="1:16" s="24" customFormat="1" ht="16.5" customHeight="1">
      <c r="A161" s="1097"/>
      <c r="B161" s="1100"/>
      <c r="C161" s="1100"/>
      <c r="D161" s="1100"/>
      <c r="E161" s="1713"/>
      <c r="F161" s="1713"/>
      <c r="G161" s="1713"/>
      <c r="H161" s="1713"/>
      <c r="I161" s="1713"/>
      <c r="J161" s="1713"/>
      <c r="K161" s="1713"/>
      <c r="L161" s="1104"/>
      <c r="M161" s="1104"/>
      <c r="N161" s="1308"/>
      <c r="O161" s="1713"/>
      <c r="P161" s="1615"/>
    </row>
    <row r="162" spans="1:16" s="24" customFormat="1" ht="44.25" customHeight="1">
      <c r="A162" s="1097"/>
      <c r="B162" s="1100"/>
      <c r="C162" s="1100"/>
      <c r="D162" s="1100"/>
      <c r="E162" s="1713"/>
      <c r="F162" s="1713"/>
      <c r="G162" s="1713"/>
      <c r="H162" s="1713"/>
      <c r="I162" s="1713"/>
      <c r="J162" s="1713"/>
      <c r="K162" s="1713"/>
      <c r="L162" s="711" t="s">
        <v>131</v>
      </c>
      <c r="M162" s="718">
        <v>400</v>
      </c>
      <c r="N162" s="1308"/>
      <c r="O162" s="1713"/>
      <c r="P162" s="1615"/>
    </row>
    <row r="163" spans="1:16" s="24" customFormat="1" ht="16.5" customHeight="1">
      <c r="A163" s="1071">
        <v>36</v>
      </c>
      <c r="B163" s="1079">
        <v>13</v>
      </c>
      <c r="C163" s="1079">
        <v>1</v>
      </c>
      <c r="D163" s="1079" t="s">
        <v>50</v>
      </c>
      <c r="E163" s="1712" t="s">
        <v>2020</v>
      </c>
      <c r="F163" s="1712" t="s">
        <v>2021</v>
      </c>
      <c r="G163" s="1712" t="s">
        <v>2022</v>
      </c>
      <c r="H163" s="1712" t="s">
        <v>451</v>
      </c>
      <c r="I163" s="1712" t="s">
        <v>2023</v>
      </c>
      <c r="J163" s="1712" t="s">
        <v>2024</v>
      </c>
      <c r="K163" s="1712" t="s">
        <v>208</v>
      </c>
      <c r="L163" s="1104" t="s">
        <v>1056</v>
      </c>
      <c r="M163" s="1200">
        <v>1</v>
      </c>
      <c r="N163" s="1307">
        <v>19680</v>
      </c>
      <c r="O163" s="1712" t="s">
        <v>2025</v>
      </c>
      <c r="P163" s="1614">
        <v>29</v>
      </c>
    </row>
    <row r="164" spans="1:16" s="24" customFormat="1" ht="18" customHeight="1">
      <c r="A164" s="1097"/>
      <c r="B164" s="1100"/>
      <c r="C164" s="1100"/>
      <c r="D164" s="1100"/>
      <c r="E164" s="1713"/>
      <c r="F164" s="1713"/>
      <c r="G164" s="1713"/>
      <c r="H164" s="1713"/>
      <c r="I164" s="1713"/>
      <c r="J164" s="1713"/>
      <c r="K164" s="1713"/>
      <c r="L164" s="1104"/>
      <c r="M164" s="1104"/>
      <c r="N164" s="1308"/>
      <c r="O164" s="1713"/>
      <c r="P164" s="1615"/>
    </row>
    <row r="165" spans="1:16" s="24" customFormat="1" ht="41.25" customHeight="1">
      <c r="A165" s="1097"/>
      <c r="B165" s="1100"/>
      <c r="C165" s="1100"/>
      <c r="D165" s="1100"/>
      <c r="E165" s="1713"/>
      <c r="F165" s="1713"/>
      <c r="G165" s="1713"/>
      <c r="H165" s="1713"/>
      <c r="I165" s="1713"/>
      <c r="J165" s="1713"/>
      <c r="K165" s="1713"/>
      <c r="L165" s="711" t="s">
        <v>131</v>
      </c>
      <c r="M165" s="718">
        <v>100</v>
      </c>
      <c r="N165" s="1308"/>
      <c r="O165" s="1713"/>
      <c r="P165" s="1615"/>
    </row>
    <row r="166" spans="1:16" s="24" customFormat="1" ht="31.5" customHeight="1">
      <c r="A166" s="1097"/>
      <c r="B166" s="1100"/>
      <c r="C166" s="1100"/>
      <c r="D166" s="1100"/>
      <c r="E166" s="1713"/>
      <c r="F166" s="1713"/>
      <c r="G166" s="1713"/>
      <c r="H166" s="1713"/>
      <c r="I166" s="1713"/>
      <c r="J166" s="1713"/>
      <c r="K166" s="1713"/>
      <c r="L166" s="711" t="s">
        <v>1058</v>
      </c>
      <c r="M166" s="718">
        <v>300</v>
      </c>
      <c r="N166" s="1308"/>
      <c r="O166" s="1713"/>
      <c r="P166" s="1615"/>
    </row>
    <row r="167" spans="1:16" s="24" customFormat="1" ht="15.75" customHeight="1">
      <c r="A167" s="1071">
        <v>37</v>
      </c>
      <c r="B167" s="1079">
        <v>4</v>
      </c>
      <c r="C167" s="1079">
        <v>2</v>
      </c>
      <c r="D167" s="1079" t="s">
        <v>50</v>
      </c>
      <c r="E167" s="1712" t="s">
        <v>1959</v>
      </c>
      <c r="F167" s="1712" t="s">
        <v>2026</v>
      </c>
      <c r="G167" s="1712" t="s">
        <v>2027</v>
      </c>
      <c r="H167" s="1712" t="s">
        <v>487</v>
      </c>
      <c r="I167" s="1712" t="s">
        <v>2028</v>
      </c>
      <c r="J167" s="1712" t="s">
        <v>2029</v>
      </c>
      <c r="K167" s="1712" t="s">
        <v>208</v>
      </c>
      <c r="L167" s="1104" t="s">
        <v>1056</v>
      </c>
      <c r="M167" s="1200">
        <v>1</v>
      </c>
      <c r="N167" s="1307">
        <v>13384.4</v>
      </c>
      <c r="O167" s="1712" t="s">
        <v>2030</v>
      </c>
      <c r="P167" s="1614">
        <v>28.5</v>
      </c>
    </row>
    <row r="168" spans="1:16" s="24" customFormat="1" ht="15" customHeight="1">
      <c r="A168" s="1097"/>
      <c r="B168" s="1100"/>
      <c r="C168" s="1100"/>
      <c r="D168" s="1100"/>
      <c r="E168" s="1713"/>
      <c r="F168" s="1713"/>
      <c r="G168" s="1713"/>
      <c r="H168" s="1713"/>
      <c r="I168" s="1713"/>
      <c r="J168" s="1713"/>
      <c r="K168" s="1713"/>
      <c r="L168" s="1104"/>
      <c r="M168" s="1104"/>
      <c r="N168" s="1308"/>
      <c r="O168" s="1713"/>
      <c r="P168" s="1615"/>
    </row>
    <row r="169" spans="1:16" s="24" customFormat="1" ht="38.25" customHeight="1">
      <c r="A169" s="1097"/>
      <c r="B169" s="1100"/>
      <c r="C169" s="1100"/>
      <c r="D169" s="1100"/>
      <c r="E169" s="1713"/>
      <c r="F169" s="1713"/>
      <c r="G169" s="1713"/>
      <c r="H169" s="1713"/>
      <c r="I169" s="1713"/>
      <c r="J169" s="1713"/>
      <c r="K169" s="1713"/>
      <c r="L169" s="711" t="s">
        <v>131</v>
      </c>
      <c r="M169" s="718">
        <v>39</v>
      </c>
      <c r="N169" s="1308"/>
      <c r="O169" s="1713"/>
      <c r="P169" s="1615"/>
    </row>
    <row r="170" spans="1:16" s="24" customFormat="1" ht="21" customHeight="1">
      <c r="A170" s="1185">
        <v>38</v>
      </c>
      <c r="B170" s="1161">
        <v>11</v>
      </c>
      <c r="C170" s="1161">
        <v>5</v>
      </c>
      <c r="D170" s="1161" t="s">
        <v>695</v>
      </c>
      <c r="E170" s="1708" t="s">
        <v>2031</v>
      </c>
      <c r="F170" s="1708" t="s">
        <v>2032</v>
      </c>
      <c r="G170" s="1708" t="s">
        <v>2033</v>
      </c>
      <c r="H170" s="1708" t="s">
        <v>2034</v>
      </c>
      <c r="I170" s="1708" t="s">
        <v>2035</v>
      </c>
      <c r="J170" s="1708" t="s">
        <v>2036</v>
      </c>
      <c r="K170" s="1708" t="s">
        <v>208</v>
      </c>
      <c r="L170" s="1104" t="s">
        <v>1056</v>
      </c>
      <c r="M170" s="1200">
        <v>1</v>
      </c>
      <c r="N170" s="1306">
        <v>14846.94</v>
      </c>
      <c r="O170" s="1708" t="s">
        <v>2037</v>
      </c>
      <c r="P170" s="1711">
        <v>28.5</v>
      </c>
    </row>
    <row r="171" spans="1:16" s="24" customFormat="1" ht="12" customHeight="1">
      <c r="A171" s="1185"/>
      <c r="B171" s="1161"/>
      <c r="C171" s="1161"/>
      <c r="D171" s="1161"/>
      <c r="E171" s="1708"/>
      <c r="F171" s="1708"/>
      <c r="G171" s="1708"/>
      <c r="H171" s="1708"/>
      <c r="I171" s="1708"/>
      <c r="J171" s="1708"/>
      <c r="K171" s="1708"/>
      <c r="L171" s="1104"/>
      <c r="M171" s="1104"/>
      <c r="N171" s="1306"/>
      <c r="O171" s="1708"/>
      <c r="P171" s="1711"/>
    </row>
    <row r="172" spans="1:16" s="24" customFormat="1" ht="38.25">
      <c r="A172" s="1185"/>
      <c r="B172" s="1161"/>
      <c r="C172" s="1161"/>
      <c r="D172" s="1161"/>
      <c r="E172" s="1708"/>
      <c r="F172" s="1708"/>
      <c r="G172" s="1708"/>
      <c r="H172" s="1708"/>
      <c r="I172" s="1708"/>
      <c r="J172" s="1708"/>
      <c r="K172" s="1708"/>
      <c r="L172" s="711" t="s">
        <v>131</v>
      </c>
      <c r="M172" s="718">
        <v>200</v>
      </c>
      <c r="N172" s="1306"/>
      <c r="O172" s="1708"/>
      <c r="P172" s="1711"/>
    </row>
    <row r="173" spans="1:16" s="24" customFormat="1" ht="38.25">
      <c r="A173" s="1185"/>
      <c r="B173" s="1161"/>
      <c r="C173" s="1161"/>
      <c r="D173" s="1161"/>
      <c r="E173" s="1708"/>
      <c r="F173" s="1708"/>
      <c r="G173" s="1708"/>
      <c r="H173" s="1708"/>
      <c r="I173" s="1708"/>
      <c r="J173" s="1708"/>
      <c r="K173" s="1708"/>
      <c r="L173" s="711" t="s">
        <v>1058</v>
      </c>
      <c r="M173" s="718">
        <v>100</v>
      </c>
      <c r="N173" s="1306"/>
      <c r="O173" s="1708"/>
      <c r="P173" s="1711"/>
    </row>
    <row r="174" spans="1:16" s="24" customFormat="1" ht="42" customHeight="1">
      <c r="A174" s="1185"/>
      <c r="B174" s="1161"/>
      <c r="C174" s="1161"/>
      <c r="D174" s="1161"/>
      <c r="E174" s="1708"/>
      <c r="F174" s="1708"/>
      <c r="G174" s="1708"/>
      <c r="H174" s="1708"/>
      <c r="I174" s="1708"/>
      <c r="J174" s="1708"/>
      <c r="K174" s="1708"/>
      <c r="L174" s="711" t="s">
        <v>1851</v>
      </c>
      <c r="M174" s="718">
        <v>1</v>
      </c>
      <c r="N174" s="1306"/>
      <c r="O174" s="1708"/>
      <c r="P174" s="1711"/>
    </row>
    <row r="175" spans="1:16" s="24" customFormat="1" ht="51">
      <c r="A175" s="1185"/>
      <c r="B175" s="1161"/>
      <c r="C175" s="1161"/>
      <c r="D175" s="1161"/>
      <c r="E175" s="1708"/>
      <c r="F175" s="1708"/>
      <c r="G175" s="1708"/>
      <c r="H175" s="1708"/>
      <c r="I175" s="1708"/>
      <c r="J175" s="1708"/>
      <c r="K175" s="1708"/>
      <c r="L175" s="345" t="s">
        <v>1852</v>
      </c>
      <c r="M175" s="718">
        <v>100</v>
      </c>
      <c r="N175" s="1306"/>
      <c r="O175" s="1708"/>
      <c r="P175" s="1711"/>
    </row>
    <row r="176" spans="1:16" s="3" customFormat="1" ht="12.75">
      <c r="A176" s="92"/>
      <c r="B176" s="430"/>
      <c r="C176" s="430"/>
      <c r="D176" s="430"/>
      <c r="E176" s="343"/>
      <c r="F176" s="204"/>
      <c r="G176" s="429"/>
      <c r="H176" s="204"/>
      <c r="I176" s="204"/>
      <c r="J176" s="832"/>
      <c r="K176" s="204"/>
      <c r="L176" s="343"/>
      <c r="M176" s="833"/>
      <c r="N176" s="834"/>
      <c r="O176" s="291"/>
      <c r="P176" s="835"/>
    </row>
    <row r="177" spans="1:16">
      <c r="F177" s="880"/>
      <c r="G177" s="881" t="s">
        <v>3903</v>
      </c>
      <c r="H177" s="882" t="s">
        <v>3904</v>
      </c>
      <c r="I177" s="880"/>
      <c r="J177" s="880"/>
      <c r="K177" s="883" t="s">
        <v>3903</v>
      </c>
      <c r="L177" s="847" t="s">
        <v>3904</v>
      </c>
    </row>
    <row r="178" spans="1:16">
      <c r="F178" s="848" t="s">
        <v>169</v>
      </c>
      <c r="G178" s="884">
        <f>N6+N13+N20+N27+N34+N37+N42+N49+N54+N57+N60</f>
        <v>309600</v>
      </c>
      <c r="H178" s="837">
        <f>N9+N16+N23+N30+N34+N37+N45+N49+N54+N57+N60+N63</f>
        <v>324600</v>
      </c>
      <c r="I178" s="880"/>
      <c r="J178" s="885" t="s">
        <v>171</v>
      </c>
      <c r="K178" s="886">
        <v>11</v>
      </c>
      <c r="L178" s="849">
        <v>12</v>
      </c>
    </row>
    <row r="179" spans="1:16">
      <c r="F179" s="848" t="s">
        <v>170</v>
      </c>
      <c r="G179" s="884">
        <f>N69+N78+N82+N87+N94+N98+N101+N103+N106+N109+N114+N116+N119+N121+N126+N129+N132++N135+N144+N151+N154+N157+N160+N163+N167+N170</f>
        <v>501920.49</v>
      </c>
      <c r="H179" s="837">
        <f>G179</f>
        <v>501920.49</v>
      </c>
      <c r="I179" s="880"/>
      <c r="J179" s="885" t="s">
        <v>173</v>
      </c>
      <c r="K179" s="886">
        <v>26</v>
      </c>
      <c r="L179" s="849">
        <v>26</v>
      </c>
    </row>
    <row r="180" spans="1:16">
      <c r="F180" s="848" t="s">
        <v>172</v>
      </c>
      <c r="G180" s="836">
        <f>G178+G179</f>
        <v>811520.49</v>
      </c>
      <c r="H180" s="837">
        <f>H178+H179</f>
        <v>826520.49</v>
      </c>
      <c r="I180" s="880"/>
      <c r="J180" s="886" t="s">
        <v>174</v>
      </c>
      <c r="K180" s="886"/>
      <c r="L180" s="849"/>
    </row>
    <row r="181" spans="1:16">
      <c r="E181" s="3"/>
      <c r="F181" s="880"/>
      <c r="G181" s="880"/>
      <c r="H181" s="880"/>
      <c r="I181" s="880"/>
      <c r="J181" s="880"/>
      <c r="K181" s="880"/>
      <c r="L181" s="880"/>
    </row>
    <row r="182" spans="1:16">
      <c r="E182" s="3"/>
    </row>
    <row r="183" spans="1:16">
      <c r="E183" s="3"/>
    </row>
    <row r="184" spans="1:16">
      <c r="E184" s="3"/>
    </row>
    <row r="185" spans="1:16" ht="15.75">
      <c r="A185" s="1158" t="s">
        <v>175</v>
      </c>
      <c r="B185" s="1159"/>
      <c r="C185" s="1159"/>
      <c r="D185" s="1159"/>
      <c r="E185" s="1159"/>
      <c r="F185" s="1159"/>
      <c r="G185" s="1159"/>
      <c r="H185" s="1159"/>
      <c r="I185" s="1159"/>
      <c r="J185" s="1159"/>
      <c r="K185" s="1159"/>
      <c r="L185" s="1159"/>
      <c r="M185" s="1159"/>
    </row>
    <row r="186" spans="1:16" ht="15.75">
      <c r="A186" s="714"/>
      <c r="B186" s="715"/>
      <c r="C186" s="715"/>
      <c r="D186" s="715"/>
      <c r="E186" s="715"/>
      <c r="F186" s="715"/>
      <c r="G186" s="715"/>
      <c r="H186" s="715"/>
      <c r="I186" s="715"/>
      <c r="J186" s="715"/>
      <c r="K186" s="715"/>
      <c r="L186" s="715"/>
      <c r="M186" s="715"/>
    </row>
    <row r="187" spans="1:16" s="3" customFormat="1" ht="30" customHeight="1">
      <c r="A187" s="1085" t="s">
        <v>1</v>
      </c>
      <c r="B187" s="1073" t="s">
        <v>2</v>
      </c>
      <c r="C187" s="1073" t="s">
        <v>3</v>
      </c>
      <c r="D187" s="1085" t="s">
        <v>4</v>
      </c>
      <c r="E187" s="1085" t="s">
        <v>5</v>
      </c>
      <c r="F187" s="1085" t="s">
        <v>6</v>
      </c>
      <c r="G187" s="1085" t="s">
        <v>7</v>
      </c>
      <c r="H187" s="1085" t="s">
        <v>8</v>
      </c>
      <c r="I187" s="1085" t="s">
        <v>9</v>
      </c>
      <c r="J187" s="1087" t="s">
        <v>10</v>
      </c>
      <c r="K187" s="1088"/>
      <c r="L187" s="1089" t="s">
        <v>11</v>
      </c>
      <c r="M187" s="1089"/>
      <c r="N187" s="1073" t="s">
        <v>12</v>
      </c>
      <c r="O187" s="1073" t="s">
        <v>13</v>
      </c>
      <c r="P187" s="1073" t="s">
        <v>14</v>
      </c>
    </row>
    <row r="188" spans="1:16" s="3" customFormat="1" ht="35.25" customHeight="1">
      <c r="A188" s="1086"/>
      <c r="B188" s="1074"/>
      <c r="C188" s="1074"/>
      <c r="D188" s="1086"/>
      <c r="E188" s="1086"/>
      <c r="F188" s="1086"/>
      <c r="G188" s="1086"/>
      <c r="H188" s="1086"/>
      <c r="I188" s="1086"/>
      <c r="J188" s="709">
        <v>2016</v>
      </c>
      <c r="K188" s="709">
        <v>2017</v>
      </c>
      <c r="L188" s="706" t="s">
        <v>15</v>
      </c>
      <c r="M188" s="706" t="s">
        <v>16</v>
      </c>
      <c r="N188" s="1074"/>
      <c r="O188" s="1074"/>
      <c r="P188" s="1074"/>
    </row>
    <row r="189" spans="1:16" s="24" customFormat="1" ht="18.75" customHeight="1">
      <c r="A189" s="1071">
        <v>1</v>
      </c>
      <c r="B189" s="1079">
        <v>4</v>
      </c>
      <c r="C189" s="1079">
        <v>2</v>
      </c>
      <c r="D189" s="1079" t="s">
        <v>50</v>
      </c>
      <c r="E189" s="1712" t="s">
        <v>1934</v>
      </c>
      <c r="F189" s="1712" t="s">
        <v>2038</v>
      </c>
      <c r="G189" s="1712" t="s">
        <v>2039</v>
      </c>
      <c r="H189" s="1712" t="s">
        <v>487</v>
      </c>
      <c r="I189" s="1712" t="s">
        <v>2040</v>
      </c>
      <c r="J189" s="1712" t="s">
        <v>1895</v>
      </c>
      <c r="K189" s="1712" t="s">
        <v>208</v>
      </c>
      <c r="L189" s="1104" t="s">
        <v>1056</v>
      </c>
      <c r="M189" s="1710">
        <v>1</v>
      </c>
      <c r="N189" s="1307">
        <v>12362.5</v>
      </c>
      <c r="O189" s="1712" t="s">
        <v>1940</v>
      </c>
      <c r="P189" s="1614">
        <v>28</v>
      </c>
    </row>
    <row r="190" spans="1:16" s="24" customFormat="1" ht="18.75" customHeight="1">
      <c r="A190" s="1097"/>
      <c r="B190" s="1100"/>
      <c r="C190" s="1100"/>
      <c r="D190" s="1100"/>
      <c r="E190" s="1713"/>
      <c r="F190" s="1713"/>
      <c r="G190" s="1713"/>
      <c r="H190" s="1713"/>
      <c r="I190" s="1713"/>
      <c r="J190" s="1713"/>
      <c r="K190" s="1713"/>
      <c r="L190" s="1709"/>
      <c r="M190" s="1709"/>
      <c r="N190" s="1308"/>
      <c r="O190" s="1713"/>
      <c r="P190" s="1615"/>
    </row>
    <row r="191" spans="1:16" s="24" customFormat="1" ht="38.25" customHeight="1">
      <c r="A191" s="1097"/>
      <c r="B191" s="1100"/>
      <c r="C191" s="1100"/>
      <c r="D191" s="1100"/>
      <c r="E191" s="1713"/>
      <c r="F191" s="1713"/>
      <c r="G191" s="1713"/>
      <c r="H191" s="1713"/>
      <c r="I191" s="1713"/>
      <c r="J191" s="1713"/>
      <c r="K191" s="1713"/>
      <c r="L191" s="711" t="s">
        <v>131</v>
      </c>
      <c r="M191" s="726">
        <v>39</v>
      </c>
      <c r="N191" s="1308"/>
      <c r="O191" s="1713"/>
      <c r="P191" s="1615"/>
    </row>
    <row r="192" spans="1:16" s="24" customFormat="1" ht="24" customHeight="1">
      <c r="A192" s="1071">
        <v>2</v>
      </c>
      <c r="B192" s="1079">
        <v>13</v>
      </c>
      <c r="C192" s="1079">
        <v>5</v>
      </c>
      <c r="D192" s="1079" t="s">
        <v>58</v>
      </c>
      <c r="E192" s="1712" t="s">
        <v>1878</v>
      </c>
      <c r="F192" s="1712" t="s">
        <v>2041</v>
      </c>
      <c r="G192" s="1712" t="s">
        <v>2042</v>
      </c>
      <c r="H192" s="1712" t="s">
        <v>2043</v>
      </c>
      <c r="I192" s="1712" t="s">
        <v>1053</v>
      </c>
      <c r="J192" s="1712" t="s">
        <v>2044</v>
      </c>
      <c r="K192" s="1712" t="s">
        <v>208</v>
      </c>
      <c r="L192" s="1104" t="s">
        <v>1056</v>
      </c>
      <c r="M192" s="1104">
        <v>7</v>
      </c>
      <c r="N192" s="1307">
        <v>16093</v>
      </c>
      <c r="O192" s="1712" t="s">
        <v>1883</v>
      </c>
      <c r="P192" s="1614">
        <v>28</v>
      </c>
    </row>
    <row r="193" spans="1:17" s="24" customFormat="1" ht="15" customHeight="1">
      <c r="A193" s="1097"/>
      <c r="B193" s="1100"/>
      <c r="C193" s="1100"/>
      <c r="D193" s="1100"/>
      <c r="E193" s="1713"/>
      <c r="F193" s="1713"/>
      <c r="G193" s="1713"/>
      <c r="H193" s="1713"/>
      <c r="I193" s="1713"/>
      <c r="J193" s="1713"/>
      <c r="K193" s="1713"/>
      <c r="L193" s="1709"/>
      <c r="M193" s="1709"/>
      <c r="N193" s="1308"/>
      <c r="O193" s="1713"/>
      <c r="P193" s="1615"/>
    </row>
    <row r="194" spans="1:17" s="24" customFormat="1" ht="40.5" customHeight="1">
      <c r="A194" s="1097"/>
      <c r="B194" s="1100"/>
      <c r="C194" s="1100"/>
      <c r="D194" s="1100"/>
      <c r="E194" s="1713"/>
      <c r="F194" s="1713"/>
      <c r="G194" s="1713"/>
      <c r="H194" s="1713"/>
      <c r="I194" s="1713"/>
      <c r="J194" s="1713"/>
      <c r="K194" s="1713"/>
      <c r="L194" s="711" t="s">
        <v>131</v>
      </c>
      <c r="M194" s="711">
        <v>70</v>
      </c>
      <c r="N194" s="1308"/>
      <c r="O194" s="1713"/>
      <c r="P194" s="1615"/>
    </row>
    <row r="195" spans="1:17" s="24" customFormat="1" ht="38.25">
      <c r="A195" s="1071">
        <v>3</v>
      </c>
      <c r="B195" s="1079">
        <v>4</v>
      </c>
      <c r="C195" s="1079">
        <v>1</v>
      </c>
      <c r="D195" s="1079" t="s">
        <v>50</v>
      </c>
      <c r="E195" s="1712" t="s">
        <v>2045</v>
      </c>
      <c r="F195" s="1712" t="s">
        <v>2046</v>
      </c>
      <c r="G195" s="1712" t="s">
        <v>2039</v>
      </c>
      <c r="H195" s="1712" t="s">
        <v>621</v>
      </c>
      <c r="I195" s="1712" t="s">
        <v>2047</v>
      </c>
      <c r="J195" s="1712" t="s">
        <v>2048</v>
      </c>
      <c r="K195" s="1712" t="s">
        <v>208</v>
      </c>
      <c r="L195" s="711" t="s">
        <v>1851</v>
      </c>
      <c r="M195" s="726">
        <v>1</v>
      </c>
      <c r="N195" s="1307">
        <v>37340.949999999997</v>
      </c>
      <c r="O195" s="1712" t="s">
        <v>2049</v>
      </c>
      <c r="P195" s="1614">
        <v>27.5</v>
      </c>
    </row>
    <row r="196" spans="1:17" s="24" customFormat="1" ht="51">
      <c r="A196" s="1097"/>
      <c r="B196" s="1100"/>
      <c r="C196" s="1100"/>
      <c r="D196" s="1100"/>
      <c r="E196" s="1713"/>
      <c r="F196" s="1713"/>
      <c r="G196" s="1713"/>
      <c r="H196" s="1713"/>
      <c r="I196" s="1713"/>
      <c r="J196" s="1713"/>
      <c r="K196" s="1713"/>
      <c r="L196" s="345" t="s">
        <v>1852</v>
      </c>
      <c r="M196" s="726">
        <v>45</v>
      </c>
      <c r="N196" s="1308"/>
      <c r="O196" s="1713"/>
      <c r="P196" s="1615"/>
    </row>
    <row r="197" spans="1:17" s="24" customFormat="1" ht="21.75" customHeight="1">
      <c r="A197" s="1071">
        <v>4</v>
      </c>
      <c r="B197" s="1079">
        <v>13</v>
      </c>
      <c r="C197" s="1079">
        <v>4</v>
      </c>
      <c r="D197" s="1079" t="s">
        <v>99</v>
      </c>
      <c r="E197" s="1712" t="s">
        <v>1966</v>
      </c>
      <c r="F197" s="1712" t="s">
        <v>2050</v>
      </c>
      <c r="G197" s="1712" t="s">
        <v>2051</v>
      </c>
      <c r="H197" s="1712" t="s">
        <v>1906</v>
      </c>
      <c r="I197" s="1712" t="s">
        <v>2052</v>
      </c>
      <c r="J197" s="1712" t="s">
        <v>2053</v>
      </c>
      <c r="K197" s="1712" t="s">
        <v>208</v>
      </c>
      <c r="L197" s="1104" t="s">
        <v>1056</v>
      </c>
      <c r="M197" s="1710">
        <v>1</v>
      </c>
      <c r="N197" s="1307">
        <v>19000</v>
      </c>
      <c r="O197" s="1712" t="s">
        <v>1972</v>
      </c>
      <c r="P197" s="1614">
        <v>27</v>
      </c>
    </row>
    <row r="198" spans="1:17" s="24" customFormat="1" ht="12.75" customHeight="1">
      <c r="A198" s="1097"/>
      <c r="B198" s="1100"/>
      <c r="C198" s="1100"/>
      <c r="D198" s="1100"/>
      <c r="E198" s="1713"/>
      <c r="F198" s="1713"/>
      <c r="G198" s="1713"/>
      <c r="H198" s="1713"/>
      <c r="I198" s="1713"/>
      <c r="J198" s="1713"/>
      <c r="K198" s="1713"/>
      <c r="L198" s="1709"/>
      <c r="M198" s="1709"/>
      <c r="N198" s="1308"/>
      <c r="O198" s="1713"/>
      <c r="P198" s="1615"/>
    </row>
    <row r="199" spans="1:17" s="24" customFormat="1" ht="39" customHeight="1">
      <c r="A199" s="1097"/>
      <c r="B199" s="1100"/>
      <c r="C199" s="1100"/>
      <c r="D199" s="1100"/>
      <c r="E199" s="1713"/>
      <c r="F199" s="1713"/>
      <c r="G199" s="1713"/>
      <c r="H199" s="1713"/>
      <c r="I199" s="1713"/>
      <c r="J199" s="1713"/>
      <c r="K199" s="1713"/>
      <c r="L199" s="711" t="s">
        <v>131</v>
      </c>
      <c r="M199" s="726">
        <v>2000</v>
      </c>
      <c r="N199" s="1308"/>
      <c r="O199" s="1713"/>
      <c r="P199" s="1615"/>
    </row>
    <row r="200" spans="1:17" s="24" customFormat="1" ht="19.5" customHeight="1">
      <c r="A200" s="1071">
        <v>5</v>
      </c>
      <c r="B200" s="1079">
        <v>13</v>
      </c>
      <c r="C200" s="1079">
        <v>4</v>
      </c>
      <c r="D200" s="1079" t="s">
        <v>192</v>
      </c>
      <c r="E200" s="1712" t="s">
        <v>2054</v>
      </c>
      <c r="F200" s="1712" t="s">
        <v>2055</v>
      </c>
      <c r="G200" s="1712" t="s">
        <v>2056</v>
      </c>
      <c r="H200" s="1712" t="s">
        <v>487</v>
      </c>
      <c r="I200" s="1712" t="s">
        <v>2057</v>
      </c>
      <c r="J200" s="1712" t="s">
        <v>2058</v>
      </c>
      <c r="K200" s="1712" t="s">
        <v>208</v>
      </c>
      <c r="L200" s="711" t="s">
        <v>1851</v>
      </c>
      <c r="M200" s="711">
        <v>2</v>
      </c>
      <c r="N200" s="1307">
        <v>16962.18</v>
      </c>
      <c r="O200" s="1712" t="s">
        <v>1883</v>
      </c>
      <c r="P200" s="1614">
        <v>25.5</v>
      </c>
    </row>
    <row r="201" spans="1:17" s="24" customFormat="1" ht="15.75" customHeight="1">
      <c r="A201" s="1097"/>
      <c r="B201" s="1100"/>
      <c r="C201" s="1100"/>
      <c r="D201" s="1100"/>
      <c r="E201" s="1713"/>
      <c r="F201" s="1713"/>
      <c r="G201" s="1713"/>
      <c r="H201" s="1713"/>
      <c r="I201" s="1713"/>
      <c r="J201" s="1713"/>
      <c r="K201" s="1713"/>
      <c r="L201" s="345" t="s">
        <v>1852</v>
      </c>
      <c r="M201" s="711">
        <v>30</v>
      </c>
      <c r="N201" s="1308"/>
      <c r="O201" s="1713"/>
      <c r="P201" s="1615"/>
    </row>
    <row r="202" spans="1:17" s="24" customFormat="1" ht="15" customHeight="1">
      <c r="A202" s="1071">
        <v>6</v>
      </c>
      <c r="B202" s="1079">
        <v>13</v>
      </c>
      <c r="C202" s="1079">
        <v>5</v>
      </c>
      <c r="D202" s="1079" t="s">
        <v>58</v>
      </c>
      <c r="E202" s="1712" t="s">
        <v>2059</v>
      </c>
      <c r="F202" s="1712" t="s">
        <v>2060</v>
      </c>
      <c r="G202" s="1712" t="s">
        <v>2061</v>
      </c>
      <c r="H202" s="1712" t="s">
        <v>2062</v>
      </c>
      <c r="I202" s="1712" t="s">
        <v>2063</v>
      </c>
      <c r="J202" s="1712" t="s">
        <v>2064</v>
      </c>
      <c r="K202" s="1712" t="s">
        <v>208</v>
      </c>
      <c r="L202" s="1104" t="s">
        <v>1056</v>
      </c>
      <c r="M202" s="1710">
        <v>1</v>
      </c>
      <c r="N202" s="1307">
        <v>39652.43</v>
      </c>
      <c r="O202" s="1712" t="s">
        <v>2065</v>
      </c>
      <c r="P202" s="1614">
        <v>25</v>
      </c>
    </row>
    <row r="203" spans="1:17" s="24" customFormat="1" ht="14.25" customHeight="1">
      <c r="A203" s="1097"/>
      <c r="B203" s="1100"/>
      <c r="C203" s="1100"/>
      <c r="D203" s="1100"/>
      <c r="E203" s="1713"/>
      <c r="F203" s="1713"/>
      <c r="G203" s="1713"/>
      <c r="H203" s="1713"/>
      <c r="I203" s="1713"/>
      <c r="J203" s="1713"/>
      <c r="K203" s="1713"/>
      <c r="L203" s="1709"/>
      <c r="M203" s="1709"/>
      <c r="N203" s="1308"/>
      <c r="O203" s="1713"/>
      <c r="P203" s="1615"/>
    </row>
    <row r="204" spans="1:17" s="24" customFormat="1" ht="14.25" customHeight="1">
      <c r="A204" s="1071">
        <v>7</v>
      </c>
      <c r="B204" s="1079">
        <v>11</v>
      </c>
      <c r="C204" s="1079">
        <v>5</v>
      </c>
      <c r="D204" s="1079" t="s">
        <v>58</v>
      </c>
      <c r="E204" s="1712" t="s">
        <v>2066</v>
      </c>
      <c r="F204" s="1712" t="s">
        <v>2067</v>
      </c>
      <c r="G204" s="1712" t="s">
        <v>1686</v>
      </c>
      <c r="H204" s="1712" t="s">
        <v>2068</v>
      </c>
      <c r="I204" s="1712" t="s">
        <v>2069</v>
      </c>
      <c r="J204" s="1712" t="s">
        <v>2070</v>
      </c>
      <c r="K204" s="1712" t="s">
        <v>208</v>
      </c>
      <c r="L204" s="1104" t="s">
        <v>1056</v>
      </c>
      <c r="M204" s="1710">
        <v>30</v>
      </c>
      <c r="N204" s="1307">
        <v>50400</v>
      </c>
      <c r="O204" s="1712" t="s">
        <v>2071</v>
      </c>
      <c r="P204" s="1614">
        <v>25</v>
      </c>
      <c r="Q204" s="246"/>
    </row>
    <row r="205" spans="1:17" s="24" customFormat="1" ht="22.5" customHeight="1">
      <c r="A205" s="1097"/>
      <c r="B205" s="1100"/>
      <c r="C205" s="1100"/>
      <c r="D205" s="1100"/>
      <c r="E205" s="1713"/>
      <c r="F205" s="1713"/>
      <c r="G205" s="1713"/>
      <c r="H205" s="1713"/>
      <c r="I205" s="1713"/>
      <c r="J205" s="1713"/>
      <c r="K205" s="1713"/>
      <c r="L205" s="1709"/>
      <c r="M205" s="1709"/>
      <c r="N205" s="1308"/>
      <c r="O205" s="1713"/>
      <c r="P205" s="1615"/>
      <c r="Q205" s="246"/>
    </row>
    <row r="206" spans="1:17" s="24" customFormat="1" ht="36.75" customHeight="1">
      <c r="A206" s="1097"/>
      <c r="B206" s="1100"/>
      <c r="C206" s="1100"/>
      <c r="D206" s="1100"/>
      <c r="E206" s="1713"/>
      <c r="F206" s="1713"/>
      <c r="G206" s="1713"/>
      <c r="H206" s="1713"/>
      <c r="I206" s="1713"/>
      <c r="J206" s="1713"/>
      <c r="K206" s="1713"/>
      <c r="L206" s="711" t="s">
        <v>131</v>
      </c>
      <c r="M206" s="726">
        <v>1000</v>
      </c>
      <c r="N206" s="1308"/>
      <c r="O206" s="1713"/>
      <c r="P206" s="1615"/>
      <c r="Q206" s="246"/>
    </row>
    <row r="207" spans="1:17" s="24" customFormat="1" ht="24" customHeight="1">
      <c r="A207" s="1071">
        <v>8</v>
      </c>
      <c r="B207" s="1079">
        <v>11</v>
      </c>
      <c r="C207" s="1079">
        <v>5</v>
      </c>
      <c r="D207" s="1079" t="s">
        <v>58</v>
      </c>
      <c r="E207" s="1712" t="s">
        <v>2072</v>
      </c>
      <c r="F207" s="1712" t="s">
        <v>2073</v>
      </c>
      <c r="G207" s="1712" t="s">
        <v>2074</v>
      </c>
      <c r="H207" s="1712" t="s">
        <v>2075</v>
      </c>
      <c r="I207" s="1712" t="s">
        <v>2076</v>
      </c>
      <c r="J207" s="1712" t="s">
        <v>2077</v>
      </c>
      <c r="K207" s="1712" t="s">
        <v>208</v>
      </c>
      <c r="L207" s="1104" t="s">
        <v>1056</v>
      </c>
      <c r="M207" s="1710">
        <v>2</v>
      </c>
      <c r="N207" s="1307">
        <v>32267.68</v>
      </c>
      <c r="O207" s="1712" t="s">
        <v>2078</v>
      </c>
      <c r="P207" s="1614">
        <v>24</v>
      </c>
    </row>
    <row r="208" spans="1:17" s="24" customFormat="1" ht="6" customHeight="1">
      <c r="A208" s="1097"/>
      <c r="B208" s="1100"/>
      <c r="C208" s="1100"/>
      <c r="D208" s="1100"/>
      <c r="E208" s="1713"/>
      <c r="F208" s="1713"/>
      <c r="G208" s="1713"/>
      <c r="H208" s="1713"/>
      <c r="I208" s="1713"/>
      <c r="J208" s="1713"/>
      <c r="K208" s="1713"/>
      <c r="L208" s="1709"/>
      <c r="M208" s="1709"/>
      <c r="N208" s="1308"/>
      <c r="O208" s="1713"/>
      <c r="P208" s="1615"/>
    </row>
    <row r="209" spans="1:16" s="24" customFormat="1" ht="39" customHeight="1">
      <c r="A209" s="1097"/>
      <c r="B209" s="1100"/>
      <c r="C209" s="1100"/>
      <c r="D209" s="1100"/>
      <c r="E209" s="1713"/>
      <c r="F209" s="1713"/>
      <c r="G209" s="1713"/>
      <c r="H209" s="1713"/>
      <c r="I209" s="1713"/>
      <c r="J209" s="1713"/>
      <c r="K209" s="1713"/>
      <c r="L209" s="711" t="s">
        <v>131</v>
      </c>
      <c r="M209" s="726">
        <v>120</v>
      </c>
      <c r="N209" s="1308"/>
      <c r="O209" s="1713"/>
      <c r="P209" s="1615"/>
    </row>
    <row r="210" spans="1:16" s="24" customFormat="1" ht="19.5" customHeight="1">
      <c r="A210" s="1185">
        <v>9</v>
      </c>
      <c r="B210" s="1161">
        <v>11</v>
      </c>
      <c r="C210" s="1161">
        <v>5</v>
      </c>
      <c r="D210" s="1161" t="s">
        <v>58</v>
      </c>
      <c r="E210" s="1708" t="s">
        <v>2079</v>
      </c>
      <c r="F210" s="1708" t="s">
        <v>2080</v>
      </c>
      <c r="G210" s="1708" t="s">
        <v>1690</v>
      </c>
      <c r="H210" s="1708" t="s">
        <v>2081</v>
      </c>
      <c r="I210" s="1708" t="s">
        <v>2082</v>
      </c>
      <c r="J210" s="1708" t="s">
        <v>2083</v>
      </c>
      <c r="K210" s="1708" t="s">
        <v>208</v>
      </c>
      <c r="L210" s="1104" t="s">
        <v>1056</v>
      </c>
      <c r="M210" s="1710">
        <v>6</v>
      </c>
      <c r="N210" s="1306">
        <v>92250</v>
      </c>
      <c r="O210" s="1708" t="s">
        <v>2084</v>
      </c>
      <c r="P210" s="1711">
        <v>22</v>
      </c>
    </row>
    <row r="211" spans="1:16" s="24" customFormat="1" ht="13.5" customHeight="1">
      <c r="A211" s="1185"/>
      <c r="B211" s="1161"/>
      <c r="C211" s="1161"/>
      <c r="D211" s="1161"/>
      <c r="E211" s="1708"/>
      <c r="F211" s="1708"/>
      <c r="G211" s="1708"/>
      <c r="H211" s="1708"/>
      <c r="I211" s="1708"/>
      <c r="J211" s="1708"/>
      <c r="K211" s="1708"/>
      <c r="L211" s="1709"/>
      <c r="M211" s="1709"/>
      <c r="N211" s="1306"/>
      <c r="O211" s="1708"/>
      <c r="P211" s="1711"/>
    </row>
    <row r="212" spans="1:16" s="24" customFormat="1" ht="39.75" customHeight="1">
      <c r="A212" s="1185"/>
      <c r="B212" s="1161"/>
      <c r="C212" s="1161"/>
      <c r="D212" s="1161"/>
      <c r="E212" s="1708"/>
      <c r="F212" s="1708"/>
      <c r="G212" s="1708"/>
      <c r="H212" s="1708"/>
      <c r="I212" s="1708"/>
      <c r="J212" s="1708"/>
      <c r="K212" s="1708"/>
      <c r="L212" s="711" t="s">
        <v>131</v>
      </c>
      <c r="M212" s="726">
        <v>50</v>
      </c>
      <c r="N212" s="1306"/>
      <c r="O212" s="1708"/>
      <c r="P212" s="1711"/>
    </row>
    <row r="213" spans="1:16" s="24" customFormat="1" ht="37.5" customHeight="1">
      <c r="A213" s="1185"/>
      <c r="B213" s="1161"/>
      <c r="C213" s="1161"/>
      <c r="D213" s="1161"/>
      <c r="E213" s="1708"/>
      <c r="F213" s="1708"/>
      <c r="G213" s="1708"/>
      <c r="H213" s="1708"/>
      <c r="I213" s="1708"/>
      <c r="J213" s="1708"/>
      <c r="K213" s="1708"/>
      <c r="L213" s="711" t="s">
        <v>1851</v>
      </c>
      <c r="M213" s="726">
        <v>1</v>
      </c>
      <c r="N213" s="1306"/>
      <c r="O213" s="1708"/>
      <c r="P213" s="1711"/>
    </row>
    <row r="214" spans="1:16" s="24" customFormat="1" ht="39.75" customHeight="1">
      <c r="A214" s="1185"/>
      <c r="B214" s="1161"/>
      <c r="C214" s="1161"/>
      <c r="D214" s="1161"/>
      <c r="E214" s="1708"/>
      <c r="F214" s="1708"/>
      <c r="G214" s="1708"/>
      <c r="H214" s="1708"/>
      <c r="I214" s="1708"/>
      <c r="J214" s="1708"/>
      <c r="K214" s="1708"/>
      <c r="L214" s="345" t="s">
        <v>1852</v>
      </c>
      <c r="M214" s="726">
        <v>50</v>
      </c>
      <c r="N214" s="1306"/>
      <c r="O214" s="1708"/>
      <c r="P214" s="1711"/>
    </row>
    <row r="215" spans="1:16" s="24" customFormat="1" ht="24.75" customHeight="1">
      <c r="A215" s="1185">
        <v>10</v>
      </c>
      <c r="B215" s="1161">
        <v>11</v>
      </c>
      <c r="C215" s="1161">
        <v>1</v>
      </c>
      <c r="D215" s="1161" t="s">
        <v>58</v>
      </c>
      <c r="E215" s="1708" t="s">
        <v>2085</v>
      </c>
      <c r="F215" s="1708" t="s">
        <v>2086</v>
      </c>
      <c r="G215" s="1708" t="s">
        <v>2087</v>
      </c>
      <c r="H215" s="1708" t="s">
        <v>429</v>
      </c>
      <c r="I215" s="1708" t="s">
        <v>1053</v>
      </c>
      <c r="J215" s="1708" t="s">
        <v>2088</v>
      </c>
      <c r="K215" s="1708" t="s">
        <v>208</v>
      </c>
      <c r="L215" s="1104" t="s">
        <v>1056</v>
      </c>
      <c r="M215" s="1710">
        <v>2</v>
      </c>
      <c r="N215" s="1306">
        <v>49800</v>
      </c>
      <c r="O215" s="1708" t="s">
        <v>2089</v>
      </c>
      <c r="P215" s="1711">
        <v>22</v>
      </c>
    </row>
    <row r="216" spans="1:16" s="24" customFormat="1" ht="12.75">
      <c r="A216" s="1185"/>
      <c r="B216" s="1161"/>
      <c r="C216" s="1161"/>
      <c r="D216" s="1161"/>
      <c r="E216" s="1708"/>
      <c r="F216" s="1708"/>
      <c r="G216" s="1708"/>
      <c r="H216" s="1708"/>
      <c r="I216" s="1708"/>
      <c r="J216" s="1708"/>
      <c r="K216" s="1708"/>
      <c r="L216" s="1709"/>
      <c r="M216" s="1709"/>
      <c r="N216" s="1306"/>
      <c r="O216" s="1708"/>
      <c r="P216" s="1711"/>
    </row>
    <row r="217" spans="1:16" s="24" customFormat="1" ht="38.25">
      <c r="A217" s="1185"/>
      <c r="B217" s="1161"/>
      <c r="C217" s="1161"/>
      <c r="D217" s="1161"/>
      <c r="E217" s="1708"/>
      <c r="F217" s="1708"/>
      <c r="G217" s="1708"/>
      <c r="H217" s="1708"/>
      <c r="I217" s="1708"/>
      <c r="J217" s="1708"/>
      <c r="K217" s="1708"/>
      <c r="L217" s="711" t="s">
        <v>131</v>
      </c>
      <c r="M217" s="726">
        <v>200</v>
      </c>
      <c r="N217" s="1306"/>
      <c r="O217" s="1708"/>
      <c r="P217" s="1711"/>
    </row>
  </sheetData>
  <mergeCells count="937">
    <mergeCell ref="O4:O5"/>
    <mergeCell ref="P4:P5"/>
    <mergeCell ref="A6:A8"/>
    <mergeCell ref="B6:B8"/>
    <mergeCell ref="C6:C8"/>
    <mergeCell ref="D6:D8"/>
    <mergeCell ref="E6:E8"/>
    <mergeCell ref="F6:F8"/>
    <mergeCell ref="G6:G8"/>
    <mergeCell ref="H6:H8"/>
    <mergeCell ref="G4:G5"/>
    <mergeCell ref="H4:H5"/>
    <mergeCell ref="I4:I5"/>
    <mergeCell ref="J4:K4"/>
    <mergeCell ref="L4:M4"/>
    <mergeCell ref="N4:N5"/>
    <mergeCell ref="A4:A5"/>
    <mergeCell ref="B4:B5"/>
    <mergeCell ref="C4:C5"/>
    <mergeCell ref="D4:D5"/>
    <mergeCell ref="E4:E5"/>
    <mergeCell ref="F4:F5"/>
    <mergeCell ref="O6:O8"/>
    <mergeCell ref="P6:P8"/>
    <mergeCell ref="H9:H11"/>
    <mergeCell ref="I9:I11"/>
    <mergeCell ref="A9:A11"/>
    <mergeCell ref="B9:B11"/>
    <mergeCell ref="C9:C11"/>
    <mergeCell ref="D9:D11"/>
    <mergeCell ref="E9:E11"/>
    <mergeCell ref="F9:F11"/>
    <mergeCell ref="G9:G11"/>
    <mergeCell ref="I6:I8"/>
    <mergeCell ref="J6:J8"/>
    <mergeCell ref="K6:K8"/>
    <mergeCell ref="L6:L7"/>
    <mergeCell ref="M6:M7"/>
    <mergeCell ref="N6:N8"/>
    <mergeCell ref="N9:N11"/>
    <mergeCell ref="O9:O11"/>
    <mergeCell ref="P9:P11"/>
    <mergeCell ref="J9:J11"/>
    <mergeCell ref="K9:K11"/>
    <mergeCell ref="L9:L10"/>
    <mergeCell ref="M9:M10"/>
    <mergeCell ref="O13:O15"/>
    <mergeCell ref="P13:P15"/>
    <mergeCell ref="A16:A18"/>
    <mergeCell ref="B16:B18"/>
    <mergeCell ref="C16:C18"/>
    <mergeCell ref="D16:D18"/>
    <mergeCell ref="E16:E18"/>
    <mergeCell ref="F16:F18"/>
    <mergeCell ref="G16:G18"/>
    <mergeCell ref="H13:H15"/>
    <mergeCell ref="I13:I15"/>
    <mergeCell ref="J13:J15"/>
    <mergeCell ref="K13:K15"/>
    <mergeCell ref="L13:L14"/>
    <mergeCell ref="M13:M14"/>
    <mergeCell ref="N16:N18"/>
    <mergeCell ref="O16:O18"/>
    <mergeCell ref="P16:P18"/>
    <mergeCell ref="J16:J18"/>
    <mergeCell ref="K16:K18"/>
    <mergeCell ref="L16:L17"/>
    <mergeCell ref="M16:M17"/>
    <mergeCell ref="A13:A15"/>
    <mergeCell ref="B13:B15"/>
    <mergeCell ref="C20:C22"/>
    <mergeCell ref="D20:D22"/>
    <mergeCell ref="E20:E22"/>
    <mergeCell ref="F20:F22"/>
    <mergeCell ref="G20:G22"/>
    <mergeCell ref="H16:H18"/>
    <mergeCell ref="I16:I18"/>
    <mergeCell ref="N13:N15"/>
    <mergeCell ref="C13:C15"/>
    <mergeCell ref="D13:D15"/>
    <mergeCell ref="E13:E15"/>
    <mergeCell ref="F13:F15"/>
    <mergeCell ref="G13:G15"/>
    <mergeCell ref="N20:N22"/>
    <mergeCell ref="O20:O22"/>
    <mergeCell ref="P20:P22"/>
    <mergeCell ref="A23:A25"/>
    <mergeCell ref="B23:B25"/>
    <mergeCell ref="C23:C25"/>
    <mergeCell ref="D23:D25"/>
    <mergeCell ref="E23:E25"/>
    <mergeCell ref="F23:F25"/>
    <mergeCell ref="G23:G25"/>
    <mergeCell ref="H20:H22"/>
    <mergeCell ref="I20:I22"/>
    <mergeCell ref="J20:J22"/>
    <mergeCell ref="K20:K22"/>
    <mergeCell ref="L20:L21"/>
    <mergeCell ref="M20:M21"/>
    <mergeCell ref="N23:N25"/>
    <mergeCell ref="O23:O25"/>
    <mergeCell ref="P23:P25"/>
    <mergeCell ref="J23:J25"/>
    <mergeCell ref="K23:K25"/>
    <mergeCell ref="L23:L24"/>
    <mergeCell ref="M23:M24"/>
    <mergeCell ref="A20:A22"/>
    <mergeCell ref="B20:B22"/>
    <mergeCell ref="B27:B29"/>
    <mergeCell ref="C27:C29"/>
    <mergeCell ref="D27:D29"/>
    <mergeCell ref="E27:E29"/>
    <mergeCell ref="F27:F29"/>
    <mergeCell ref="G27:G29"/>
    <mergeCell ref="H23:H25"/>
    <mergeCell ref="I23:I25"/>
    <mergeCell ref="H30:H32"/>
    <mergeCell ref="I30:I32"/>
    <mergeCell ref="N27:N29"/>
    <mergeCell ref="O27:O29"/>
    <mergeCell ref="P27:P29"/>
    <mergeCell ref="A30:A32"/>
    <mergeCell ref="B30:B32"/>
    <mergeCell ref="C30:C32"/>
    <mergeCell ref="D30:D32"/>
    <mergeCell ref="E30:E32"/>
    <mergeCell ref="F30:F32"/>
    <mergeCell ref="G30:G32"/>
    <mergeCell ref="H27:H29"/>
    <mergeCell ref="I27:I29"/>
    <mergeCell ref="J27:J29"/>
    <mergeCell ref="K27:K29"/>
    <mergeCell ref="L27:L28"/>
    <mergeCell ref="M27:M28"/>
    <mergeCell ref="N30:N32"/>
    <mergeCell ref="O30:O32"/>
    <mergeCell ref="P30:P32"/>
    <mergeCell ref="J30:J32"/>
    <mergeCell ref="K30:K32"/>
    <mergeCell ref="L30:L31"/>
    <mergeCell ref="M30:M31"/>
    <mergeCell ref="A27:A29"/>
    <mergeCell ref="O34:O36"/>
    <mergeCell ref="P34:P36"/>
    <mergeCell ref="A37:A41"/>
    <mergeCell ref="B37:B41"/>
    <mergeCell ref="C37:C41"/>
    <mergeCell ref="D37:D41"/>
    <mergeCell ref="E37:E41"/>
    <mergeCell ref="F37:F41"/>
    <mergeCell ref="G37:G41"/>
    <mergeCell ref="H34:H36"/>
    <mergeCell ref="I34:I36"/>
    <mergeCell ref="J34:J36"/>
    <mergeCell ref="K34:K36"/>
    <mergeCell ref="L34:L35"/>
    <mergeCell ref="M34:M35"/>
    <mergeCell ref="N37:N41"/>
    <mergeCell ref="O37:O41"/>
    <mergeCell ref="P37:P41"/>
    <mergeCell ref="J37:J41"/>
    <mergeCell ref="K37:K41"/>
    <mergeCell ref="L37:L38"/>
    <mergeCell ref="M37:M38"/>
    <mergeCell ref="A34:A36"/>
    <mergeCell ref="B34:B36"/>
    <mergeCell ref="C42:C44"/>
    <mergeCell ref="D42:D44"/>
    <mergeCell ref="E42:E44"/>
    <mergeCell ref="F42:F44"/>
    <mergeCell ref="G42:G44"/>
    <mergeCell ref="H37:H41"/>
    <mergeCell ref="I37:I41"/>
    <mergeCell ref="N34:N36"/>
    <mergeCell ref="C34:C36"/>
    <mergeCell ref="D34:D36"/>
    <mergeCell ref="E34:E36"/>
    <mergeCell ref="F34:F36"/>
    <mergeCell ref="G34:G36"/>
    <mergeCell ref="N42:N44"/>
    <mergeCell ref="O42:O44"/>
    <mergeCell ref="P42:P44"/>
    <mergeCell ref="A45:A47"/>
    <mergeCell ref="B45:B47"/>
    <mergeCell ref="C45:C47"/>
    <mergeCell ref="D45:D47"/>
    <mergeCell ref="E45:E47"/>
    <mergeCell ref="F45:F47"/>
    <mergeCell ref="G45:G47"/>
    <mergeCell ref="H42:H44"/>
    <mergeCell ref="I42:I44"/>
    <mergeCell ref="J42:J44"/>
    <mergeCell ref="K42:K44"/>
    <mergeCell ref="L42:L43"/>
    <mergeCell ref="M42:M43"/>
    <mergeCell ref="N45:N47"/>
    <mergeCell ref="O45:O47"/>
    <mergeCell ref="P45:P47"/>
    <mergeCell ref="J45:J47"/>
    <mergeCell ref="K45:K47"/>
    <mergeCell ref="L45:L46"/>
    <mergeCell ref="M45:M46"/>
    <mergeCell ref="A42:A44"/>
    <mergeCell ref="B42:B44"/>
    <mergeCell ref="B49:B53"/>
    <mergeCell ref="C49:C53"/>
    <mergeCell ref="D49:D53"/>
    <mergeCell ref="E49:E53"/>
    <mergeCell ref="F49:F53"/>
    <mergeCell ref="G49:G53"/>
    <mergeCell ref="H45:H47"/>
    <mergeCell ref="I45:I47"/>
    <mergeCell ref="H54:H56"/>
    <mergeCell ref="I54:I56"/>
    <mergeCell ref="N49:N53"/>
    <mergeCell ref="O49:O53"/>
    <mergeCell ref="P49:P53"/>
    <mergeCell ref="A54:A56"/>
    <mergeCell ref="B54:B56"/>
    <mergeCell ref="C54:C56"/>
    <mergeCell ref="D54:D56"/>
    <mergeCell ref="E54:E56"/>
    <mergeCell ref="F54:F56"/>
    <mergeCell ref="G54:G56"/>
    <mergeCell ref="H49:H53"/>
    <mergeCell ref="I49:I53"/>
    <mergeCell ref="J49:J53"/>
    <mergeCell ref="K49:K53"/>
    <mergeCell ref="L49:L50"/>
    <mergeCell ref="M49:M50"/>
    <mergeCell ref="N54:N56"/>
    <mergeCell ref="O54:O56"/>
    <mergeCell ref="P54:P56"/>
    <mergeCell ref="J54:J56"/>
    <mergeCell ref="K54:K56"/>
    <mergeCell ref="L54:L55"/>
    <mergeCell ref="M54:M55"/>
    <mergeCell ref="A49:A53"/>
    <mergeCell ref="O57:O59"/>
    <mergeCell ref="P57:P59"/>
    <mergeCell ref="A60:A62"/>
    <mergeCell ref="B60:B62"/>
    <mergeCell ref="C60:C62"/>
    <mergeCell ref="D60:D62"/>
    <mergeCell ref="E60:E62"/>
    <mergeCell ref="F60:F62"/>
    <mergeCell ref="G60:G62"/>
    <mergeCell ref="H57:H59"/>
    <mergeCell ref="I57:I59"/>
    <mergeCell ref="J57:J59"/>
    <mergeCell ref="K57:K59"/>
    <mergeCell ref="L57:L58"/>
    <mergeCell ref="M57:M58"/>
    <mergeCell ref="N60:N62"/>
    <mergeCell ref="O60:O62"/>
    <mergeCell ref="P60:P62"/>
    <mergeCell ref="J60:J62"/>
    <mergeCell ref="K60:K62"/>
    <mergeCell ref="L60:L61"/>
    <mergeCell ref="M60:M61"/>
    <mergeCell ref="A57:A59"/>
    <mergeCell ref="B57:B59"/>
    <mergeCell ref="H60:H62"/>
    <mergeCell ref="I60:I62"/>
    <mergeCell ref="N57:N59"/>
    <mergeCell ref="C57:C59"/>
    <mergeCell ref="D57:D59"/>
    <mergeCell ref="E57:E59"/>
    <mergeCell ref="F57:F59"/>
    <mergeCell ref="G57:G59"/>
    <mergeCell ref="J63:J67"/>
    <mergeCell ref="K63:K67"/>
    <mergeCell ref="N63:N67"/>
    <mergeCell ref="G63:G67"/>
    <mergeCell ref="H63:H67"/>
    <mergeCell ref="I63:I67"/>
    <mergeCell ref="A73:A76"/>
    <mergeCell ref="B73:B76"/>
    <mergeCell ref="C73:C76"/>
    <mergeCell ref="D73:D76"/>
    <mergeCell ref="E73:E76"/>
    <mergeCell ref="F73:F76"/>
    <mergeCell ref="G73:G76"/>
    <mergeCell ref="B77:P77"/>
    <mergeCell ref="J78:J81"/>
    <mergeCell ref="K78:K81"/>
    <mergeCell ref="L78:L79"/>
    <mergeCell ref="M78:M79"/>
    <mergeCell ref="N78:N81"/>
    <mergeCell ref="O78:O81"/>
    <mergeCell ref="P78:P81"/>
    <mergeCell ref="N73:N76"/>
    <mergeCell ref="O73:O76"/>
    <mergeCell ref="P73:P76"/>
    <mergeCell ref="H73:H76"/>
    <mergeCell ref="I73:I76"/>
    <mergeCell ref="J73:J76"/>
    <mergeCell ref="K73:K76"/>
    <mergeCell ref="L73:L74"/>
    <mergeCell ref="M73:M74"/>
    <mergeCell ref="J82:J86"/>
    <mergeCell ref="K82:K86"/>
    <mergeCell ref="N82:N86"/>
    <mergeCell ref="J90:J92"/>
    <mergeCell ref="K90:K92"/>
    <mergeCell ref="L90:L91"/>
    <mergeCell ref="M90:M91"/>
    <mergeCell ref="N90:N92"/>
    <mergeCell ref="L82:L83"/>
    <mergeCell ref="M82:M83"/>
    <mergeCell ref="P98:P100"/>
    <mergeCell ref="J98:J100"/>
    <mergeCell ref="K98:K100"/>
    <mergeCell ref="L98:L99"/>
    <mergeCell ref="M98:M99"/>
    <mergeCell ref="N98:N100"/>
    <mergeCell ref="O98:O100"/>
    <mergeCell ref="A98:A100"/>
    <mergeCell ref="B98:B100"/>
    <mergeCell ref="C98:C100"/>
    <mergeCell ref="D98:D100"/>
    <mergeCell ref="E98:E100"/>
    <mergeCell ref="F98:F100"/>
    <mergeCell ref="G98:G100"/>
    <mergeCell ref="H98:H100"/>
    <mergeCell ref="I98:I100"/>
    <mergeCell ref="P101:P102"/>
    <mergeCell ref="J103:J105"/>
    <mergeCell ref="K103:K105"/>
    <mergeCell ref="L103:L104"/>
    <mergeCell ref="M103:M104"/>
    <mergeCell ref="N103:N105"/>
    <mergeCell ref="O103:O105"/>
    <mergeCell ref="P103:P105"/>
    <mergeCell ref="A103:A105"/>
    <mergeCell ref="B103:B105"/>
    <mergeCell ref="C103:C105"/>
    <mergeCell ref="D103:D105"/>
    <mergeCell ref="E103:E105"/>
    <mergeCell ref="F103:F105"/>
    <mergeCell ref="G103:G105"/>
    <mergeCell ref="H103:H105"/>
    <mergeCell ref="I103:I105"/>
    <mergeCell ref="N114:N115"/>
    <mergeCell ref="O114:O115"/>
    <mergeCell ref="P114:P115"/>
    <mergeCell ref="F114:F115"/>
    <mergeCell ref="G114:G115"/>
    <mergeCell ref="H114:H115"/>
    <mergeCell ref="I114:I115"/>
    <mergeCell ref="J114:J115"/>
    <mergeCell ref="K114:K115"/>
    <mergeCell ref="F121:F122"/>
    <mergeCell ref="G121:G122"/>
    <mergeCell ref="H121:H122"/>
    <mergeCell ref="I121:I122"/>
    <mergeCell ref="A114:A115"/>
    <mergeCell ref="A116:A118"/>
    <mergeCell ref="B116:B118"/>
    <mergeCell ref="C116:C118"/>
    <mergeCell ref="D116:D118"/>
    <mergeCell ref="E116:E118"/>
    <mergeCell ref="F116:F118"/>
    <mergeCell ref="G116:G118"/>
    <mergeCell ref="H116:H118"/>
    <mergeCell ref="I116:I118"/>
    <mergeCell ref="B114:B115"/>
    <mergeCell ref="C114:C115"/>
    <mergeCell ref="D114:D115"/>
    <mergeCell ref="E114:E115"/>
    <mergeCell ref="B125:P125"/>
    <mergeCell ref="J126:J128"/>
    <mergeCell ref="K126:K128"/>
    <mergeCell ref="L126:L127"/>
    <mergeCell ref="M126:M127"/>
    <mergeCell ref="N126:N128"/>
    <mergeCell ref="O126:O128"/>
    <mergeCell ref="P126:P128"/>
    <mergeCell ref="K129:K131"/>
    <mergeCell ref="L129:L130"/>
    <mergeCell ref="M129:M130"/>
    <mergeCell ref="N129:N131"/>
    <mergeCell ref="O129:O131"/>
    <mergeCell ref="P129:P131"/>
    <mergeCell ref="B129:B131"/>
    <mergeCell ref="C129:C131"/>
    <mergeCell ref="D129:D131"/>
    <mergeCell ref="E129:E131"/>
    <mergeCell ref="F129:F131"/>
    <mergeCell ref="G129:G131"/>
    <mergeCell ref="H129:H131"/>
    <mergeCell ref="I129:I131"/>
    <mergeCell ref="J129:J131"/>
    <mergeCell ref="C139:C142"/>
    <mergeCell ref="D139:D142"/>
    <mergeCell ref="E139:E142"/>
    <mergeCell ref="F139:F142"/>
    <mergeCell ref="G139:G142"/>
    <mergeCell ref="H139:H142"/>
    <mergeCell ref="I139:I142"/>
    <mergeCell ref="J139:J142"/>
    <mergeCell ref="A139:A142"/>
    <mergeCell ref="J147:J149"/>
    <mergeCell ref="K147:K149"/>
    <mergeCell ref="L147:L148"/>
    <mergeCell ref="M147:M148"/>
    <mergeCell ref="N147:N149"/>
    <mergeCell ref="O147:O149"/>
    <mergeCell ref="P147:P149"/>
    <mergeCell ref="B150:P150"/>
    <mergeCell ref="J151:J153"/>
    <mergeCell ref="K151:K153"/>
    <mergeCell ref="L151:L152"/>
    <mergeCell ref="M151:M152"/>
    <mergeCell ref="N151:N153"/>
    <mergeCell ref="O151:O153"/>
    <mergeCell ref="P151:P153"/>
    <mergeCell ref="B156:P156"/>
    <mergeCell ref="J157:J159"/>
    <mergeCell ref="K157:K159"/>
    <mergeCell ref="L157:L158"/>
    <mergeCell ref="M157:M158"/>
    <mergeCell ref="N157:N159"/>
    <mergeCell ref="O157:O159"/>
    <mergeCell ref="P157:P159"/>
    <mergeCell ref="J160:J162"/>
    <mergeCell ref="K160:K162"/>
    <mergeCell ref="L160:L161"/>
    <mergeCell ref="E160:E162"/>
    <mergeCell ref="F160:F162"/>
    <mergeCell ref="G160:G162"/>
    <mergeCell ref="H160:H162"/>
    <mergeCell ref="I160:I162"/>
    <mergeCell ref="M160:M161"/>
    <mergeCell ref="N160:N162"/>
    <mergeCell ref="O160:O162"/>
    <mergeCell ref="P160:P162"/>
    <mergeCell ref="J167:J169"/>
    <mergeCell ref="K167:K169"/>
    <mergeCell ref="L167:L168"/>
    <mergeCell ref="M167:M168"/>
    <mergeCell ref="N167:N169"/>
    <mergeCell ref="O167:O169"/>
    <mergeCell ref="P167:P169"/>
    <mergeCell ref="J170:J175"/>
    <mergeCell ref="K170:K175"/>
    <mergeCell ref="L170:L171"/>
    <mergeCell ref="M170:M171"/>
    <mergeCell ref="N170:N175"/>
    <mergeCell ref="O170:O175"/>
    <mergeCell ref="P170:P175"/>
    <mergeCell ref="M192:M193"/>
    <mergeCell ref="N192:N194"/>
    <mergeCell ref="O192:O194"/>
    <mergeCell ref="P192:P194"/>
    <mergeCell ref="A195:A196"/>
    <mergeCell ref="B195:B196"/>
    <mergeCell ref="C195:C196"/>
    <mergeCell ref="D195:D196"/>
    <mergeCell ref="E195:E196"/>
    <mergeCell ref="F195:F196"/>
    <mergeCell ref="G192:G194"/>
    <mergeCell ref="H192:H194"/>
    <mergeCell ref="I192:I194"/>
    <mergeCell ref="J192:J194"/>
    <mergeCell ref="K192:K194"/>
    <mergeCell ref="L192:L193"/>
    <mergeCell ref="A192:A194"/>
    <mergeCell ref="B192:B194"/>
    <mergeCell ref="C192:C194"/>
    <mergeCell ref="D192:D194"/>
    <mergeCell ref="E192:E194"/>
    <mergeCell ref="F192:F194"/>
    <mergeCell ref="O195:O196"/>
    <mergeCell ref="P195:P196"/>
    <mergeCell ref="A207:A209"/>
    <mergeCell ref="B207:B209"/>
    <mergeCell ref="C207:C209"/>
    <mergeCell ref="D207:D209"/>
    <mergeCell ref="E207:E209"/>
    <mergeCell ref="F207:F209"/>
    <mergeCell ref="G207:G209"/>
    <mergeCell ref="H207:H209"/>
    <mergeCell ref="I207:I209"/>
    <mergeCell ref="B12:P12"/>
    <mergeCell ref="B19:P19"/>
    <mergeCell ref="B26:P26"/>
    <mergeCell ref="B33:P33"/>
    <mergeCell ref="B48:P48"/>
    <mergeCell ref="L210:L211"/>
    <mergeCell ref="M210:M211"/>
    <mergeCell ref="L202:L203"/>
    <mergeCell ref="M202:M203"/>
    <mergeCell ref="I195:I196"/>
    <mergeCell ref="J195:J196"/>
    <mergeCell ref="K195:K196"/>
    <mergeCell ref="N195:N196"/>
    <mergeCell ref="L197:L198"/>
    <mergeCell ref="M197:M198"/>
    <mergeCell ref="G195:G196"/>
    <mergeCell ref="H195:H196"/>
    <mergeCell ref="G197:G199"/>
    <mergeCell ref="H197:H199"/>
    <mergeCell ref="I197:I199"/>
    <mergeCell ref="J197:J199"/>
    <mergeCell ref="O63:O67"/>
    <mergeCell ref="P63:P67"/>
    <mergeCell ref="J69:J72"/>
    <mergeCell ref="K69:K72"/>
    <mergeCell ref="L69:L70"/>
    <mergeCell ref="M69:M70"/>
    <mergeCell ref="N69:N72"/>
    <mergeCell ref="O69:O72"/>
    <mergeCell ref="P69:P72"/>
    <mergeCell ref="A63:A67"/>
    <mergeCell ref="B63:B67"/>
    <mergeCell ref="C63:C67"/>
    <mergeCell ref="D63:D67"/>
    <mergeCell ref="E63:E67"/>
    <mergeCell ref="F63:F67"/>
    <mergeCell ref="A69:A72"/>
    <mergeCell ref="B69:B72"/>
    <mergeCell ref="C69:C72"/>
    <mergeCell ref="D69:D72"/>
    <mergeCell ref="E69:E72"/>
    <mergeCell ref="F69:F72"/>
    <mergeCell ref="G69:G72"/>
    <mergeCell ref="H69:H72"/>
    <mergeCell ref="I69:I72"/>
    <mergeCell ref="C82:C86"/>
    <mergeCell ref="D82:D86"/>
    <mergeCell ref="E82:E86"/>
    <mergeCell ref="F82:F86"/>
    <mergeCell ref="G82:G86"/>
    <mergeCell ref="H82:H86"/>
    <mergeCell ref="I82:I86"/>
    <mergeCell ref="A78:A81"/>
    <mergeCell ref="B78:B81"/>
    <mergeCell ref="C78:C81"/>
    <mergeCell ref="D78:D81"/>
    <mergeCell ref="E78:E81"/>
    <mergeCell ref="F78:F81"/>
    <mergeCell ref="G78:G81"/>
    <mergeCell ref="H78:H81"/>
    <mergeCell ref="I78:I81"/>
    <mergeCell ref="F90:F92"/>
    <mergeCell ref="G90:G92"/>
    <mergeCell ref="H90:H92"/>
    <mergeCell ref="I90:I92"/>
    <mergeCell ref="O82:O86"/>
    <mergeCell ref="P82:P86"/>
    <mergeCell ref="A87:A89"/>
    <mergeCell ref="B87:B89"/>
    <mergeCell ref="C87:C89"/>
    <mergeCell ref="D87:D89"/>
    <mergeCell ref="E87:E89"/>
    <mergeCell ref="F87:F89"/>
    <mergeCell ref="G87:G89"/>
    <mergeCell ref="H87:H89"/>
    <mergeCell ref="I87:I89"/>
    <mergeCell ref="J87:J89"/>
    <mergeCell ref="K87:K89"/>
    <mergeCell ref="L87:L88"/>
    <mergeCell ref="M87:M88"/>
    <mergeCell ref="N87:N89"/>
    <mergeCell ref="O87:O89"/>
    <mergeCell ref="P87:P89"/>
    <mergeCell ref="A82:A86"/>
    <mergeCell ref="B82:B86"/>
    <mergeCell ref="O90:O92"/>
    <mergeCell ref="P90:P92"/>
    <mergeCell ref="B93:P93"/>
    <mergeCell ref="A94:A97"/>
    <mergeCell ref="B94:B97"/>
    <mergeCell ref="C94:C97"/>
    <mergeCell ref="D94:D97"/>
    <mergeCell ref="E94:E97"/>
    <mergeCell ref="F94:F97"/>
    <mergeCell ref="G94:G97"/>
    <mergeCell ref="H94:H97"/>
    <mergeCell ref="I94:I97"/>
    <mergeCell ref="J94:J97"/>
    <mergeCell ref="K94:K97"/>
    <mergeCell ref="L94:L95"/>
    <mergeCell ref="M94:M95"/>
    <mergeCell ref="N94:N97"/>
    <mergeCell ref="O94:O97"/>
    <mergeCell ref="P94:P97"/>
    <mergeCell ref="A90:A92"/>
    <mergeCell ref="B90:B92"/>
    <mergeCell ref="C90:C92"/>
    <mergeCell ref="D90:D92"/>
    <mergeCell ref="E90:E92"/>
    <mergeCell ref="N106:N108"/>
    <mergeCell ref="O106:O108"/>
    <mergeCell ref="A101:A102"/>
    <mergeCell ref="B101:B102"/>
    <mergeCell ref="C101:C102"/>
    <mergeCell ref="D101:D102"/>
    <mergeCell ref="E101:E102"/>
    <mergeCell ref="F101:F102"/>
    <mergeCell ref="G101:G102"/>
    <mergeCell ref="H101:H102"/>
    <mergeCell ref="I101:I102"/>
    <mergeCell ref="J101:J102"/>
    <mergeCell ref="K101:K102"/>
    <mergeCell ref="N101:N102"/>
    <mergeCell ref="O101:O102"/>
    <mergeCell ref="A106:A108"/>
    <mergeCell ref="B106:B108"/>
    <mergeCell ref="C106:C108"/>
    <mergeCell ref="D106:D108"/>
    <mergeCell ref="E106:E108"/>
    <mergeCell ref="F106:F108"/>
    <mergeCell ref="P106:P108"/>
    <mergeCell ref="A109:A113"/>
    <mergeCell ref="B109:B113"/>
    <mergeCell ref="C109:C113"/>
    <mergeCell ref="D109:D113"/>
    <mergeCell ref="E109:E113"/>
    <mergeCell ref="F109:F113"/>
    <mergeCell ref="G109:G113"/>
    <mergeCell ref="H109:H113"/>
    <mergeCell ref="I109:I113"/>
    <mergeCell ref="J109:J113"/>
    <mergeCell ref="K109:K113"/>
    <mergeCell ref="L109:L110"/>
    <mergeCell ref="M109:M110"/>
    <mergeCell ref="N109:N113"/>
    <mergeCell ref="O109:O113"/>
    <mergeCell ref="P109:P113"/>
    <mergeCell ref="G106:G108"/>
    <mergeCell ref="H106:H108"/>
    <mergeCell ref="I106:I108"/>
    <mergeCell ref="J106:J108"/>
    <mergeCell ref="K106:K108"/>
    <mergeCell ref="L106:L107"/>
    <mergeCell ref="M106:M107"/>
    <mergeCell ref="J116:J118"/>
    <mergeCell ref="K116:K118"/>
    <mergeCell ref="L116:L117"/>
    <mergeCell ref="M116:M117"/>
    <mergeCell ref="N116:N118"/>
    <mergeCell ref="O116:O118"/>
    <mergeCell ref="P116:P118"/>
    <mergeCell ref="A119:A120"/>
    <mergeCell ref="B119:B120"/>
    <mergeCell ref="C119:C120"/>
    <mergeCell ref="D119:D120"/>
    <mergeCell ref="E119:E120"/>
    <mergeCell ref="F119:F120"/>
    <mergeCell ref="G119:G120"/>
    <mergeCell ref="H119:H120"/>
    <mergeCell ref="I119:I120"/>
    <mergeCell ref="J119:J120"/>
    <mergeCell ref="K119:K120"/>
    <mergeCell ref="N119:N120"/>
    <mergeCell ref="O119:O120"/>
    <mergeCell ref="P119:P120"/>
    <mergeCell ref="J121:J122"/>
    <mergeCell ref="K121:K122"/>
    <mergeCell ref="N121:N122"/>
    <mergeCell ref="O121:O122"/>
    <mergeCell ref="P121:P122"/>
    <mergeCell ref="A123:A124"/>
    <mergeCell ref="B123:B124"/>
    <mergeCell ref="C123:C124"/>
    <mergeCell ref="D123:D124"/>
    <mergeCell ref="E123:E124"/>
    <mergeCell ref="F123:F124"/>
    <mergeCell ref="G123:G124"/>
    <mergeCell ref="H123:H124"/>
    <mergeCell ref="I123:I124"/>
    <mergeCell ref="J123:J124"/>
    <mergeCell ref="K123:K124"/>
    <mergeCell ref="N123:N124"/>
    <mergeCell ref="O123:O124"/>
    <mergeCell ref="P123:P124"/>
    <mergeCell ref="A121:A122"/>
    <mergeCell ref="B121:B122"/>
    <mergeCell ref="C121:C122"/>
    <mergeCell ref="D121:D122"/>
    <mergeCell ref="E121:E122"/>
    <mergeCell ref="A126:A128"/>
    <mergeCell ref="B126:B128"/>
    <mergeCell ref="C126:C128"/>
    <mergeCell ref="D126:D128"/>
    <mergeCell ref="E126:E128"/>
    <mergeCell ref="F126:F128"/>
    <mergeCell ref="G126:G128"/>
    <mergeCell ref="H126:H128"/>
    <mergeCell ref="I126:I128"/>
    <mergeCell ref="A129:A131"/>
    <mergeCell ref="A132:A134"/>
    <mergeCell ref="B132:B134"/>
    <mergeCell ref="O132:O134"/>
    <mergeCell ref="C132:C134"/>
    <mergeCell ref="D132:D134"/>
    <mergeCell ref="E132:E134"/>
    <mergeCell ref="L132:L133"/>
    <mergeCell ref="M132:M133"/>
    <mergeCell ref="N132:N134"/>
    <mergeCell ref="P132:P134"/>
    <mergeCell ref="A135:A138"/>
    <mergeCell ref="B135:B138"/>
    <mergeCell ref="C135:C138"/>
    <mergeCell ref="D135:D138"/>
    <mergeCell ref="E135:E138"/>
    <mergeCell ref="F135:F138"/>
    <mergeCell ref="G135:G138"/>
    <mergeCell ref="H135:H138"/>
    <mergeCell ref="I135:I138"/>
    <mergeCell ref="J135:J138"/>
    <mergeCell ref="K135:K138"/>
    <mergeCell ref="L135:L136"/>
    <mergeCell ref="M135:M136"/>
    <mergeCell ref="N135:N138"/>
    <mergeCell ref="O135:O138"/>
    <mergeCell ref="P135:P138"/>
    <mergeCell ref="F132:F134"/>
    <mergeCell ref="G132:G134"/>
    <mergeCell ref="H132:H134"/>
    <mergeCell ref="I132:I134"/>
    <mergeCell ref="J132:J134"/>
    <mergeCell ref="K132:K134"/>
    <mergeCell ref="K139:K142"/>
    <mergeCell ref="N139:N142"/>
    <mergeCell ref="O139:O142"/>
    <mergeCell ref="P139:P142"/>
    <mergeCell ref="B143:P143"/>
    <mergeCell ref="A144:A146"/>
    <mergeCell ref="B144:B146"/>
    <mergeCell ref="C144:C146"/>
    <mergeCell ref="D144:D146"/>
    <mergeCell ref="E144:E146"/>
    <mergeCell ref="F144:F146"/>
    <mergeCell ref="G144:G146"/>
    <mergeCell ref="H144:H146"/>
    <mergeCell ref="I144:I146"/>
    <mergeCell ref="J144:J146"/>
    <mergeCell ref="K144:K146"/>
    <mergeCell ref="L144:L145"/>
    <mergeCell ref="M144:M145"/>
    <mergeCell ref="N144:N146"/>
    <mergeCell ref="O144:O146"/>
    <mergeCell ref="P144:P146"/>
    <mergeCell ref="L139:L140"/>
    <mergeCell ref="M139:M140"/>
    <mergeCell ref="B139:B142"/>
    <mergeCell ref="A147:A149"/>
    <mergeCell ref="B147:B149"/>
    <mergeCell ref="C147:C149"/>
    <mergeCell ref="D147:D149"/>
    <mergeCell ref="E147:E149"/>
    <mergeCell ref="F147:F149"/>
    <mergeCell ref="G147:G149"/>
    <mergeCell ref="H147:H149"/>
    <mergeCell ref="I147:I149"/>
    <mergeCell ref="A151:A153"/>
    <mergeCell ref="B151:B153"/>
    <mergeCell ref="C151:C153"/>
    <mergeCell ref="D151:D153"/>
    <mergeCell ref="E151:E153"/>
    <mergeCell ref="F151:F153"/>
    <mergeCell ref="G151:G153"/>
    <mergeCell ref="H151:H153"/>
    <mergeCell ref="I151:I153"/>
    <mergeCell ref="A157:A159"/>
    <mergeCell ref="B157:B159"/>
    <mergeCell ref="C157:C159"/>
    <mergeCell ref="D157:D159"/>
    <mergeCell ref="E157:E159"/>
    <mergeCell ref="F157:F159"/>
    <mergeCell ref="G157:G159"/>
    <mergeCell ref="H157:H159"/>
    <mergeCell ref="I157:I159"/>
    <mergeCell ref="J163:J166"/>
    <mergeCell ref="K163:K166"/>
    <mergeCell ref="L163:L164"/>
    <mergeCell ref="M163:M164"/>
    <mergeCell ref="N163:N166"/>
    <mergeCell ref="O163:O166"/>
    <mergeCell ref="P163:P166"/>
    <mergeCell ref="A160:A162"/>
    <mergeCell ref="B160:B162"/>
    <mergeCell ref="C160:C162"/>
    <mergeCell ref="D160:D162"/>
    <mergeCell ref="A163:A166"/>
    <mergeCell ref="B163:B166"/>
    <mergeCell ref="C163:C166"/>
    <mergeCell ref="D163:D166"/>
    <mergeCell ref="E163:E166"/>
    <mergeCell ref="F163:F166"/>
    <mergeCell ref="G163:G166"/>
    <mergeCell ref="H163:H166"/>
    <mergeCell ref="I163:I166"/>
    <mergeCell ref="A167:A169"/>
    <mergeCell ref="B167:B169"/>
    <mergeCell ref="C167:C169"/>
    <mergeCell ref="D167:D169"/>
    <mergeCell ref="E167:E169"/>
    <mergeCell ref="F167:F169"/>
    <mergeCell ref="G167:G169"/>
    <mergeCell ref="H167:H169"/>
    <mergeCell ref="I167:I169"/>
    <mergeCell ref="A170:A175"/>
    <mergeCell ref="B170:B175"/>
    <mergeCell ref="C170:C175"/>
    <mergeCell ref="D170:D175"/>
    <mergeCell ref="E170:E175"/>
    <mergeCell ref="F170:F175"/>
    <mergeCell ref="G170:G175"/>
    <mergeCell ref="H170:H175"/>
    <mergeCell ref="I170:I175"/>
    <mergeCell ref="A185:M185"/>
    <mergeCell ref="A187:A188"/>
    <mergeCell ref="B187:B188"/>
    <mergeCell ref="C187:C188"/>
    <mergeCell ref="D187:D188"/>
    <mergeCell ref="E187:E188"/>
    <mergeCell ref="F187:F188"/>
    <mergeCell ref="G187:G188"/>
    <mergeCell ref="H187:H188"/>
    <mergeCell ref="I187:I188"/>
    <mergeCell ref="J187:K187"/>
    <mergeCell ref="L187:M187"/>
    <mergeCell ref="P187:P188"/>
    <mergeCell ref="A189:A191"/>
    <mergeCell ref="B189:B191"/>
    <mergeCell ref="C189:C191"/>
    <mergeCell ref="D189:D191"/>
    <mergeCell ref="E189:E191"/>
    <mergeCell ref="F189:F191"/>
    <mergeCell ref="G189:G191"/>
    <mergeCell ref="H189:H191"/>
    <mergeCell ref="I189:I191"/>
    <mergeCell ref="J189:J191"/>
    <mergeCell ref="K189:K191"/>
    <mergeCell ref="L189:L190"/>
    <mergeCell ref="M189:M190"/>
    <mergeCell ref="N189:N191"/>
    <mergeCell ref="O189:O191"/>
    <mergeCell ref="P189:P191"/>
    <mergeCell ref="N187:N188"/>
    <mergeCell ref="O187:O188"/>
    <mergeCell ref="K197:K199"/>
    <mergeCell ref="N197:N199"/>
    <mergeCell ref="O197:O199"/>
    <mergeCell ref="P197:P199"/>
    <mergeCell ref="A200:A201"/>
    <mergeCell ref="B200:B201"/>
    <mergeCell ref="C200:C201"/>
    <mergeCell ref="D200:D201"/>
    <mergeCell ref="E200:E201"/>
    <mergeCell ref="F200:F201"/>
    <mergeCell ref="G200:G201"/>
    <mergeCell ref="H200:H201"/>
    <mergeCell ref="I200:I201"/>
    <mergeCell ref="J200:J201"/>
    <mergeCell ref="K200:K201"/>
    <mergeCell ref="N200:N201"/>
    <mergeCell ref="O200:O201"/>
    <mergeCell ref="P200:P201"/>
    <mergeCell ref="A197:A199"/>
    <mergeCell ref="B197:B199"/>
    <mergeCell ref="C197:C199"/>
    <mergeCell ref="D197:D199"/>
    <mergeCell ref="E197:E199"/>
    <mergeCell ref="F197:F199"/>
    <mergeCell ref="A202:A203"/>
    <mergeCell ref="B202:B203"/>
    <mergeCell ref="C202:C203"/>
    <mergeCell ref="D202:D203"/>
    <mergeCell ref="E202:E203"/>
    <mergeCell ref="F202:F203"/>
    <mergeCell ref="G202:G203"/>
    <mergeCell ref="H202:H203"/>
    <mergeCell ref="I202:I203"/>
    <mergeCell ref="A204:A206"/>
    <mergeCell ref="B204:B206"/>
    <mergeCell ref="C204:C206"/>
    <mergeCell ref="D204:D206"/>
    <mergeCell ref="E204:E206"/>
    <mergeCell ref="F204:F206"/>
    <mergeCell ref="G204:G206"/>
    <mergeCell ref="H204:H206"/>
    <mergeCell ref="I204:I206"/>
    <mergeCell ref="J210:J214"/>
    <mergeCell ref="K210:K214"/>
    <mergeCell ref="N210:N214"/>
    <mergeCell ref="O210:O214"/>
    <mergeCell ref="P210:P214"/>
    <mergeCell ref="J202:J203"/>
    <mergeCell ref="K202:K203"/>
    <mergeCell ref="N202:N203"/>
    <mergeCell ref="O202:O203"/>
    <mergeCell ref="P202:P203"/>
    <mergeCell ref="J204:J206"/>
    <mergeCell ref="K204:K206"/>
    <mergeCell ref="L204:L205"/>
    <mergeCell ref="M204:M205"/>
    <mergeCell ref="N204:N206"/>
    <mergeCell ref="O204:O206"/>
    <mergeCell ref="P204:P206"/>
    <mergeCell ref="A210:A214"/>
    <mergeCell ref="B210:B214"/>
    <mergeCell ref="C210:C214"/>
    <mergeCell ref="D210:D214"/>
    <mergeCell ref="E210:E214"/>
    <mergeCell ref="F210:F214"/>
    <mergeCell ref="G210:G214"/>
    <mergeCell ref="H210:H214"/>
    <mergeCell ref="I210:I214"/>
    <mergeCell ref="J215:J217"/>
    <mergeCell ref="K215:K217"/>
    <mergeCell ref="L215:L216"/>
    <mergeCell ref="M215:M216"/>
    <mergeCell ref="N215:N217"/>
    <mergeCell ref="O215:O217"/>
    <mergeCell ref="P215:P217"/>
    <mergeCell ref="B68:P68"/>
    <mergeCell ref="A215:A217"/>
    <mergeCell ref="B215:B217"/>
    <mergeCell ref="C215:C217"/>
    <mergeCell ref="D215:D217"/>
    <mergeCell ref="E215:E217"/>
    <mergeCell ref="F215:F217"/>
    <mergeCell ref="G215:G217"/>
    <mergeCell ref="H215:H217"/>
    <mergeCell ref="I215:I217"/>
    <mergeCell ref="J207:J209"/>
    <mergeCell ref="K207:K209"/>
    <mergeCell ref="L207:L208"/>
    <mergeCell ref="M207:M208"/>
    <mergeCell ref="N207:N209"/>
    <mergeCell ref="O207:O209"/>
    <mergeCell ref="P207:P209"/>
  </mergeCells>
  <dataValidations count="1">
    <dataValidation type="list" errorStyle="warning" allowBlank="1" showInputMessage="1" showErrorMessage="1" sqref="D192:D194 IY192:IY194 SU192:SU194 ACQ192:ACQ194 AMM192:AMM194 AWI192:AWI194 BGE192:BGE194 BQA192:BQA194 BZW192:BZW194 CJS192:CJS194 CTO192:CTO194 DDK192:DDK194 DNG192:DNG194 DXC192:DXC194 EGY192:EGY194 EQU192:EQU194 FAQ192:FAQ194 FKM192:FKM194 FUI192:FUI194 GEE192:GEE194 GOA192:GOA194 GXW192:GXW194 HHS192:HHS194 HRO192:HRO194 IBK192:IBK194 ILG192:ILG194 IVC192:IVC194 JEY192:JEY194 JOU192:JOU194 JYQ192:JYQ194 KIM192:KIM194 KSI192:KSI194 LCE192:LCE194 LMA192:LMA194 LVW192:LVW194 MFS192:MFS194 MPO192:MPO194 MZK192:MZK194 NJG192:NJG194 NTC192:NTC194 OCY192:OCY194 OMU192:OMU194 OWQ192:OWQ194 PGM192:PGM194 PQI192:PQI194 QAE192:QAE194 QKA192:QKA194 QTW192:QTW194 RDS192:RDS194 RNO192:RNO194 RXK192:RXK194 SHG192:SHG194 SRC192:SRC194 TAY192:TAY194 TKU192:TKU194 TUQ192:TUQ194 UEM192:UEM194 UOI192:UOI194 UYE192:UYE194 VIA192:VIA194 VRW192:VRW194 WBS192:WBS194 WLO192:WLO194 WVK192:WVK194 D65728:D65730 IY65728:IY65730 SU65728:SU65730 ACQ65728:ACQ65730 AMM65728:AMM65730 AWI65728:AWI65730 BGE65728:BGE65730 BQA65728:BQA65730 BZW65728:BZW65730 CJS65728:CJS65730 CTO65728:CTO65730 DDK65728:DDK65730 DNG65728:DNG65730 DXC65728:DXC65730 EGY65728:EGY65730 EQU65728:EQU65730 FAQ65728:FAQ65730 FKM65728:FKM65730 FUI65728:FUI65730 GEE65728:GEE65730 GOA65728:GOA65730 GXW65728:GXW65730 HHS65728:HHS65730 HRO65728:HRO65730 IBK65728:IBK65730 ILG65728:ILG65730 IVC65728:IVC65730 JEY65728:JEY65730 JOU65728:JOU65730 JYQ65728:JYQ65730 KIM65728:KIM65730 KSI65728:KSI65730 LCE65728:LCE65730 LMA65728:LMA65730 LVW65728:LVW65730 MFS65728:MFS65730 MPO65728:MPO65730 MZK65728:MZK65730 NJG65728:NJG65730 NTC65728:NTC65730 OCY65728:OCY65730 OMU65728:OMU65730 OWQ65728:OWQ65730 PGM65728:PGM65730 PQI65728:PQI65730 QAE65728:QAE65730 QKA65728:QKA65730 QTW65728:QTW65730 RDS65728:RDS65730 RNO65728:RNO65730 RXK65728:RXK65730 SHG65728:SHG65730 SRC65728:SRC65730 TAY65728:TAY65730 TKU65728:TKU65730 TUQ65728:TUQ65730 UEM65728:UEM65730 UOI65728:UOI65730 UYE65728:UYE65730 VIA65728:VIA65730 VRW65728:VRW65730 WBS65728:WBS65730 WLO65728:WLO65730 WVK65728:WVK65730 D131264:D131266 IY131264:IY131266 SU131264:SU131266 ACQ131264:ACQ131266 AMM131264:AMM131266 AWI131264:AWI131266 BGE131264:BGE131266 BQA131264:BQA131266 BZW131264:BZW131266 CJS131264:CJS131266 CTO131264:CTO131266 DDK131264:DDK131266 DNG131264:DNG131266 DXC131264:DXC131266 EGY131264:EGY131266 EQU131264:EQU131266 FAQ131264:FAQ131266 FKM131264:FKM131266 FUI131264:FUI131266 GEE131264:GEE131266 GOA131264:GOA131266 GXW131264:GXW131266 HHS131264:HHS131266 HRO131264:HRO131266 IBK131264:IBK131266 ILG131264:ILG131266 IVC131264:IVC131266 JEY131264:JEY131266 JOU131264:JOU131266 JYQ131264:JYQ131266 KIM131264:KIM131266 KSI131264:KSI131266 LCE131264:LCE131266 LMA131264:LMA131266 LVW131264:LVW131266 MFS131264:MFS131266 MPO131264:MPO131266 MZK131264:MZK131266 NJG131264:NJG131266 NTC131264:NTC131266 OCY131264:OCY131266 OMU131264:OMU131266 OWQ131264:OWQ131266 PGM131264:PGM131266 PQI131264:PQI131266 QAE131264:QAE131266 QKA131264:QKA131266 QTW131264:QTW131266 RDS131264:RDS131266 RNO131264:RNO131266 RXK131264:RXK131266 SHG131264:SHG131266 SRC131264:SRC131266 TAY131264:TAY131266 TKU131264:TKU131266 TUQ131264:TUQ131266 UEM131264:UEM131266 UOI131264:UOI131266 UYE131264:UYE131266 VIA131264:VIA131266 VRW131264:VRW131266 WBS131264:WBS131266 WLO131264:WLO131266 WVK131264:WVK131266 D196800:D196802 IY196800:IY196802 SU196800:SU196802 ACQ196800:ACQ196802 AMM196800:AMM196802 AWI196800:AWI196802 BGE196800:BGE196802 BQA196800:BQA196802 BZW196800:BZW196802 CJS196800:CJS196802 CTO196800:CTO196802 DDK196800:DDK196802 DNG196800:DNG196802 DXC196800:DXC196802 EGY196800:EGY196802 EQU196800:EQU196802 FAQ196800:FAQ196802 FKM196800:FKM196802 FUI196800:FUI196802 GEE196800:GEE196802 GOA196800:GOA196802 GXW196800:GXW196802 HHS196800:HHS196802 HRO196800:HRO196802 IBK196800:IBK196802 ILG196800:ILG196802 IVC196800:IVC196802 JEY196800:JEY196802 JOU196800:JOU196802 JYQ196800:JYQ196802 KIM196800:KIM196802 KSI196800:KSI196802 LCE196800:LCE196802 LMA196800:LMA196802 LVW196800:LVW196802 MFS196800:MFS196802 MPO196800:MPO196802 MZK196800:MZK196802 NJG196800:NJG196802 NTC196800:NTC196802 OCY196800:OCY196802 OMU196800:OMU196802 OWQ196800:OWQ196802 PGM196800:PGM196802 PQI196800:PQI196802 QAE196800:QAE196802 QKA196800:QKA196802 QTW196800:QTW196802 RDS196800:RDS196802 RNO196800:RNO196802 RXK196800:RXK196802 SHG196800:SHG196802 SRC196800:SRC196802 TAY196800:TAY196802 TKU196800:TKU196802 TUQ196800:TUQ196802 UEM196800:UEM196802 UOI196800:UOI196802 UYE196800:UYE196802 VIA196800:VIA196802 VRW196800:VRW196802 WBS196800:WBS196802 WLO196800:WLO196802 WVK196800:WVK196802 D262336:D262338 IY262336:IY262338 SU262336:SU262338 ACQ262336:ACQ262338 AMM262336:AMM262338 AWI262336:AWI262338 BGE262336:BGE262338 BQA262336:BQA262338 BZW262336:BZW262338 CJS262336:CJS262338 CTO262336:CTO262338 DDK262336:DDK262338 DNG262336:DNG262338 DXC262336:DXC262338 EGY262336:EGY262338 EQU262336:EQU262338 FAQ262336:FAQ262338 FKM262336:FKM262338 FUI262336:FUI262338 GEE262336:GEE262338 GOA262336:GOA262338 GXW262336:GXW262338 HHS262336:HHS262338 HRO262336:HRO262338 IBK262336:IBK262338 ILG262336:ILG262338 IVC262336:IVC262338 JEY262336:JEY262338 JOU262336:JOU262338 JYQ262336:JYQ262338 KIM262336:KIM262338 KSI262336:KSI262338 LCE262336:LCE262338 LMA262336:LMA262338 LVW262336:LVW262338 MFS262336:MFS262338 MPO262336:MPO262338 MZK262336:MZK262338 NJG262336:NJG262338 NTC262336:NTC262338 OCY262336:OCY262338 OMU262336:OMU262338 OWQ262336:OWQ262338 PGM262336:PGM262338 PQI262336:PQI262338 QAE262336:QAE262338 QKA262336:QKA262338 QTW262336:QTW262338 RDS262336:RDS262338 RNO262336:RNO262338 RXK262336:RXK262338 SHG262336:SHG262338 SRC262336:SRC262338 TAY262336:TAY262338 TKU262336:TKU262338 TUQ262336:TUQ262338 UEM262336:UEM262338 UOI262336:UOI262338 UYE262336:UYE262338 VIA262336:VIA262338 VRW262336:VRW262338 WBS262336:WBS262338 WLO262336:WLO262338 WVK262336:WVK262338 D327872:D327874 IY327872:IY327874 SU327872:SU327874 ACQ327872:ACQ327874 AMM327872:AMM327874 AWI327872:AWI327874 BGE327872:BGE327874 BQA327872:BQA327874 BZW327872:BZW327874 CJS327872:CJS327874 CTO327872:CTO327874 DDK327872:DDK327874 DNG327872:DNG327874 DXC327872:DXC327874 EGY327872:EGY327874 EQU327872:EQU327874 FAQ327872:FAQ327874 FKM327872:FKM327874 FUI327872:FUI327874 GEE327872:GEE327874 GOA327872:GOA327874 GXW327872:GXW327874 HHS327872:HHS327874 HRO327872:HRO327874 IBK327872:IBK327874 ILG327872:ILG327874 IVC327872:IVC327874 JEY327872:JEY327874 JOU327872:JOU327874 JYQ327872:JYQ327874 KIM327872:KIM327874 KSI327872:KSI327874 LCE327872:LCE327874 LMA327872:LMA327874 LVW327872:LVW327874 MFS327872:MFS327874 MPO327872:MPO327874 MZK327872:MZK327874 NJG327872:NJG327874 NTC327872:NTC327874 OCY327872:OCY327874 OMU327872:OMU327874 OWQ327872:OWQ327874 PGM327872:PGM327874 PQI327872:PQI327874 QAE327872:QAE327874 QKA327872:QKA327874 QTW327872:QTW327874 RDS327872:RDS327874 RNO327872:RNO327874 RXK327872:RXK327874 SHG327872:SHG327874 SRC327872:SRC327874 TAY327872:TAY327874 TKU327872:TKU327874 TUQ327872:TUQ327874 UEM327872:UEM327874 UOI327872:UOI327874 UYE327872:UYE327874 VIA327872:VIA327874 VRW327872:VRW327874 WBS327872:WBS327874 WLO327872:WLO327874 WVK327872:WVK327874 D393408:D393410 IY393408:IY393410 SU393408:SU393410 ACQ393408:ACQ393410 AMM393408:AMM393410 AWI393408:AWI393410 BGE393408:BGE393410 BQA393408:BQA393410 BZW393408:BZW393410 CJS393408:CJS393410 CTO393408:CTO393410 DDK393408:DDK393410 DNG393408:DNG393410 DXC393408:DXC393410 EGY393408:EGY393410 EQU393408:EQU393410 FAQ393408:FAQ393410 FKM393408:FKM393410 FUI393408:FUI393410 GEE393408:GEE393410 GOA393408:GOA393410 GXW393408:GXW393410 HHS393408:HHS393410 HRO393408:HRO393410 IBK393408:IBK393410 ILG393408:ILG393410 IVC393408:IVC393410 JEY393408:JEY393410 JOU393408:JOU393410 JYQ393408:JYQ393410 KIM393408:KIM393410 KSI393408:KSI393410 LCE393408:LCE393410 LMA393408:LMA393410 LVW393408:LVW393410 MFS393408:MFS393410 MPO393408:MPO393410 MZK393408:MZK393410 NJG393408:NJG393410 NTC393408:NTC393410 OCY393408:OCY393410 OMU393408:OMU393410 OWQ393408:OWQ393410 PGM393408:PGM393410 PQI393408:PQI393410 QAE393408:QAE393410 QKA393408:QKA393410 QTW393408:QTW393410 RDS393408:RDS393410 RNO393408:RNO393410 RXK393408:RXK393410 SHG393408:SHG393410 SRC393408:SRC393410 TAY393408:TAY393410 TKU393408:TKU393410 TUQ393408:TUQ393410 UEM393408:UEM393410 UOI393408:UOI393410 UYE393408:UYE393410 VIA393408:VIA393410 VRW393408:VRW393410 WBS393408:WBS393410 WLO393408:WLO393410 WVK393408:WVK393410 D458944:D458946 IY458944:IY458946 SU458944:SU458946 ACQ458944:ACQ458946 AMM458944:AMM458946 AWI458944:AWI458946 BGE458944:BGE458946 BQA458944:BQA458946 BZW458944:BZW458946 CJS458944:CJS458946 CTO458944:CTO458946 DDK458944:DDK458946 DNG458944:DNG458946 DXC458944:DXC458946 EGY458944:EGY458946 EQU458944:EQU458946 FAQ458944:FAQ458946 FKM458944:FKM458946 FUI458944:FUI458946 GEE458944:GEE458946 GOA458944:GOA458946 GXW458944:GXW458946 HHS458944:HHS458946 HRO458944:HRO458946 IBK458944:IBK458946 ILG458944:ILG458946 IVC458944:IVC458946 JEY458944:JEY458946 JOU458944:JOU458946 JYQ458944:JYQ458946 KIM458944:KIM458946 KSI458944:KSI458946 LCE458944:LCE458946 LMA458944:LMA458946 LVW458944:LVW458946 MFS458944:MFS458946 MPO458944:MPO458946 MZK458944:MZK458946 NJG458944:NJG458946 NTC458944:NTC458946 OCY458944:OCY458946 OMU458944:OMU458946 OWQ458944:OWQ458946 PGM458944:PGM458946 PQI458944:PQI458946 QAE458944:QAE458946 QKA458944:QKA458946 QTW458944:QTW458946 RDS458944:RDS458946 RNO458944:RNO458946 RXK458944:RXK458946 SHG458944:SHG458946 SRC458944:SRC458946 TAY458944:TAY458946 TKU458944:TKU458946 TUQ458944:TUQ458946 UEM458944:UEM458946 UOI458944:UOI458946 UYE458944:UYE458946 VIA458944:VIA458946 VRW458944:VRW458946 WBS458944:WBS458946 WLO458944:WLO458946 WVK458944:WVK458946 D524480:D524482 IY524480:IY524482 SU524480:SU524482 ACQ524480:ACQ524482 AMM524480:AMM524482 AWI524480:AWI524482 BGE524480:BGE524482 BQA524480:BQA524482 BZW524480:BZW524482 CJS524480:CJS524482 CTO524480:CTO524482 DDK524480:DDK524482 DNG524480:DNG524482 DXC524480:DXC524482 EGY524480:EGY524482 EQU524480:EQU524482 FAQ524480:FAQ524482 FKM524480:FKM524482 FUI524480:FUI524482 GEE524480:GEE524482 GOA524480:GOA524482 GXW524480:GXW524482 HHS524480:HHS524482 HRO524480:HRO524482 IBK524480:IBK524482 ILG524480:ILG524482 IVC524480:IVC524482 JEY524480:JEY524482 JOU524480:JOU524482 JYQ524480:JYQ524482 KIM524480:KIM524482 KSI524480:KSI524482 LCE524480:LCE524482 LMA524480:LMA524482 LVW524480:LVW524482 MFS524480:MFS524482 MPO524480:MPO524482 MZK524480:MZK524482 NJG524480:NJG524482 NTC524480:NTC524482 OCY524480:OCY524482 OMU524480:OMU524482 OWQ524480:OWQ524482 PGM524480:PGM524482 PQI524480:PQI524482 QAE524480:QAE524482 QKA524480:QKA524482 QTW524480:QTW524482 RDS524480:RDS524482 RNO524480:RNO524482 RXK524480:RXK524482 SHG524480:SHG524482 SRC524480:SRC524482 TAY524480:TAY524482 TKU524480:TKU524482 TUQ524480:TUQ524482 UEM524480:UEM524482 UOI524480:UOI524482 UYE524480:UYE524482 VIA524480:VIA524482 VRW524480:VRW524482 WBS524480:WBS524482 WLO524480:WLO524482 WVK524480:WVK524482 D590016:D590018 IY590016:IY590018 SU590016:SU590018 ACQ590016:ACQ590018 AMM590016:AMM590018 AWI590016:AWI590018 BGE590016:BGE590018 BQA590016:BQA590018 BZW590016:BZW590018 CJS590016:CJS590018 CTO590016:CTO590018 DDK590016:DDK590018 DNG590016:DNG590018 DXC590016:DXC590018 EGY590016:EGY590018 EQU590016:EQU590018 FAQ590016:FAQ590018 FKM590016:FKM590018 FUI590016:FUI590018 GEE590016:GEE590018 GOA590016:GOA590018 GXW590016:GXW590018 HHS590016:HHS590018 HRO590016:HRO590018 IBK590016:IBK590018 ILG590016:ILG590018 IVC590016:IVC590018 JEY590016:JEY590018 JOU590016:JOU590018 JYQ590016:JYQ590018 KIM590016:KIM590018 KSI590016:KSI590018 LCE590016:LCE590018 LMA590016:LMA590018 LVW590016:LVW590018 MFS590016:MFS590018 MPO590016:MPO590018 MZK590016:MZK590018 NJG590016:NJG590018 NTC590016:NTC590018 OCY590016:OCY590018 OMU590016:OMU590018 OWQ590016:OWQ590018 PGM590016:PGM590018 PQI590016:PQI590018 QAE590016:QAE590018 QKA590016:QKA590018 QTW590016:QTW590018 RDS590016:RDS590018 RNO590016:RNO590018 RXK590016:RXK590018 SHG590016:SHG590018 SRC590016:SRC590018 TAY590016:TAY590018 TKU590016:TKU590018 TUQ590016:TUQ590018 UEM590016:UEM590018 UOI590016:UOI590018 UYE590016:UYE590018 VIA590016:VIA590018 VRW590016:VRW590018 WBS590016:WBS590018 WLO590016:WLO590018 WVK590016:WVK590018 D655552:D655554 IY655552:IY655554 SU655552:SU655554 ACQ655552:ACQ655554 AMM655552:AMM655554 AWI655552:AWI655554 BGE655552:BGE655554 BQA655552:BQA655554 BZW655552:BZW655554 CJS655552:CJS655554 CTO655552:CTO655554 DDK655552:DDK655554 DNG655552:DNG655554 DXC655552:DXC655554 EGY655552:EGY655554 EQU655552:EQU655554 FAQ655552:FAQ655554 FKM655552:FKM655554 FUI655552:FUI655554 GEE655552:GEE655554 GOA655552:GOA655554 GXW655552:GXW655554 HHS655552:HHS655554 HRO655552:HRO655554 IBK655552:IBK655554 ILG655552:ILG655554 IVC655552:IVC655554 JEY655552:JEY655554 JOU655552:JOU655554 JYQ655552:JYQ655554 KIM655552:KIM655554 KSI655552:KSI655554 LCE655552:LCE655554 LMA655552:LMA655554 LVW655552:LVW655554 MFS655552:MFS655554 MPO655552:MPO655554 MZK655552:MZK655554 NJG655552:NJG655554 NTC655552:NTC655554 OCY655552:OCY655554 OMU655552:OMU655554 OWQ655552:OWQ655554 PGM655552:PGM655554 PQI655552:PQI655554 QAE655552:QAE655554 QKA655552:QKA655554 QTW655552:QTW655554 RDS655552:RDS655554 RNO655552:RNO655554 RXK655552:RXK655554 SHG655552:SHG655554 SRC655552:SRC655554 TAY655552:TAY655554 TKU655552:TKU655554 TUQ655552:TUQ655554 UEM655552:UEM655554 UOI655552:UOI655554 UYE655552:UYE655554 VIA655552:VIA655554 VRW655552:VRW655554 WBS655552:WBS655554 WLO655552:WLO655554 WVK655552:WVK655554 D721088:D721090 IY721088:IY721090 SU721088:SU721090 ACQ721088:ACQ721090 AMM721088:AMM721090 AWI721088:AWI721090 BGE721088:BGE721090 BQA721088:BQA721090 BZW721088:BZW721090 CJS721088:CJS721090 CTO721088:CTO721090 DDK721088:DDK721090 DNG721088:DNG721090 DXC721088:DXC721090 EGY721088:EGY721090 EQU721088:EQU721090 FAQ721088:FAQ721090 FKM721088:FKM721090 FUI721088:FUI721090 GEE721088:GEE721090 GOA721088:GOA721090 GXW721088:GXW721090 HHS721088:HHS721090 HRO721088:HRO721090 IBK721088:IBK721090 ILG721088:ILG721090 IVC721088:IVC721090 JEY721088:JEY721090 JOU721088:JOU721090 JYQ721088:JYQ721090 KIM721088:KIM721090 KSI721088:KSI721090 LCE721088:LCE721090 LMA721088:LMA721090 LVW721088:LVW721090 MFS721088:MFS721090 MPO721088:MPO721090 MZK721088:MZK721090 NJG721088:NJG721090 NTC721088:NTC721090 OCY721088:OCY721090 OMU721088:OMU721090 OWQ721088:OWQ721090 PGM721088:PGM721090 PQI721088:PQI721090 QAE721088:QAE721090 QKA721088:QKA721090 QTW721088:QTW721090 RDS721088:RDS721090 RNO721088:RNO721090 RXK721088:RXK721090 SHG721088:SHG721090 SRC721088:SRC721090 TAY721088:TAY721090 TKU721088:TKU721090 TUQ721088:TUQ721090 UEM721088:UEM721090 UOI721088:UOI721090 UYE721088:UYE721090 VIA721088:VIA721090 VRW721088:VRW721090 WBS721088:WBS721090 WLO721088:WLO721090 WVK721088:WVK721090 D786624:D786626 IY786624:IY786626 SU786624:SU786626 ACQ786624:ACQ786626 AMM786624:AMM786626 AWI786624:AWI786626 BGE786624:BGE786626 BQA786624:BQA786626 BZW786624:BZW786626 CJS786624:CJS786626 CTO786624:CTO786626 DDK786624:DDK786626 DNG786624:DNG786626 DXC786624:DXC786626 EGY786624:EGY786626 EQU786624:EQU786626 FAQ786624:FAQ786626 FKM786624:FKM786626 FUI786624:FUI786626 GEE786624:GEE786626 GOA786624:GOA786626 GXW786624:GXW786626 HHS786624:HHS786626 HRO786624:HRO786626 IBK786624:IBK786626 ILG786624:ILG786626 IVC786624:IVC786626 JEY786624:JEY786626 JOU786624:JOU786626 JYQ786624:JYQ786626 KIM786624:KIM786626 KSI786624:KSI786626 LCE786624:LCE786626 LMA786624:LMA786626 LVW786624:LVW786626 MFS786624:MFS786626 MPO786624:MPO786626 MZK786624:MZK786626 NJG786624:NJG786626 NTC786624:NTC786626 OCY786624:OCY786626 OMU786624:OMU786626 OWQ786624:OWQ786626 PGM786624:PGM786626 PQI786624:PQI786626 QAE786624:QAE786626 QKA786624:QKA786626 QTW786624:QTW786626 RDS786624:RDS786626 RNO786624:RNO786626 RXK786624:RXK786626 SHG786624:SHG786626 SRC786624:SRC786626 TAY786624:TAY786626 TKU786624:TKU786626 TUQ786624:TUQ786626 UEM786624:UEM786626 UOI786624:UOI786626 UYE786624:UYE786626 VIA786624:VIA786626 VRW786624:VRW786626 WBS786624:WBS786626 WLO786624:WLO786626 WVK786624:WVK786626 D852160:D852162 IY852160:IY852162 SU852160:SU852162 ACQ852160:ACQ852162 AMM852160:AMM852162 AWI852160:AWI852162 BGE852160:BGE852162 BQA852160:BQA852162 BZW852160:BZW852162 CJS852160:CJS852162 CTO852160:CTO852162 DDK852160:DDK852162 DNG852160:DNG852162 DXC852160:DXC852162 EGY852160:EGY852162 EQU852160:EQU852162 FAQ852160:FAQ852162 FKM852160:FKM852162 FUI852160:FUI852162 GEE852160:GEE852162 GOA852160:GOA852162 GXW852160:GXW852162 HHS852160:HHS852162 HRO852160:HRO852162 IBK852160:IBK852162 ILG852160:ILG852162 IVC852160:IVC852162 JEY852160:JEY852162 JOU852160:JOU852162 JYQ852160:JYQ852162 KIM852160:KIM852162 KSI852160:KSI852162 LCE852160:LCE852162 LMA852160:LMA852162 LVW852160:LVW852162 MFS852160:MFS852162 MPO852160:MPO852162 MZK852160:MZK852162 NJG852160:NJG852162 NTC852160:NTC852162 OCY852160:OCY852162 OMU852160:OMU852162 OWQ852160:OWQ852162 PGM852160:PGM852162 PQI852160:PQI852162 QAE852160:QAE852162 QKA852160:QKA852162 QTW852160:QTW852162 RDS852160:RDS852162 RNO852160:RNO852162 RXK852160:RXK852162 SHG852160:SHG852162 SRC852160:SRC852162 TAY852160:TAY852162 TKU852160:TKU852162 TUQ852160:TUQ852162 UEM852160:UEM852162 UOI852160:UOI852162 UYE852160:UYE852162 VIA852160:VIA852162 VRW852160:VRW852162 WBS852160:WBS852162 WLO852160:WLO852162 WVK852160:WVK852162 D917696:D917698 IY917696:IY917698 SU917696:SU917698 ACQ917696:ACQ917698 AMM917696:AMM917698 AWI917696:AWI917698 BGE917696:BGE917698 BQA917696:BQA917698 BZW917696:BZW917698 CJS917696:CJS917698 CTO917696:CTO917698 DDK917696:DDK917698 DNG917696:DNG917698 DXC917696:DXC917698 EGY917696:EGY917698 EQU917696:EQU917698 FAQ917696:FAQ917698 FKM917696:FKM917698 FUI917696:FUI917698 GEE917696:GEE917698 GOA917696:GOA917698 GXW917696:GXW917698 HHS917696:HHS917698 HRO917696:HRO917698 IBK917696:IBK917698 ILG917696:ILG917698 IVC917696:IVC917698 JEY917696:JEY917698 JOU917696:JOU917698 JYQ917696:JYQ917698 KIM917696:KIM917698 KSI917696:KSI917698 LCE917696:LCE917698 LMA917696:LMA917698 LVW917696:LVW917698 MFS917696:MFS917698 MPO917696:MPO917698 MZK917696:MZK917698 NJG917696:NJG917698 NTC917696:NTC917698 OCY917696:OCY917698 OMU917696:OMU917698 OWQ917696:OWQ917698 PGM917696:PGM917698 PQI917696:PQI917698 QAE917696:QAE917698 QKA917696:QKA917698 QTW917696:QTW917698 RDS917696:RDS917698 RNO917696:RNO917698 RXK917696:RXK917698 SHG917696:SHG917698 SRC917696:SRC917698 TAY917696:TAY917698 TKU917696:TKU917698 TUQ917696:TUQ917698 UEM917696:UEM917698 UOI917696:UOI917698 UYE917696:UYE917698 VIA917696:VIA917698 VRW917696:VRW917698 WBS917696:WBS917698 WLO917696:WLO917698 WVK917696:WVK917698 D983232:D983234 IY983232:IY983234 SU983232:SU983234 ACQ983232:ACQ983234 AMM983232:AMM983234 AWI983232:AWI983234 BGE983232:BGE983234 BQA983232:BQA983234 BZW983232:BZW983234 CJS983232:CJS983234 CTO983232:CTO983234 DDK983232:DDK983234 DNG983232:DNG983234 DXC983232:DXC983234 EGY983232:EGY983234 EQU983232:EQU983234 FAQ983232:FAQ983234 FKM983232:FKM983234 FUI983232:FUI983234 GEE983232:GEE983234 GOA983232:GOA983234 GXW983232:GXW983234 HHS983232:HHS983234 HRO983232:HRO983234 IBK983232:IBK983234 ILG983232:ILG983234 IVC983232:IVC983234 JEY983232:JEY983234 JOU983232:JOU983234 JYQ983232:JYQ983234 KIM983232:KIM983234 KSI983232:KSI983234 LCE983232:LCE983234 LMA983232:LMA983234 LVW983232:LVW983234 MFS983232:MFS983234 MPO983232:MPO983234 MZK983232:MZK983234 NJG983232:NJG983234 NTC983232:NTC983234 OCY983232:OCY983234 OMU983232:OMU983234 OWQ983232:OWQ983234 PGM983232:PGM983234 PQI983232:PQI983234 QAE983232:QAE983234 QKA983232:QKA983234 QTW983232:QTW983234 RDS983232:RDS983234 RNO983232:RNO983234 RXK983232:RXK983234 SHG983232:SHG983234 SRC983232:SRC983234 TAY983232:TAY983234 TKU983232:TKU983234 TUQ983232:TUQ983234 UEM983232:UEM983234 UOI983232:UOI983234 UYE983232:UYE983234 VIA983232:VIA983234 VRW983232:VRW983234 WBS983232:WBS983234 WLO983232:WLO983234 WVK983232:WVK983234 B192:B194 IW192:IW194 SS192:SS194 ACO192:ACO194 AMK192:AMK194 AWG192:AWG194 BGC192:BGC194 BPY192:BPY194 BZU192:BZU194 CJQ192:CJQ194 CTM192:CTM194 DDI192:DDI194 DNE192:DNE194 DXA192:DXA194 EGW192:EGW194 EQS192:EQS194 FAO192:FAO194 FKK192:FKK194 FUG192:FUG194 GEC192:GEC194 GNY192:GNY194 GXU192:GXU194 HHQ192:HHQ194 HRM192:HRM194 IBI192:IBI194 ILE192:ILE194 IVA192:IVA194 JEW192:JEW194 JOS192:JOS194 JYO192:JYO194 KIK192:KIK194 KSG192:KSG194 LCC192:LCC194 LLY192:LLY194 LVU192:LVU194 MFQ192:MFQ194 MPM192:MPM194 MZI192:MZI194 NJE192:NJE194 NTA192:NTA194 OCW192:OCW194 OMS192:OMS194 OWO192:OWO194 PGK192:PGK194 PQG192:PQG194 QAC192:QAC194 QJY192:QJY194 QTU192:QTU194 RDQ192:RDQ194 RNM192:RNM194 RXI192:RXI194 SHE192:SHE194 SRA192:SRA194 TAW192:TAW194 TKS192:TKS194 TUO192:TUO194 UEK192:UEK194 UOG192:UOG194 UYC192:UYC194 VHY192:VHY194 VRU192:VRU194 WBQ192:WBQ194 WLM192:WLM194 WVI192:WVI194 B65728:B65730 IW65728:IW65730 SS65728:SS65730 ACO65728:ACO65730 AMK65728:AMK65730 AWG65728:AWG65730 BGC65728:BGC65730 BPY65728:BPY65730 BZU65728:BZU65730 CJQ65728:CJQ65730 CTM65728:CTM65730 DDI65728:DDI65730 DNE65728:DNE65730 DXA65728:DXA65730 EGW65728:EGW65730 EQS65728:EQS65730 FAO65728:FAO65730 FKK65728:FKK65730 FUG65728:FUG65730 GEC65728:GEC65730 GNY65728:GNY65730 GXU65728:GXU65730 HHQ65728:HHQ65730 HRM65728:HRM65730 IBI65728:IBI65730 ILE65728:ILE65730 IVA65728:IVA65730 JEW65728:JEW65730 JOS65728:JOS65730 JYO65728:JYO65730 KIK65728:KIK65730 KSG65728:KSG65730 LCC65728:LCC65730 LLY65728:LLY65730 LVU65728:LVU65730 MFQ65728:MFQ65730 MPM65728:MPM65730 MZI65728:MZI65730 NJE65728:NJE65730 NTA65728:NTA65730 OCW65728:OCW65730 OMS65728:OMS65730 OWO65728:OWO65730 PGK65728:PGK65730 PQG65728:PQG65730 QAC65728:QAC65730 QJY65728:QJY65730 QTU65728:QTU65730 RDQ65728:RDQ65730 RNM65728:RNM65730 RXI65728:RXI65730 SHE65728:SHE65730 SRA65728:SRA65730 TAW65728:TAW65730 TKS65728:TKS65730 TUO65728:TUO65730 UEK65728:UEK65730 UOG65728:UOG65730 UYC65728:UYC65730 VHY65728:VHY65730 VRU65728:VRU65730 WBQ65728:WBQ65730 WLM65728:WLM65730 WVI65728:WVI65730 B131264:B131266 IW131264:IW131266 SS131264:SS131266 ACO131264:ACO131266 AMK131264:AMK131266 AWG131264:AWG131266 BGC131264:BGC131266 BPY131264:BPY131266 BZU131264:BZU131266 CJQ131264:CJQ131266 CTM131264:CTM131266 DDI131264:DDI131266 DNE131264:DNE131266 DXA131264:DXA131266 EGW131264:EGW131266 EQS131264:EQS131266 FAO131264:FAO131266 FKK131264:FKK131266 FUG131264:FUG131266 GEC131264:GEC131266 GNY131264:GNY131266 GXU131264:GXU131266 HHQ131264:HHQ131266 HRM131264:HRM131266 IBI131264:IBI131266 ILE131264:ILE131266 IVA131264:IVA131266 JEW131264:JEW131266 JOS131264:JOS131266 JYO131264:JYO131266 KIK131264:KIK131266 KSG131264:KSG131266 LCC131264:LCC131266 LLY131264:LLY131266 LVU131264:LVU131266 MFQ131264:MFQ131266 MPM131264:MPM131266 MZI131264:MZI131266 NJE131264:NJE131266 NTA131264:NTA131266 OCW131264:OCW131266 OMS131264:OMS131266 OWO131264:OWO131266 PGK131264:PGK131266 PQG131264:PQG131266 QAC131264:QAC131266 QJY131264:QJY131266 QTU131264:QTU131266 RDQ131264:RDQ131266 RNM131264:RNM131266 RXI131264:RXI131266 SHE131264:SHE131266 SRA131264:SRA131266 TAW131264:TAW131266 TKS131264:TKS131266 TUO131264:TUO131266 UEK131264:UEK131266 UOG131264:UOG131266 UYC131264:UYC131266 VHY131264:VHY131266 VRU131264:VRU131266 WBQ131264:WBQ131266 WLM131264:WLM131266 WVI131264:WVI131266 B196800:B196802 IW196800:IW196802 SS196800:SS196802 ACO196800:ACO196802 AMK196800:AMK196802 AWG196800:AWG196802 BGC196800:BGC196802 BPY196800:BPY196802 BZU196800:BZU196802 CJQ196800:CJQ196802 CTM196800:CTM196802 DDI196800:DDI196802 DNE196800:DNE196802 DXA196800:DXA196802 EGW196800:EGW196802 EQS196800:EQS196802 FAO196800:FAO196802 FKK196800:FKK196802 FUG196800:FUG196802 GEC196800:GEC196802 GNY196800:GNY196802 GXU196800:GXU196802 HHQ196800:HHQ196802 HRM196800:HRM196802 IBI196800:IBI196802 ILE196800:ILE196802 IVA196800:IVA196802 JEW196800:JEW196802 JOS196800:JOS196802 JYO196800:JYO196802 KIK196800:KIK196802 KSG196800:KSG196802 LCC196800:LCC196802 LLY196800:LLY196802 LVU196800:LVU196802 MFQ196800:MFQ196802 MPM196800:MPM196802 MZI196800:MZI196802 NJE196800:NJE196802 NTA196800:NTA196802 OCW196800:OCW196802 OMS196800:OMS196802 OWO196800:OWO196802 PGK196800:PGK196802 PQG196800:PQG196802 QAC196800:QAC196802 QJY196800:QJY196802 QTU196800:QTU196802 RDQ196800:RDQ196802 RNM196800:RNM196802 RXI196800:RXI196802 SHE196800:SHE196802 SRA196800:SRA196802 TAW196800:TAW196802 TKS196800:TKS196802 TUO196800:TUO196802 UEK196800:UEK196802 UOG196800:UOG196802 UYC196800:UYC196802 VHY196800:VHY196802 VRU196800:VRU196802 WBQ196800:WBQ196802 WLM196800:WLM196802 WVI196800:WVI196802 B262336:B262338 IW262336:IW262338 SS262336:SS262338 ACO262336:ACO262338 AMK262336:AMK262338 AWG262336:AWG262338 BGC262336:BGC262338 BPY262336:BPY262338 BZU262336:BZU262338 CJQ262336:CJQ262338 CTM262336:CTM262338 DDI262336:DDI262338 DNE262336:DNE262338 DXA262336:DXA262338 EGW262336:EGW262338 EQS262336:EQS262338 FAO262336:FAO262338 FKK262336:FKK262338 FUG262336:FUG262338 GEC262336:GEC262338 GNY262336:GNY262338 GXU262336:GXU262338 HHQ262336:HHQ262338 HRM262336:HRM262338 IBI262336:IBI262338 ILE262336:ILE262338 IVA262336:IVA262338 JEW262336:JEW262338 JOS262336:JOS262338 JYO262336:JYO262338 KIK262336:KIK262338 KSG262336:KSG262338 LCC262336:LCC262338 LLY262336:LLY262338 LVU262336:LVU262338 MFQ262336:MFQ262338 MPM262336:MPM262338 MZI262336:MZI262338 NJE262336:NJE262338 NTA262336:NTA262338 OCW262336:OCW262338 OMS262336:OMS262338 OWO262336:OWO262338 PGK262336:PGK262338 PQG262336:PQG262338 QAC262336:QAC262338 QJY262336:QJY262338 QTU262336:QTU262338 RDQ262336:RDQ262338 RNM262336:RNM262338 RXI262336:RXI262338 SHE262336:SHE262338 SRA262336:SRA262338 TAW262336:TAW262338 TKS262336:TKS262338 TUO262336:TUO262338 UEK262336:UEK262338 UOG262336:UOG262338 UYC262336:UYC262338 VHY262336:VHY262338 VRU262336:VRU262338 WBQ262336:WBQ262338 WLM262336:WLM262338 WVI262336:WVI262338 B327872:B327874 IW327872:IW327874 SS327872:SS327874 ACO327872:ACO327874 AMK327872:AMK327874 AWG327872:AWG327874 BGC327872:BGC327874 BPY327872:BPY327874 BZU327872:BZU327874 CJQ327872:CJQ327874 CTM327872:CTM327874 DDI327872:DDI327874 DNE327872:DNE327874 DXA327872:DXA327874 EGW327872:EGW327874 EQS327872:EQS327874 FAO327872:FAO327874 FKK327872:FKK327874 FUG327872:FUG327874 GEC327872:GEC327874 GNY327872:GNY327874 GXU327872:GXU327874 HHQ327872:HHQ327874 HRM327872:HRM327874 IBI327872:IBI327874 ILE327872:ILE327874 IVA327872:IVA327874 JEW327872:JEW327874 JOS327872:JOS327874 JYO327872:JYO327874 KIK327872:KIK327874 KSG327872:KSG327874 LCC327872:LCC327874 LLY327872:LLY327874 LVU327872:LVU327874 MFQ327872:MFQ327874 MPM327872:MPM327874 MZI327872:MZI327874 NJE327872:NJE327874 NTA327872:NTA327874 OCW327872:OCW327874 OMS327872:OMS327874 OWO327872:OWO327874 PGK327872:PGK327874 PQG327872:PQG327874 QAC327872:QAC327874 QJY327872:QJY327874 QTU327872:QTU327874 RDQ327872:RDQ327874 RNM327872:RNM327874 RXI327872:RXI327874 SHE327872:SHE327874 SRA327872:SRA327874 TAW327872:TAW327874 TKS327872:TKS327874 TUO327872:TUO327874 UEK327872:UEK327874 UOG327872:UOG327874 UYC327872:UYC327874 VHY327872:VHY327874 VRU327872:VRU327874 WBQ327872:WBQ327874 WLM327872:WLM327874 WVI327872:WVI327874 B393408:B393410 IW393408:IW393410 SS393408:SS393410 ACO393408:ACO393410 AMK393408:AMK393410 AWG393408:AWG393410 BGC393408:BGC393410 BPY393408:BPY393410 BZU393408:BZU393410 CJQ393408:CJQ393410 CTM393408:CTM393410 DDI393408:DDI393410 DNE393408:DNE393410 DXA393408:DXA393410 EGW393408:EGW393410 EQS393408:EQS393410 FAO393408:FAO393410 FKK393408:FKK393410 FUG393408:FUG393410 GEC393408:GEC393410 GNY393408:GNY393410 GXU393408:GXU393410 HHQ393408:HHQ393410 HRM393408:HRM393410 IBI393408:IBI393410 ILE393408:ILE393410 IVA393408:IVA393410 JEW393408:JEW393410 JOS393408:JOS393410 JYO393408:JYO393410 KIK393408:KIK393410 KSG393408:KSG393410 LCC393408:LCC393410 LLY393408:LLY393410 LVU393408:LVU393410 MFQ393408:MFQ393410 MPM393408:MPM393410 MZI393408:MZI393410 NJE393408:NJE393410 NTA393408:NTA393410 OCW393408:OCW393410 OMS393408:OMS393410 OWO393408:OWO393410 PGK393408:PGK393410 PQG393408:PQG393410 QAC393408:QAC393410 QJY393408:QJY393410 QTU393408:QTU393410 RDQ393408:RDQ393410 RNM393408:RNM393410 RXI393408:RXI393410 SHE393408:SHE393410 SRA393408:SRA393410 TAW393408:TAW393410 TKS393408:TKS393410 TUO393408:TUO393410 UEK393408:UEK393410 UOG393408:UOG393410 UYC393408:UYC393410 VHY393408:VHY393410 VRU393408:VRU393410 WBQ393408:WBQ393410 WLM393408:WLM393410 WVI393408:WVI393410 B458944:B458946 IW458944:IW458946 SS458944:SS458946 ACO458944:ACO458946 AMK458944:AMK458946 AWG458944:AWG458946 BGC458944:BGC458946 BPY458944:BPY458946 BZU458944:BZU458946 CJQ458944:CJQ458946 CTM458944:CTM458946 DDI458944:DDI458946 DNE458944:DNE458946 DXA458944:DXA458946 EGW458944:EGW458946 EQS458944:EQS458946 FAO458944:FAO458946 FKK458944:FKK458946 FUG458944:FUG458946 GEC458944:GEC458946 GNY458944:GNY458946 GXU458944:GXU458946 HHQ458944:HHQ458946 HRM458944:HRM458946 IBI458944:IBI458946 ILE458944:ILE458946 IVA458944:IVA458946 JEW458944:JEW458946 JOS458944:JOS458946 JYO458944:JYO458946 KIK458944:KIK458946 KSG458944:KSG458946 LCC458944:LCC458946 LLY458944:LLY458946 LVU458944:LVU458946 MFQ458944:MFQ458946 MPM458944:MPM458946 MZI458944:MZI458946 NJE458944:NJE458946 NTA458944:NTA458946 OCW458944:OCW458946 OMS458944:OMS458946 OWO458944:OWO458946 PGK458944:PGK458946 PQG458944:PQG458946 QAC458944:QAC458946 QJY458944:QJY458946 QTU458944:QTU458946 RDQ458944:RDQ458946 RNM458944:RNM458946 RXI458944:RXI458946 SHE458944:SHE458946 SRA458944:SRA458946 TAW458944:TAW458946 TKS458944:TKS458946 TUO458944:TUO458946 UEK458944:UEK458946 UOG458944:UOG458946 UYC458944:UYC458946 VHY458944:VHY458946 VRU458944:VRU458946 WBQ458944:WBQ458946 WLM458944:WLM458946 WVI458944:WVI458946 B524480:B524482 IW524480:IW524482 SS524480:SS524482 ACO524480:ACO524482 AMK524480:AMK524482 AWG524480:AWG524482 BGC524480:BGC524482 BPY524480:BPY524482 BZU524480:BZU524482 CJQ524480:CJQ524482 CTM524480:CTM524482 DDI524480:DDI524482 DNE524480:DNE524482 DXA524480:DXA524482 EGW524480:EGW524482 EQS524480:EQS524482 FAO524480:FAO524482 FKK524480:FKK524482 FUG524480:FUG524482 GEC524480:GEC524482 GNY524480:GNY524482 GXU524480:GXU524482 HHQ524480:HHQ524482 HRM524480:HRM524482 IBI524480:IBI524482 ILE524480:ILE524482 IVA524480:IVA524482 JEW524480:JEW524482 JOS524480:JOS524482 JYO524480:JYO524482 KIK524480:KIK524482 KSG524480:KSG524482 LCC524480:LCC524482 LLY524480:LLY524482 LVU524480:LVU524482 MFQ524480:MFQ524482 MPM524480:MPM524482 MZI524480:MZI524482 NJE524480:NJE524482 NTA524480:NTA524482 OCW524480:OCW524482 OMS524480:OMS524482 OWO524480:OWO524482 PGK524480:PGK524482 PQG524480:PQG524482 QAC524480:QAC524482 QJY524480:QJY524482 QTU524480:QTU524482 RDQ524480:RDQ524482 RNM524480:RNM524482 RXI524480:RXI524482 SHE524480:SHE524482 SRA524480:SRA524482 TAW524480:TAW524482 TKS524480:TKS524482 TUO524480:TUO524482 UEK524480:UEK524482 UOG524480:UOG524482 UYC524480:UYC524482 VHY524480:VHY524482 VRU524480:VRU524482 WBQ524480:WBQ524482 WLM524480:WLM524482 WVI524480:WVI524482 B590016:B590018 IW590016:IW590018 SS590016:SS590018 ACO590016:ACO590018 AMK590016:AMK590018 AWG590016:AWG590018 BGC590016:BGC590018 BPY590016:BPY590018 BZU590016:BZU590018 CJQ590016:CJQ590018 CTM590016:CTM590018 DDI590016:DDI590018 DNE590016:DNE590018 DXA590016:DXA590018 EGW590016:EGW590018 EQS590016:EQS590018 FAO590016:FAO590018 FKK590016:FKK590018 FUG590016:FUG590018 GEC590016:GEC590018 GNY590016:GNY590018 GXU590016:GXU590018 HHQ590016:HHQ590018 HRM590016:HRM590018 IBI590016:IBI590018 ILE590016:ILE590018 IVA590016:IVA590018 JEW590016:JEW590018 JOS590016:JOS590018 JYO590016:JYO590018 KIK590016:KIK590018 KSG590016:KSG590018 LCC590016:LCC590018 LLY590016:LLY590018 LVU590016:LVU590018 MFQ590016:MFQ590018 MPM590016:MPM590018 MZI590016:MZI590018 NJE590016:NJE590018 NTA590016:NTA590018 OCW590016:OCW590018 OMS590016:OMS590018 OWO590016:OWO590018 PGK590016:PGK590018 PQG590016:PQG590018 QAC590016:QAC590018 QJY590016:QJY590018 QTU590016:QTU590018 RDQ590016:RDQ590018 RNM590016:RNM590018 RXI590016:RXI590018 SHE590016:SHE590018 SRA590016:SRA590018 TAW590016:TAW590018 TKS590016:TKS590018 TUO590016:TUO590018 UEK590016:UEK590018 UOG590016:UOG590018 UYC590016:UYC590018 VHY590016:VHY590018 VRU590016:VRU590018 WBQ590016:WBQ590018 WLM590016:WLM590018 WVI590016:WVI590018 B655552:B655554 IW655552:IW655554 SS655552:SS655554 ACO655552:ACO655554 AMK655552:AMK655554 AWG655552:AWG655554 BGC655552:BGC655554 BPY655552:BPY655554 BZU655552:BZU655554 CJQ655552:CJQ655554 CTM655552:CTM655554 DDI655552:DDI655554 DNE655552:DNE655554 DXA655552:DXA655554 EGW655552:EGW655554 EQS655552:EQS655554 FAO655552:FAO655554 FKK655552:FKK655554 FUG655552:FUG655554 GEC655552:GEC655554 GNY655552:GNY655554 GXU655552:GXU655554 HHQ655552:HHQ655554 HRM655552:HRM655554 IBI655552:IBI655554 ILE655552:ILE655554 IVA655552:IVA655554 JEW655552:JEW655554 JOS655552:JOS655554 JYO655552:JYO655554 KIK655552:KIK655554 KSG655552:KSG655554 LCC655552:LCC655554 LLY655552:LLY655554 LVU655552:LVU655554 MFQ655552:MFQ655554 MPM655552:MPM655554 MZI655552:MZI655554 NJE655552:NJE655554 NTA655552:NTA655554 OCW655552:OCW655554 OMS655552:OMS655554 OWO655552:OWO655554 PGK655552:PGK655554 PQG655552:PQG655554 QAC655552:QAC655554 QJY655552:QJY655554 QTU655552:QTU655554 RDQ655552:RDQ655554 RNM655552:RNM655554 RXI655552:RXI655554 SHE655552:SHE655554 SRA655552:SRA655554 TAW655552:TAW655554 TKS655552:TKS655554 TUO655552:TUO655554 UEK655552:UEK655554 UOG655552:UOG655554 UYC655552:UYC655554 VHY655552:VHY655554 VRU655552:VRU655554 WBQ655552:WBQ655554 WLM655552:WLM655554 WVI655552:WVI655554 B721088:B721090 IW721088:IW721090 SS721088:SS721090 ACO721088:ACO721090 AMK721088:AMK721090 AWG721088:AWG721090 BGC721088:BGC721090 BPY721088:BPY721090 BZU721088:BZU721090 CJQ721088:CJQ721090 CTM721088:CTM721090 DDI721088:DDI721090 DNE721088:DNE721090 DXA721088:DXA721090 EGW721088:EGW721090 EQS721088:EQS721090 FAO721088:FAO721090 FKK721088:FKK721090 FUG721088:FUG721090 GEC721088:GEC721090 GNY721088:GNY721090 GXU721088:GXU721090 HHQ721088:HHQ721090 HRM721088:HRM721090 IBI721088:IBI721090 ILE721088:ILE721090 IVA721088:IVA721090 JEW721088:JEW721090 JOS721088:JOS721090 JYO721088:JYO721090 KIK721088:KIK721090 KSG721088:KSG721090 LCC721088:LCC721090 LLY721088:LLY721090 LVU721088:LVU721090 MFQ721088:MFQ721090 MPM721088:MPM721090 MZI721088:MZI721090 NJE721088:NJE721090 NTA721088:NTA721090 OCW721088:OCW721090 OMS721088:OMS721090 OWO721088:OWO721090 PGK721088:PGK721090 PQG721088:PQG721090 QAC721088:QAC721090 QJY721088:QJY721090 QTU721088:QTU721090 RDQ721088:RDQ721090 RNM721088:RNM721090 RXI721088:RXI721090 SHE721088:SHE721090 SRA721088:SRA721090 TAW721088:TAW721090 TKS721088:TKS721090 TUO721088:TUO721090 UEK721088:UEK721090 UOG721088:UOG721090 UYC721088:UYC721090 VHY721088:VHY721090 VRU721088:VRU721090 WBQ721088:WBQ721090 WLM721088:WLM721090 WVI721088:WVI721090 B786624:B786626 IW786624:IW786626 SS786624:SS786626 ACO786624:ACO786626 AMK786624:AMK786626 AWG786624:AWG786626 BGC786624:BGC786626 BPY786624:BPY786626 BZU786624:BZU786626 CJQ786624:CJQ786626 CTM786624:CTM786626 DDI786624:DDI786626 DNE786624:DNE786626 DXA786624:DXA786626 EGW786624:EGW786626 EQS786624:EQS786626 FAO786624:FAO786626 FKK786624:FKK786626 FUG786624:FUG786626 GEC786624:GEC786626 GNY786624:GNY786626 GXU786624:GXU786626 HHQ786624:HHQ786626 HRM786624:HRM786626 IBI786624:IBI786626 ILE786624:ILE786626 IVA786624:IVA786626 JEW786624:JEW786626 JOS786624:JOS786626 JYO786624:JYO786626 KIK786624:KIK786626 KSG786624:KSG786626 LCC786624:LCC786626 LLY786624:LLY786626 LVU786624:LVU786626 MFQ786624:MFQ786626 MPM786624:MPM786626 MZI786624:MZI786626 NJE786624:NJE786626 NTA786624:NTA786626 OCW786624:OCW786626 OMS786624:OMS786626 OWO786624:OWO786626 PGK786624:PGK786626 PQG786624:PQG786626 QAC786624:QAC786626 QJY786624:QJY786626 QTU786624:QTU786626 RDQ786624:RDQ786626 RNM786624:RNM786626 RXI786624:RXI786626 SHE786624:SHE786626 SRA786624:SRA786626 TAW786624:TAW786626 TKS786624:TKS786626 TUO786624:TUO786626 UEK786624:UEK786626 UOG786624:UOG786626 UYC786624:UYC786626 VHY786624:VHY786626 VRU786624:VRU786626 WBQ786624:WBQ786626 WLM786624:WLM786626 WVI786624:WVI786626 B852160:B852162 IW852160:IW852162 SS852160:SS852162 ACO852160:ACO852162 AMK852160:AMK852162 AWG852160:AWG852162 BGC852160:BGC852162 BPY852160:BPY852162 BZU852160:BZU852162 CJQ852160:CJQ852162 CTM852160:CTM852162 DDI852160:DDI852162 DNE852160:DNE852162 DXA852160:DXA852162 EGW852160:EGW852162 EQS852160:EQS852162 FAO852160:FAO852162 FKK852160:FKK852162 FUG852160:FUG852162 GEC852160:GEC852162 GNY852160:GNY852162 GXU852160:GXU852162 HHQ852160:HHQ852162 HRM852160:HRM852162 IBI852160:IBI852162 ILE852160:ILE852162 IVA852160:IVA852162 JEW852160:JEW852162 JOS852160:JOS852162 JYO852160:JYO852162 KIK852160:KIK852162 KSG852160:KSG852162 LCC852160:LCC852162 LLY852160:LLY852162 LVU852160:LVU852162 MFQ852160:MFQ852162 MPM852160:MPM852162 MZI852160:MZI852162 NJE852160:NJE852162 NTA852160:NTA852162 OCW852160:OCW852162 OMS852160:OMS852162 OWO852160:OWO852162 PGK852160:PGK852162 PQG852160:PQG852162 QAC852160:QAC852162 QJY852160:QJY852162 QTU852160:QTU852162 RDQ852160:RDQ852162 RNM852160:RNM852162 RXI852160:RXI852162 SHE852160:SHE852162 SRA852160:SRA852162 TAW852160:TAW852162 TKS852160:TKS852162 TUO852160:TUO852162 UEK852160:UEK852162 UOG852160:UOG852162 UYC852160:UYC852162 VHY852160:VHY852162 VRU852160:VRU852162 WBQ852160:WBQ852162 WLM852160:WLM852162 WVI852160:WVI852162 B917696:B917698 IW917696:IW917698 SS917696:SS917698 ACO917696:ACO917698 AMK917696:AMK917698 AWG917696:AWG917698 BGC917696:BGC917698 BPY917696:BPY917698 BZU917696:BZU917698 CJQ917696:CJQ917698 CTM917696:CTM917698 DDI917696:DDI917698 DNE917696:DNE917698 DXA917696:DXA917698 EGW917696:EGW917698 EQS917696:EQS917698 FAO917696:FAO917698 FKK917696:FKK917698 FUG917696:FUG917698 GEC917696:GEC917698 GNY917696:GNY917698 GXU917696:GXU917698 HHQ917696:HHQ917698 HRM917696:HRM917698 IBI917696:IBI917698 ILE917696:ILE917698 IVA917696:IVA917698 JEW917696:JEW917698 JOS917696:JOS917698 JYO917696:JYO917698 KIK917696:KIK917698 KSG917696:KSG917698 LCC917696:LCC917698 LLY917696:LLY917698 LVU917696:LVU917698 MFQ917696:MFQ917698 MPM917696:MPM917698 MZI917696:MZI917698 NJE917696:NJE917698 NTA917696:NTA917698 OCW917696:OCW917698 OMS917696:OMS917698 OWO917696:OWO917698 PGK917696:PGK917698 PQG917696:PQG917698 QAC917696:QAC917698 QJY917696:QJY917698 QTU917696:QTU917698 RDQ917696:RDQ917698 RNM917696:RNM917698 RXI917696:RXI917698 SHE917696:SHE917698 SRA917696:SRA917698 TAW917696:TAW917698 TKS917696:TKS917698 TUO917696:TUO917698 UEK917696:UEK917698 UOG917696:UOG917698 UYC917696:UYC917698 VHY917696:VHY917698 VRU917696:VRU917698 WBQ917696:WBQ917698 WLM917696:WLM917698 WVI917696:WVI917698 B983232:B983234 IW983232:IW983234 SS983232:SS983234 ACO983232:ACO983234 AMK983232:AMK983234 AWG983232:AWG983234 BGC983232:BGC983234 BPY983232:BPY983234 BZU983232:BZU983234 CJQ983232:CJQ983234 CTM983232:CTM983234 DDI983232:DDI983234 DNE983232:DNE983234 DXA983232:DXA983234 EGW983232:EGW983234 EQS983232:EQS983234 FAO983232:FAO983234 FKK983232:FKK983234 FUG983232:FUG983234 GEC983232:GEC983234 GNY983232:GNY983234 GXU983232:GXU983234 HHQ983232:HHQ983234 HRM983232:HRM983234 IBI983232:IBI983234 ILE983232:ILE983234 IVA983232:IVA983234 JEW983232:JEW983234 JOS983232:JOS983234 JYO983232:JYO983234 KIK983232:KIK983234 KSG983232:KSG983234 LCC983232:LCC983234 LLY983232:LLY983234 LVU983232:LVU983234 MFQ983232:MFQ983234 MPM983232:MPM983234 MZI983232:MZI983234 NJE983232:NJE983234 NTA983232:NTA983234 OCW983232:OCW983234 OMS983232:OMS983234 OWO983232:OWO983234 PGK983232:PGK983234 PQG983232:PQG983234 QAC983232:QAC983234 QJY983232:QJY983234 QTU983232:QTU983234 RDQ983232:RDQ983234 RNM983232:RNM983234 RXI983232:RXI983234 SHE983232:SHE983234 SRA983232:SRA983234 TAW983232:TAW983234 TKS983232:TKS983234 TUO983232:TUO983234 UEK983232:UEK983234 UOG983232:UOG983234 UYC983232:UYC983234 VHY983232:VHY983234 VRU983232:VRU983234 WBQ983232:WBQ983234 WLM983232:WLM983234 WVI983232:WVI983234">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B195:B196 IW195:IW196 SS195:SS196 ACO195:ACO196 AMK195:AMK196 AWG195:AWG196 BGC195:BGC196 BPY195:BPY196 BZU195:BZU196 CJQ195:CJQ196 CTM195:CTM196 DDI195:DDI196 DNE195:DNE196 DXA195:DXA196 EGW195:EGW196 EQS195:EQS196 FAO195:FAO196 FKK195:FKK196 FUG195:FUG196 GEC195:GEC196 GNY195:GNY196 GXU195:GXU196 HHQ195:HHQ196 HRM195:HRM196 IBI195:IBI196 ILE195:ILE196 IVA195:IVA196 JEW195:JEW196 JOS195:JOS196 JYO195:JYO196 KIK195:KIK196 KSG195:KSG196 LCC195:LCC196 LLY195:LLY196 LVU195:LVU196 MFQ195:MFQ196 MPM195:MPM196 MZI195:MZI196 NJE195:NJE196 NTA195:NTA196 OCW195:OCW196 OMS195:OMS196 OWO195:OWO196 PGK195:PGK196 PQG195:PQG196 QAC195:QAC196 QJY195:QJY196 QTU195:QTU196 RDQ195:RDQ196 RNM195:RNM196 RXI195:RXI196 SHE195:SHE196 SRA195:SRA196 TAW195:TAW196 TKS195:TKS196 TUO195:TUO196 UEK195:UEK196 UOG195:UOG196 UYC195:UYC196 VHY195:VHY196 VRU195:VRU196 WBQ195:WBQ196 WLM195:WLM196 WVI195:WVI196 B65731:B65732 IW65731:IW65732 SS65731:SS65732 ACO65731:ACO65732 AMK65731:AMK65732 AWG65731:AWG65732 BGC65731:BGC65732 BPY65731:BPY65732 BZU65731:BZU65732 CJQ65731:CJQ65732 CTM65731:CTM65732 DDI65731:DDI65732 DNE65731:DNE65732 DXA65731:DXA65732 EGW65731:EGW65732 EQS65731:EQS65732 FAO65731:FAO65732 FKK65731:FKK65732 FUG65731:FUG65732 GEC65731:GEC65732 GNY65731:GNY65732 GXU65731:GXU65732 HHQ65731:HHQ65732 HRM65731:HRM65732 IBI65731:IBI65732 ILE65731:ILE65732 IVA65731:IVA65732 JEW65731:JEW65732 JOS65731:JOS65732 JYO65731:JYO65732 KIK65731:KIK65732 KSG65731:KSG65732 LCC65731:LCC65732 LLY65731:LLY65732 LVU65731:LVU65732 MFQ65731:MFQ65732 MPM65731:MPM65732 MZI65731:MZI65732 NJE65731:NJE65732 NTA65731:NTA65732 OCW65731:OCW65732 OMS65731:OMS65732 OWO65731:OWO65732 PGK65731:PGK65732 PQG65731:PQG65732 QAC65731:QAC65732 QJY65731:QJY65732 QTU65731:QTU65732 RDQ65731:RDQ65732 RNM65731:RNM65732 RXI65731:RXI65732 SHE65731:SHE65732 SRA65731:SRA65732 TAW65731:TAW65732 TKS65731:TKS65732 TUO65731:TUO65732 UEK65731:UEK65732 UOG65731:UOG65732 UYC65731:UYC65732 VHY65731:VHY65732 VRU65731:VRU65732 WBQ65731:WBQ65732 WLM65731:WLM65732 WVI65731:WVI65732 B131267:B131268 IW131267:IW131268 SS131267:SS131268 ACO131267:ACO131268 AMK131267:AMK131268 AWG131267:AWG131268 BGC131267:BGC131268 BPY131267:BPY131268 BZU131267:BZU131268 CJQ131267:CJQ131268 CTM131267:CTM131268 DDI131267:DDI131268 DNE131267:DNE131268 DXA131267:DXA131268 EGW131267:EGW131268 EQS131267:EQS131268 FAO131267:FAO131268 FKK131267:FKK131268 FUG131267:FUG131268 GEC131267:GEC131268 GNY131267:GNY131268 GXU131267:GXU131268 HHQ131267:HHQ131268 HRM131267:HRM131268 IBI131267:IBI131268 ILE131267:ILE131268 IVA131267:IVA131268 JEW131267:JEW131268 JOS131267:JOS131268 JYO131267:JYO131268 KIK131267:KIK131268 KSG131267:KSG131268 LCC131267:LCC131268 LLY131267:LLY131268 LVU131267:LVU131268 MFQ131267:MFQ131268 MPM131267:MPM131268 MZI131267:MZI131268 NJE131267:NJE131268 NTA131267:NTA131268 OCW131267:OCW131268 OMS131267:OMS131268 OWO131267:OWO131268 PGK131267:PGK131268 PQG131267:PQG131268 QAC131267:QAC131268 QJY131267:QJY131268 QTU131267:QTU131268 RDQ131267:RDQ131268 RNM131267:RNM131268 RXI131267:RXI131268 SHE131267:SHE131268 SRA131267:SRA131268 TAW131267:TAW131268 TKS131267:TKS131268 TUO131267:TUO131268 UEK131267:UEK131268 UOG131267:UOG131268 UYC131267:UYC131268 VHY131267:VHY131268 VRU131267:VRU131268 WBQ131267:WBQ131268 WLM131267:WLM131268 WVI131267:WVI131268 B196803:B196804 IW196803:IW196804 SS196803:SS196804 ACO196803:ACO196804 AMK196803:AMK196804 AWG196803:AWG196804 BGC196803:BGC196804 BPY196803:BPY196804 BZU196803:BZU196804 CJQ196803:CJQ196804 CTM196803:CTM196804 DDI196803:DDI196804 DNE196803:DNE196804 DXA196803:DXA196804 EGW196803:EGW196804 EQS196803:EQS196804 FAO196803:FAO196804 FKK196803:FKK196804 FUG196803:FUG196804 GEC196803:GEC196804 GNY196803:GNY196804 GXU196803:GXU196804 HHQ196803:HHQ196804 HRM196803:HRM196804 IBI196803:IBI196804 ILE196803:ILE196804 IVA196803:IVA196804 JEW196803:JEW196804 JOS196803:JOS196804 JYO196803:JYO196804 KIK196803:KIK196804 KSG196803:KSG196804 LCC196803:LCC196804 LLY196803:LLY196804 LVU196803:LVU196804 MFQ196803:MFQ196804 MPM196803:MPM196804 MZI196803:MZI196804 NJE196803:NJE196804 NTA196803:NTA196804 OCW196803:OCW196804 OMS196803:OMS196804 OWO196803:OWO196804 PGK196803:PGK196804 PQG196803:PQG196804 QAC196803:QAC196804 QJY196803:QJY196804 QTU196803:QTU196804 RDQ196803:RDQ196804 RNM196803:RNM196804 RXI196803:RXI196804 SHE196803:SHE196804 SRA196803:SRA196804 TAW196803:TAW196804 TKS196803:TKS196804 TUO196803:TUO196804 UEK196803:UEK196804 UOG196803:UOG196804 UYC196803:UYC196804 VHY196803:VHY196804 VRU196803:VRU196804 WBQ196803:WBQ196804 WLM196803:WLM196804 WVI196803:WVI196804 B262339:B262340 IW262339:IW262340 SS262339:SS262340 ACO262339:ACO262340 AMK262339:AMK262340 AWG262339:AWG262340 BGC262339:BGC262340 BPY262339:BPY262340 BZU262339:BZU262340 CJQ262339:CJQ262340 CTM262339:CTM262340 DDI262339:DDI262340 DNE262339:DNE262340 DXA262339:DXA262340 EGW262339:EGW262340 EQS262339:EQS262340 FAO262339:FAO262340 FKK262339:FKK262340 FUG262339:FUG262340 GEC262339:GEC262340 GNY262339:GNY262340 GXU262339:GXU262340 HHQ262339:HHQ262340 HRM262339:HRM262340 IBI262339:IBI262340 ILE262339:ILE262340 IVA262339:IVA262340 JEW262339:JEW262340 JOS262339:JOS262340 JYO262339:JYO262340 KIK262339:KIK262340 KSG262339:KSG262340 LCC262339:LCC262340 LLY262339:LLY262340 LVU262339:LVU262340 MFQ262339:MFQ262340 MPM262339:MPM262340 MZI262339:MZI262340 NJE262339:NJE262340 NTA262339:NTA262340 OCW262339:OCW262340 OMS262339:OMS262340 OWO262339:OWO262340 PGK262339:PGK262340 PQG262339:PQG262340 QAC262339:QAC262340 QJY262339:QJY262340 QTU262339:QTU262340 RDQ262339:RDQ262340 RNM262339:RNM262340 RXI262339:RXI262340 SHE262339:SHE262340 SRA262339:SRA262340 TAW262339:TAW262340 TKS262339:TKS262340 TUO262339:TUO262340 UEK262339:UEK262340 UOG262339:UOG262340 UYC262339:UYC262340 VHY262339:VHY262340 VRU262339:VRU262340 WBQ262339:WBQ262340 WLM262339:WLM262340 WVI262339:WVI262340 B327875:B327876 IW327875:IW327876 SS327875:SS327876 ACO327875:ACO327876 AMK327875:AMK327876 AWG327875:AWG327876 BGC327875:BGC327876 BPY327875:BPY327876 BZU327875:BZU327876 CJQ327875:CJQ327876 CTM327875:CTM327876 DDI327875:DDI327876 DNE327875:DNE327876 DXA327875:DXA327876 EGW327875:EGW327876 EQS327875:EQS327876 FAO327875:FAO327876 FKK327875:FKK327876 FUG327875:FUG327876 GEC327875:GEC327876 GNY327875:GNY327876 GXU327875:GXU327876 HHQ327875:HHQ327876 HRM327875:HRM327876 IBI327875:IBI327876 ILE327875:ILE327876 IVA327875:IVA327876 JEW327875:JEW327876 JOS327875:JOS327876 JYO327875:JYO327876 KIK327875:KIK327876 KSG327875:KSG327876 LCC327875:LCC327876 LLY327875:LLY327876 LVU327875:LVU327876 MFQ327875:MFQ327876 MPM327875:MPM327876 MZI327875:MZI327876 NJE327875:NJE327876 NTA327875:NTA327876 OCW327875:OCW327876 OMS327875:OMS327876 OWO327875:OWO327876 PGK327875:PGK327876 PQG327875:PQG327876 QAC327875:QAC327876 QJY327875:QJY327876 QTU327875:QTU327876 RDQ327875:RDQ327876 RNM327875:RNM327876 RXI327875:RXI327876 SHE327875:SHE327876 SRA327875:SRA327876 TAW327875:TAW327876 TKS327875:TKS327876 TUO327875:TUO327876 UEK327875:UEK327876 UOG327875:UOG327876 UYC327875:UYC327876 VHY327875:VHY327876 VRU327875:VRU327876 WBQ327875:WBQ327876 WLM327875:WLM327876 WVI327875:WVI327876 B393411:B393412 IW393411:IW393412 SS393411:SS393412 ACO393411:ACO393412 AMK393411:AMK393412 AWG393411:AWG393412 BGC393411:BGC393412 BPY393411:BPY393412 BZU393411:BZU393412 CJQ393411:CJQ393412 CTM393411:CTM393412 DDI393411:DDI393412 DNE393411:DNE393412 DXA393411:DXA393412 EGW393411:EGW393412 EQS393411:EQS393412 FAO393411:FAO393412 FKK393411:FKK393412 FUG393411:FUG393412 GEC393411:GEC393412 GNY393411:GNY393412 GXU393411:GXU393412 HHQ393411:HHQ393412 HRM393411:HRM393412 IBI393411:IBI393412 ILE393411:ILE393412 IVA393411:IVA393412 JEW393411:JEW393412 JOS393411:JOS393412 JYO393411:JYO393412 KIK393411:KIK393412 KSG393411:KSG393412 LCC393411:LCC393412 LLY393411:LLY393412 LVU393411:LVU393412 MFQ393411:MFQ393412 MPM393411:MPM393412 MZI393411:MZI393412 NJE393411:NJE393412 NTA393411:NTA393412 OCW393411:OCW393412 OMS393411:OMS393412 OWO393411:OWO393412 PGK393411:PGK393412 PQG393411:PQG393412 QAC393411:QAC393412 QJY393411:QJY393412 QTU393411:QTU393412 RDQ393411:RDQ393412 RNM393411:RNM393412 RXI393411:RXI393412 SHE393411:SHE393412 SRA393411:SRA393412 TAW393411:TAW393412 TKS393411:TKS393412 TUO393411:TUO393412 UEK393411:UEK393412 UOG393411:UOG393412 UYC393411:UYC393412 VHY393411:VHY393412 VRU393411:VRU393412 WBQ393411:WBQ393412 WLM393411:WLM393412 WVI393411:WVI393412 B458947:B458948 IW458947:IW458948 SS458947:SS458948 ACO458947:ACO458948 AMK458947:AMK458948 AWG458947:AWG458948 BGC458947:BGC458948 BPY458947:BPY458948 BZU458947:BZU458948 CJQ458947:CJQ458948 CTM458947:CTM458948 DDI458947:DDI458948 DNE458947:DNE458948 DXA458947:DXA458948 EGW458947:EGW458948 EQS458947:EQS458948 FAO458947:FAO458948 FKK458947:FKK458948 FUG458947:FUG458948 GEC458947:GEC458948 GNY458947:GNY458948 GXU458947:GXU458948 HHQ458947:HHQ458948 HRM458947:HRM458948 IBI458947:IBI458948 ILE458947:ILE458948 IVA458947:IVA458948 JEW458947:JEW458948 JOS458947:JOS458948 JYO458947:JYO458948 KIK458947:KIK458948 KSG458947:KSG458948 LCC458947:LCC458948 LLY458947:LLY458948 LVU458947:LVU458948 MFQ458947:MFQ458948 MPM458947:MPM458948 MZI458947:MZI458948 NJE458947:NJE458948 NTA458947:NTA458948 OCW458947:OCW458948 OMS458947:OMS458948 OWO458947:OWO458948 PGK458947:PGK458948 PQG458947:PQG458948 QAC458947:QAC458948 QJY458947:QJY458948 QTU458947:QTU458948 RDQ458947:RDQ458948 RNM458947:RNM458948 RXI458947:RXI458948 SHE458947:SHE458948 SRA458947:SRA458948 TAW458947:TAW458948 TKS458947:TKS458948 TUO458947:TUO458948 UEK458947:UEK458948 UOG458947:UOG458948 UYC458947:UYC458948 VHY458947:VHY458948 VRU458947:VRU458948 WBQ458947:WBQ458948 WLM458947:WLM458948 WVI458947:WVI458948 B524483:B524484 IW524483:IW524484 SS524483:SS524484 ACO524483:ACO524484 AMK524483:AMK524484 AWG524483:AWG524484 BGC524483:BGC524484 BPY524483:BPY524484 BZU524483:BZU524484 CJQ524483:CJQ524484 CTM524483:CTM524484 DDI524483:DDI524484 DNE524483:DNE524484 DXA524483:DXA524484 EGW524483:EGW524484 EQS524483:EQS524484 FAO524483:FAO524484 FKK524483:FKK524484 FUG524483:FUG524484 GEC524483:GEC524484 GNY524483:GNY524484 GXU524483:GXU524484 HHQ524483:HHQ524484 HRM524483:HRM524484 IBI524483:IBI524484 ILE524483:ILE524484 IVA524483:IVA524484 JEW524483:JEW524484 JOS524483:JOS524484 JYO524483:JYO524484 KIK524483:KIK524484 KSG524483:KSG524484 LCC524483:LCC524484 LLY524483:LLY524484 LVU524483:LVU524484 MFQ524483:MFQ524484 MPM524483:MPM524484 MZI524483:MZI524484 NJE524483:NJE524484 NTA524483:NTA524484 OCW524483:OCW524484 OMS524483:OMS524484 OWO524483:OWO524484 PGK524483:PGK524484 PQG524483:PQG524484 QAC524483:QAC524484 QJY524483:QJY524484 QTU524483:QTU524484 RDQ524483:RDQ524484 RNM524483:RNM524484 RXI524483:RXI524484 SHE524483:SHE524484 SRA524483:SRA524484 TAW524483:TAW524484 TKS524483:TKS524484 TUO524483:TUO524484 UEK524483:UEK524484 UOG524483:UOG524484 UYC524483:UYC524484 VHY524483:VHY524484 VRU524483:VRU524484 WBQ524483:WBQ524484 WLM524483:WLM524484 WVI524483:WVI524484 B590019:B590020 IW590019:IW590020 SS590019:SS590020 ACO590019:ACO590020 AMK590019:AMK590020 AWG590019:AWG590020 BGC590019:BGC590020 BPY590019:BPY590020 BZU590019:BZU590020 CJQ590019:CJQ590020 CTM590019:CTM590020 DDI590019:DDI590020 DNE590019:DNE590020 DXA590019:DXA590020 EGW590019:EGW590020 EQS590019:EQS590020 FAO590019:FAO590020 FKK590019:FKK590020 FUG590019:FUG590020 GEC590019:GEC590020 GNY590019:GNY590020 GXU590019:GXU590020 HHQ590019:HHQ590020 HRM590019:HRM590020 IBI590019:IBI590020 ILE590019:ILE590020 IVA590019:IVA590020 JEW590019:JEW590020 JOS590019:JOS590020 JYO590019:JYO590020 KIK590019:KIK590020 KSG590019:KSG590020 LCC590019:LCC590020 LLY590019:LLY590020 LVU590019:LVU590020 MFQ590019:MFQ590020 MPM590019:MPM590020 MZI590019:MZI590020 NJE590019:NJE590020 NTA590019:NTA590020 OCW590019:OCW590020 OMS590019:OMS590020 OWO590019:OWO590020 PGK590019:PGK590020 PQG590019:PQG590020 QAC590019:QAC590020 QJY590019:QJY590020 QTU590019:QTU590020 RDQ590019:RDQ590020 RNM590019:RNM590020 RXI590019:RXI590020 SHE590019:SHE590020 SRA590019:SRA590020 TAW590019:TAW590020 TKS590019:TKS590020 TUO590019:TUO590020 UEK590019:UEK590020 UOG590019:UOG590020 UYC590019:UYC590020 VHY590019:VHY590020 VRU590019:VRU590020 WBQ590019:WBQ590020 WLM590019:WLM590020 WVI590019:WVI590020 B655555:B655556 IW655555:IW655556 SS655555:SS655556 ACO655555:ACO655556 AMK655555:AMK655556 AWG655555:AWG655556 BGC655555:BGC655556 BPY655555:BPY655556 BZU655555:BZU655556 CJQ655555:CJQ655556 CTM655555:CTM655556 DDI655555:DDI655556 DNE655555:DNE655556 DXA655555:DXA655556 EGW655555:EGW655556 EQS655555:EQS655556 FAO655555:FAO655556 FKK655555:FKK655556 FUG655555:FUG655556 GEC655555:GEC655556 GNY655555:GNY655556 GXU655555:GXU655556 HHQ655555:HHQ655556 HRM655555:HRM655556 IBI655555:IBI655556 ILE655555:ILE655556 IVA655555:IVA655556 JEW655555:JEW655556 JOS655555:JOS655556 JYO655555:JYO655556 KIK655555:KIK655556 KSG655555:KSG655556 LCC655555:LCC655556 LLY655555:LLY655556 LVU655555:LVU655556 MFQ655555:MFQ655556 MPM655555:MPM655556 MZI655555:MZI655556 NJE655555:NJE655556 NTA655555:NTA655556 OCW655555:OCW655556 OMS655555:OMS655556 OWO655555:OWO655556 PGK655555:PGK655556 PQG655555:PQG655556 QAC655555:QAC655556 QJY655555:QJY655556 QTU655555:QTU655556 RDQ655555:RDQ655556 RNM655555:RNM655556 RXI655555:RXI655556 SHE655555:SHE655556 SRA655555:SRA655556 TAW655555:TAW655556 TKS655555:TKS655556 TUO655555:TUO655556 UEK655555:UEK655556 UOG655555:UOG655556 UYC655555:UYC655556 VHY655555:VHY655556 VRU655555:VRU655556 WBQ655555:WBQ655556 WLM655555:WLM655556 WVI655555:WVI655556 B721091:B721092 IW721091:IW721092 SS721091:SS721092 ACO721091:ACO721092 AMK721091:AMK721092 AWG721091:AWG721092 BGC721091:BGC721092 BPY721091:BPY721092 BZU721091:BZU721092 CJQ721091:CJQ721092 CTM721091:CTM721092 DDI721091:DDI721092 DNE721091:DNE721092 DXA721091:DXA721092 EGW721091:EGW721092 EQS721091:EQS721092 FAO721091:FAO721092 FKK721091:FKK721092 FUG721091:FUG721092 GEC721091:GEC721092 GNY721091:GNY721092 GXU721091:GXU721092 HHQ721091:HHQ721092 HRM721091:HRM721092 IBI721091:IBI721092 ILE721091:ILE721092 IVA721091:IVA721092 JEW721091:JEW721092 JOS721091:JOS721092 JYO721091:JYO721092 KIK721091:KIK721092 KSG721091:KSG721092 LCC721091:LCC721092 LLY721091:LLY721092 LVU721091:LVU721092 MFQ721091:MFQ721092 MPM721091:MPM721092 MZI721091:MZI721092 NJE721091:NJE721092 NTA721091:NTA721092 OCW721091:OCW721092 OMS721091:OMS721092 OWO721091:OWO721092 PGK721091:PGK721092 PQG721091:PQG721092 QAC721091:QAC721092 QJY721091:QJY721092 QTU721091:QTU721092 RDQ721091:RDQ721092 RNM721091:RNM721092 RXI721091:RXI721092 SHE721091:SHE721092 SRA721091:SRA721092 TAW721091:TAW721092 TKS721091:TKS721092 TUO721091:TUO721092 UEK721091:UEK721092 UOG721091:UOG721092 UYC721091:UYC721092 VHY721091:VHY721092 VRU721091:VRU721092 WBQ721091:WBQ721092 WLM721091:WLM721092 WVI721091:WVI721092 B786627:B786628 IW786627:IW786628 SS786627:SS786628 ACO786627:ACO786628 AMK786627:AMK786628 AWG786627:AWG786628 BGC786627:BGC786628 BPY786627:BPY786628 BZU786627:BZU786628 CJQ786627:CJQ786628 CTM786627:CTM786628 DDI786627:DDI786628 DNE786627:DNE786628 DXA786627:DXA786628 EGW786627:EGW786628 EQS786627:EQS786628 FAO786627:FAO786628 FKK786627:FKK786628 FUG786627:FUG786628 GEC786627:GEC786628 GNY786627:GNY786628 GXU786627:GXU786628 HHQ786627:HHQ786628 HRM786627:HRM786628 IBI786627:IBI786628 ILE786627:ILE786628 IVA786627:IVA786628 JEW786627:JEW786628 JOS786627:JOS786628 JYO786627:JYO786628 KIK786627:KIK786628 KSG786627:KSG786628 LCC786627:LCC786628 LLY786627:LLY786628 LVU786627:LVU786628 MFQ786627:MFQ786628 MPM786627:MPM786628 MZI786627:MZI786628 NJE786627:NJE786628 NTA786627:NTA786628 OCW786627:OCW786628 OMS786627:OMS786628 OWO786627:OWO786628 PGK786627:PGK786628 PQG786627:PQG786628 QAC786627:QAC786628 QJY786627:QJY786628 QTU786627:QTU786628 RDQ786627:RDQ786628 RNM786627:RNM786628 RXI786627:RXI786628 SHE786627:SHE786628 SRA786627:SRA786628 TAW786627:TAW786628 TKS786627:TKS786628 TUO786627:TUO786628 UEK786627:UEK786628 UOG786627:UOG786628 UYC786627:UYC786628 VHY786627:VHY786628 VRU786627:VRU786628 WBQ786627:WBQ786628 WLM786627:WLM786628 WVI786627:WVI786628 B852163:B852164 IW852163:IW852164 SS852163:SS852164 ACO852163:ACO852164 AMK852163:AMK852164 AWG852163:AWG852164 BGC852163:BGC852164 BPY852163:BPY852164 BZU852163:BZU852164 CJQ852163:CJQ852164 CTM852163:CTM852164 DDI852163:DDI852164 DNE852163:DNE852164 DXA852163:DXA852164 EGW852163:EGW852164 EQS852163:EQS852164 FAO852163:FAO852164 FKK852163:FKK852164 FUG852163:FUG852164 GEC852163:GEC852164 GNY852163:GNY852164 GXU852163:GXU852164 HHQ852163:HHQ852164 HRM852163:HRM852164 IBI852163:IBI852164 ILE852163:ILE852164 IVA852163:IVA852164 JEW852163:JEW852164 JOS852163:JOS852164 JYO852163:JYO852164 KIK852163:KIK852164 KSG852163:KSG852164 LCC852163:LCC852164 LLY852163:LLY852164 LVU852163:LVU852164 MFQ852163:MFQ852164 MPM852163:MPM852164 MZI852163:MZI852164 NJE852163:NJE852164 NTA852163:NTA852164 OCW852163:OCW852164 OMS852163:OMS852164 OWO852163:OWO852164 PGK852163:PGK852164 PQG852163:PQG852164 QAC852163:QAC852164 QJY852163:QJY852164 QTU852163:QTU852164 RDQ852163:RDQ852164 RNM852163:RNM852164 RXI852163:RXI852164 SHE852163:SHE852164 SRA852163:SRA852164 TAW852163:TAW852164 TKS852163:TKS852164 TUO852163:TUO852164 UEK852163:UEK852164 UOG852163:UOG852164 UYC852163:UYC852164 VHY852163:VHY852164 VRU852163:VRU852164 WBQ852163:WBQ852164 WLM852163:WLM852164 WVI852163:WVI852164 B917699:B917700 IW917699:IW917700 SS917699:SS917700 ACO917699:ACO917700 AMK917699:AMK917700 AWG917699:AWG917700 BGC917699:BGC917700 BPY917699:BPY917700 BZU917699:BZU917700 CJQ917699:CJQ917700 CTM917699:CTM917700 DDI917699:DDI917700 DNE917699:DNE917700 DXA917699:DXA917700 EGW917699:EGW917700 EQS917699:EQS917700 FAO917699:FAO917700 FKK917699:FKK917700 FUG917699:FUG917700 GEC917699:GEC917700 GNY917699:GNY917700 GXU917699:GXU917700 HHQ917699:HHQ917700 HRM917699:HRM917700 IBI917699:IBI917700 ILE917699:ILE917700 IVA917699:IVA917700 JEW917699:JEW917700 JOS917699:JOS917700 JYO917699:JYO917700 KIK917699:KIK917700 KSG917699:KSG917700 LCC917699:LCC917700 LLY917699:LLY917700 LVU917699:LVU917700 MFQ917699:MFQ917700 MPM917699:MPM917700 MZI917699:MZI917700 NJE917699:NJE917700 NTA917699:NTA917700 OCW917699:OCW917700 OMS917699:OMS917700 OWO917699:OWO917700 PGK917699:PGK917700 PQG917699:PQG917700 QAC917699:QAC917700 QJY917699:QJY917700 QTU917699:QTU917700 RDQ917699:RDQ917700 RNM917699:RNM917700 RXI917699:RXI917700 SHE917699:SHE917700 SRA917699:SRA917700 TAW917699:TAW917700 TKS917699:TKS917700 TUO917699:TUO917700 UEK917699:UEK917700 UOG917699:UOG917700 UYC917699:UYC917700 VHY917699:VHY917700 VRU917699:VRU917700 WBQ917699:WBQ917700 WLM917699:WLM917700 WVI917699:WVI917700 B983235:B983236 IW983235:IW983236 SS983235:SS983236 ACO983235:ACO983236 AMK983235:AMK983236 AWG983235:AWG983236 BGC983235:BGC983236 BPY983235:BPY983236 BZU983235:BZU983236 CJQ983235:CJQ983236 CTM983235:CTM983236 DDI983235:DDI983236 DNE983235:DNE983236 DXA983235:DXA983236 EGW983235:EGW983236 EQS983235:EQS983236 FAO983235:FAO983236 FKK983235:FKK983236 FUG983235:FUG983236 GEC983235:GEC983236 GNY983235:GNY983236 GXU983235:GXU983236 HHQ983235:HHQ983236 HRM983235:HRM983236 IBI983235:IBI983236 ILE983235:ILE983236 IVA983235:IVA983236 JEW983235:JEW983236 JOS983235:JOS983236 JYO983235:JYO983236 KIK983235:KIK983236 KSG983235:KSG983236 LCC983235:LCC983236 LLY983235:LLY983236 LVU983235:LVU983236 MFQ983235:MFQ983236 MPM983235:MPM983236 MZI983235:MZI983236 NJE983235:NJE983236 NTA983235:NTA983236 OCW983235:OCW983236 OMS983235:OMS983236 OWO983235:OWO983236 PGK983235:PGK983236 PQG983235:PQG983236 QAC983235:QAC983236 QJY983235:QJY983236 QTU983235:QTU983236 RDQ983235:RDQ983236 RNM983235:RNM983236 RXI983235:RXI983236 SHE983235:SHE983236 SRA983235:SRA983236 TAW983235:TAW983236 TKS983235:TKS983236 TUO983235:TUO983236 UEK983235:UEK983236 UOG983235:UOG983236 UYC983235:UYC983236 VHY983235:VHY983236 VRU983235:VRU983236 WBQ983235:WBQ983236 WLM983235:WLM983236 WVI983235:WVI983236 B197:D217 IW197:IY217 SS197:SU217 ACO197:ACQ217 AMK197:AMM217 AWG197:AWI217 BGC197:BGE217 BPY197:BQA217 BZU197:BZW217 CJQ197:CJS217 CTM197:CTO217 DDI197:DDK217 DNE197:DNG217 DXA197:DXC217 EGW197:EGY217 EQS197:EQU217 FAO197:FAQ217 FKK197:FKM217 FUG197:FUI217 GEC197:GEE217 GNY197:GOA217 GXU197:GXW217 HHQ197:HHS217 HRM197:HRO217 IBI197:IBK217 ILE197:ILG217 IVA197:IVC217 JEW197:JEY217 JOS197:JOU217 JYO197:JYQ217 KIK197:KIM217 KSG197:KSI217 LCC197:LCE217 LLY197:LMA217 LVU197:LVW217 MFQ197:MFS217 MPM197:MPO217 MZI197:MZK217 NJE197:NJG217 NTA197:NTC217 OCW197:OCY217 OMS197:OMU217 OWO197:OWQ217 PGK197:PGM217 PQG197:PQI217 QAC197:QAE217 QJY197:QKA217 QTU197:QTW217 RDQ197:RDS217 RNM197:RNO217 RXI197:RXK217 SHE197:SHG217 SRA197:SRC217 TAW197:TAY217 TKS197:TKU217 TUO197:TUQ217 UEK197:UEM217 UOG197:UOI217 UYC197:UYE217 VHY197:VIA217 VRU197:VRW217 WBQ197:WBS217 WLM197:WLO217 WVI197:WVK217 B65733:D65753 IW65733:IY65753 SS65733:SU65753 ACO65733:ACQ65753 AMK65733:AMM65753 AWG65733:AWI65753 BGC65733:BGE65753 BPY65733:BQA65753 BZU65733:BZW65753 CJQ65733:CJS65753 CTM65733:CTO65753 DDI65733:DDK65753 DNE65733:DNG65753 DXA65733:DXC65753 EGW65733:EGY65753 EQS65733:EQU65753 FAO65733:FAQ65753 FKK65733:FKM65753 FUG65733:FUI65753 GEC65733:GEE65753 GNY65733:GOA65753 GXU65733:GXW65753 HHQ65733:HHS65753 HRM65733:HRO65753 IBI65733:IBK65753 ILE65733:ILG65753 IVA65733:IVC65753 JEW65733:JEY65753 JOS65733:JOU65753 JYO65733:JYQ65753 KIK65733:KIM65753 KSG65733:KSI65753 LCC65733:LCE65753 LLY65733:LMA65753 LVU65733:LVW65753 MFQ65733:MFS65753 MPM65733:MPO65753 MZI65733:MZK65753 NJE65733:NJG65753 NTA65733:NTC65753 OCW65733:OCY65753 OMS65733:OMU65753 OWO65733:OWQ65753 PGK65733:PGM65753 PQG65733:PQI65753 QAC65733:QAE65753 QJY65733:QKA65753 QTU65733:QTW65753 RDQ65733:RDS65753 RNM65733:RNO65753 RXI65733:RXK65753 SHE65733:SHG65753 SRA65733:SRC65753 TAW65733:TAY65753 TKS65733:TKU65753 TUO65733:TUQ65753 UEK65733:UEM65753 UOG65733:UOI65753 UYC65733:UYE65753 VHY65733:VIA65753 VRU65733:VRW65753 WBQ65733:WBS65753 WLM65733:WLO65753 WVI65733:WVK65753 B131269:D131289 IW131269:IY131289 SS131269:SU131289 ACO131269:ACQ131289 AMK131269:AMM131289 AWG131269:AWI131289 BGC131269:BGE131289 BPY131269:BQA131289 BZU131269:BZW131289 CJQ131269:CJS131289 CTM131269:CTO131289 DDI131269:DDK131289 DNE131269:DNG131289 DXA131269:DXC131289 EGW131269:EGY131289 EQS131269:EQU131289 FAO131269:FAQ131289 FKK131269:FKM131289 FUG131269:FUI131289 GEC131269:GEE131289 GNY131269:GOA131289 GXU131269:GXW131289 HHQ131269:HHS131289 HRM131269:HRO131289 IBI131269:IBK131289 ILE131269:ILG131289 IVA131269:IVC131289 JEW131269:JEY131289 JOS131269:JOU131289 JYO131269:JYQ131289 KIK131269:KIM131289 KSG131269:KSI131289 LCC131269:LCE131289 LLY131269:LMA131289 LVU131269:LVW131289 MFQ131269:MFS131289 MPM131269:MPO131289 MZI131269:MZK131289 NJE131269:NJG131289 NTA131269:NTC131289 OCW131269:OCY131289 OMS131269:OMU131289 OWO131269:OWQ131289 PGK131269:PGM131289 PQG131269:PQI131289 QAC131269:QAE131289 QJY131269:QKA131289 QTU131269:QTW131289 RDQ131269:RDS131289 RNM131269:RNO131289 RXI131269:RXK131289 SHE131269:SHG131289 SRA131269:SRC131289 TAW131269:TAY131289 TKS131269:TKU131289 TUO131269:TUQ131289 UEK131269:UEM131289 UOG131269:UOI131289 UYC131269:UYE131289 VHY131269:VIA131289 VRU131269:VRW131289 WBQ131269:WBS131289 WLM131269:WLO131289 WVI131269:WVK131289 B196805:D196825 IW196805:IY196825 SS196805:SU196825 ACO196805:ACQ196825 AMK196805:AMM196825 AWG196805:AWI196825 BGC196805:BGE196825 BPY196805:BQA196825 BZU196805:BZW196825 CJQ196805:CJS196825 CTM196805:CTO196825 DDI196805:DDK196825 DNE196805:DNG196825 DXA196805:DXC196825 EGW196805:EGY196825 EQS196805:EQU196825 FAO196805:FAQ196825 FKK196805:FKM196825 FUG196805:FUI196825 GEC196805:GEE196825 GNY196805:GOA196825 GXU196805:GXW196825 HHQ196805:HHS196825 HRM196805:HRO196825 IBI196805:IBK196825 ILE196805:ILG196825 IVA196805:IVC196825 JEW196805:JEY196825 JOS196805:JOU196825 JYO196805:JYQ196825 KIK196805:KIM196825 KSG196805:KSI196825 LCC196805:LCE196825 LLY196805:LMA196825 LVU196805:LVW196825 MFQ196805:MFS196825 MPM196805:MPO196825 MZI196805:MZK196825 NJE196805:NJG196825 NTA196805:NTC196825 OCW196805:OCY196825 OMS196805:OMU196825 OWO196805:OWQ196825 PGK196805:PGM196825 PQG196805:PQI196825 QAC196805:QAE196825 QJY196805:QKA196825 QTU196805:QTW196825 RDQ196805:RDS196825 RNM196805:RNO196825 RXI196805:RXK196825 SHE196805:SHG196825 SRA196805:SRC196825 TAW196805:TAY196825 TKS196805:TKU196825 TUO196805:TUQ196825 UEK196805:UEM196825 UOG196805:UOI196825 UYC196805:UYE196825 VHY196805:VIA196825 VRU196805:VRW196825 WBQ196805:WBS196825 WLM196805:WLO196825 WVI196805:WVK196825 B262341:D262361 IW262341:IY262361 SS262341:SU262361 ACO262341:ACQ262361 AMK262341:AMM262361 AWG262341:AWI262361 BGC262341:BGE262361 BPY262341:BQA262361 BZU262341:BZW262361 CJQ262341:CJS262361 CTM262341:CTO262361 DDI262341:DDK262361 DNE262341:DNG262361 DXA262341:DXC262361 EGW262341:EGY262361 EQS262341:EQU262361 FAO262341:FAQ262361 FKK262341:FKM262361 FUG262341:FUI262361 GEC262341:GEE262361 GNY262341:GOA262361 GXU262341:GXW262361 HHQ262341:HHS262361 HRM262341:HRO262361 IBI262341:IBK262361 ILE262341:ILG262361 IVA262341:IVC262361 JEW262341:JEY262361 JOS262341:JOU262361 JYO262341:JYQ262361 KIK262341:KIM262361 KSG262341:KSI262361 LCC262341:LCE262361 LLY262341:LMA262361 LVU262341:LVW262361 MFQ262341:MFS262361 MPM262341:MPO262361 MZI262341:MZK262361 NJE262341:NJG262361 NTA262341:NTC262361 OCW262341:OCY262361 OMS262341:OMU262361 OWO262341:OWQ262361 PGK262341:PGM262361 PQG262341:PQI262361 QAC262341:QAE262361 QJY262341:QKA262361 QTU262341:QTW262361 RDQ262341:RDS262361 RNM262341:RNO262361 RXI262341:RXK262361 SHE262341:SHG262361 SRA262341:SRC262361 TAW262341:TAY262361 TKS262341:TKU262361 TUO262341:TUQ262361 UEK262341:UEM262361 UOG262341:UOI262361 UYC262341:UYE262361 VHY262341:VIA262361 VRU262341:VRW262361 WBQ262341:WBS262361 WLM262341:WLO262361 WVI262341:WVK262361 B327877:D327897 IW327877:IY327897 SS327877:SU327897 ACO327877:ACQ327897 AMK327877:AMM327897 AWG327877:AWI327897 BGC327877:BGE327897 BPY327877:BQA327897 BZU327877:BZW327897 CJQ327877:CJS327897 CTM327877:CTO327897 DDI327877:DDK327897 DNE327877:DNG327897 DXA327877:DXC327897 EGW327877:EGY327897 EQS327877:EQU327897 FAO327877:FAQ327897 FKK327877:FKM327897 FUG327877:FUI327897 GEC327877:GEE327897 GNY327877:GOA327897 GXU327877:GXW327897 HHQ327877:HHS327897 HRM327877:HRO327897 IBI327877:IBK327897 ILE327877:ILG327897 IVA327877:IVC327897 JEW327877:JEY327897 JOS327877:JOU327897 JYO327877:JYQ327897 KIK327877:KIM327897 KSG327877:KSI327897 LCC327877:LCE327897 LLY327877:LMA327897 LVU327877:LVW327897 MFQ327877:MFS327897 MPM327877:MPO327897 MZI327877:MZK327897 NJE327877:NJG327897 NTA327877:NTC327897 OCW327877:OCY327897 OMS327877:OMU327897 OWO327877:OWQ327897 PGK327877:PGM327897 PQG327877:PQI327897 QAC327877:QAE327897 QJY327877:QKA327897 QTU327877:QTW327897 RDQ327877:RDS327897 RNM327877:RNO327897 RXI327877:RXK327897 SHE327877:SHG327897 SRA327877:SRC327897 TAW327877:TAY327897 TKS327877:TKU327897 TUO327877:TUQ327897 UEK327877:UEM327897 UOG327877:UOI327897 UYC327877:UYE327897 VHY327877:VIA327897 VRU327877:VRW327897 WBQ327877:WBS327897 WLM327877:WLO327897 WVI327877:WVK327897 B393413:D393433 IW393413:IY393433 SS393413:SU393433 ACO393413:ACQ393433 AMK393413:AMM393433 AWG393413:AWI393433 BGC393413:BGE393433 BPY393413:BQA393433 BZU393413:BZW393433 CJQ393413:CJS393433 CTM393413:CTO393433 DDI393413:DDK393433 DNE393413:DNG393433 DXA393413:DXC393433 EGW393413:EGY393433 EQS393413:EQU393433 FAO393413:FAQ393433 FKK393413:FKM393433 FUG393413:FUI393433 GEC393413:GEE393433 GNY393413:GOA393433 GXU393413:GXW393433 HHQ393413:HHS393433 HRM393413:HRO393433 IBI393413:IBK393433 ILE393413:ILG393433 IVA393413:IVC393433 JEW393413:JEY393433 JOS393413:JOU393433 JYO393413:JYQ393433 KIK393413:KIM393433 KSG393413:KSI393433 LCC393413:LCE393433 LLY393413:LMA393433 LVU393413:LVW393433 MFQ393413:MFS393433 MPM393413:MPO393433 MZI393413:MZK393433 NJE393413:NJG393433 NTA393413:NTC393433 OCW393413:OCY393433 OMS393413:OMU393433 OWO393413:OWQ393433 PGK393413:PGM393433 PQG393413:PQI393433 QAC393413:QAE393433 QJY393413:QKA393433 QTU393413:QTW393433 RDQ393413:RDS393433 RNM393413:RNO393433 RXI393413:RXK393433 SHE393413:SHG393433 SRA393413:SRC393433 TAW393413:TAY393433 TKS393413:TKU393433 TUO393413:TUQ393433 UEK393413:UEM393433 UOG393413:UOI393433 UYC393413:UYE393433 VHY393413:VIA393433 VRU393413:VRW393433 WBQ393413:WBS393433 WLM393413:WLO393433 WVI393413:WVK393433 B458949:D458969 IW458949:IY458969 SS458949:SU458969 ACO458949:ACQ458969 AMK458949:AMM458969 AWG458949:AWI458969 BGC458949:BGE458969 BPY458949:BQA458969 BZU458949:BZW458969 CJQ458949:CJS458969 CTM458949:CTO458969 DDI458949:DDK458969 DNE458949:DNG458969 DXA458949:DXC458969 EGW458949:EGY458969 EQS458949:EQU458969 FAO458949:FAQ458969 FKK458949:FKM458969 FUG458949:FUI458969 GEC458949:GEE458969 GNY458949:GOA458969 GXU458949:GXW458969 HHQ458949:HHS458969 HRM458949:HRO458969 IBI458949:IBK458969 ILE458949:ILG458969 IVA458949:IVC458969 JEW458949:JEY458969 JOS458949:JOU458969 JYO458949:JYQ458969 KIK458949:KIM458969 KSG458949:KSI458969 LCC458949:LCE458969 LLY458949:LMA458969 LVU458949:LVW458969 MFQ458949:MFS458969 MPM458949:MPO458969 MZI458949:MZK458969 NJE458949:NJG458969 NTA458949:NTC458969 OCW458949:OCY458969 OMS458949:OMU458969 OWO458949:OWQ458969 PGK458949:PGM458969 PQG458949:PQI458969 QAC458949:QAE458969 QJY458949:QKA458969 QTU458949:QTW458969 RDQ458949:RDS458969 RNM458949:RNO458969 RXI458949:RXK458969 SHE458949:SHG458969 SRA458949:SRC458969 TAW458949:TAY458969 TKS458949:TKU458969 TUO458949:TUQ458969 UEK458949:UEM458969 UOG458949:UOI458969 UYC458949:UYE458969 VHY458949:VIA458969 VRU458949:VRW458969 WBQ458949:WBS458969 WLM458949:WLO458969 WVI458949:WVK458969 B524485:D524505 IW524485:IY524505 SS524485:SU524505 ACO524485:ACQ524505 AMK524485:AMM524505 AWG524485:AWI524505 BGC524485:BGE524505 BPY524485:BQA524505 BZU524485:BZW524505 CJQ524485:CJS524505 CTM524485:CTO524505 DDI524485:DDK524505 DNE524485:DNG524505 DXA524485:DXC524505 EGW524485:EGY524505 EQS524485:EQU524505 FAO524485:FAQ524505 FKK524485:FKM524505 FUG524485:FUI524505 GEC524485:GEE524505 GNY524485:GOA524505 GXU524485:GXW524505 HHQ524485:HHS524505 HRM524485:HRO524505 IBI524485:IBK524505 ILE524485:ILG524505 IVA524485:IVC524505 JEW524485:JEY524505 JOS524485:JOU524505 JYO524485:JYQ524505 KIK524485:KIM524505 KSG524485:KSI524505 LCC524485:LCE524505 LLY524485:LMA524505 LVU524485:LVW524505 MFQ524485:MFS524505 MPM524485:MPO524505 MZI524485:MZK524505 NJE524485:NJG524505 NTA524485:NTC524505 OCW524485:OCY524505 OMS524485:OMU524505 OWO524485:OWQ524505 PGK524485:PGM524505 PQG524485:PQI524505 QAC524485:QAE524505 QJY524485:QKA524505 QTU524485:QTW524505 RDQ524485:RDS524505 RNM524485:RNO524505 RXI524485:RXK524505 SHE524485:SHG524505 SRA524485:SRC524505 TAW524485:TAY524505 TKS524485:TKU524505 TUO524485:TUQ524505 UEK524485:UEM524505 UOG524485:UOI524505 UYC524485:UYE524505 VHY524485:VIA524505 VRU524485:VRW524505 WBQ524485:WBS524505 WLM524485:WLO524505 WVI524485:WVK524505 B590021:D590041 IW590021:IY590041 SS590021:SU590041 ACO590021:ACQ590041 AMK590021:AMM590041 AWG590021:AWI590041 BGC590021:BGE590041 BPY590021:BQA590041 BZU590021:BZW590041 CJQ590021:CJS590041 CTM590021:CTO590041 DDI590021:DDK590041 DNE590021:DNG590041 DXA590021:DXC590041 EGW590021:EGY590041 EQS590021:EQU590041 FAO590021:FAQ590041 FKK590021:FKM590041 FUG590021:FUI590041 GEC590021:GEE590041 GNY590021:GOA590041 GXU590021:GXW590041 HHQ590021:HHS590041 HRM590021:HRO590041 IBI590021:IBK590041 ILE590021:ILG590041 IVA590021:IVC590041 JEW590021:JEY590041 JOS590021:JOU590041 JYO590021:JYQ590041 KIK590021:KIM590041 KSG590021:KSI590041 LCC590021:LCE590041 LLY590021:LMA590041 LVU590021:LVW590041 MFQ590021:MFS590041 MPM590021:MPO590041 MZI590021:MZK590041 NJE590021:NJG590041 NTA590021:NTC590041 OCW590021:OCY590041 OMS590021:OMU590041 OWO590021:OWQ590041 PGK590021:PGM590041 PQG590021:PQI590041 QAC590021:QAE590041 QJY590021:QKA590041 QTU590021:QTW590041 RDQ590021:RDS590041 RNM590021:RNO590041 RXI590021:RXK590041 SHE590021:SHG590041 SRA590021:SRC590041 TAW590021:TAY590041 TKS590021:TKU590041 TUO590021:TUQ590041 UEK590021:UEM590041 UOG590021:UOI590041 UYC590021:UYE590041 VHY590021:VIA590041 VRU590021:VRW590041 WBQ590021:WBS590041 WLM590021:WLO590041 WVI590021:WVK590041 B655557:D655577 IW655557:IY655577 SS655557:SU655577 ACO655557:ACQ655577 AMK655557:AMM655577 AWG655557:AWI655577 BGC655557:BGE655577 BPY655557:BQA655577 BZU655557:BZW655577 CJQ655557:CJS655577 CTM655557:CTO655577 DDI655557:DDK655577 DNE655557:DNG655577 DXA655557:DXC655577 EGW655557:EGY655577 EQS655557:EQU655577 FAO655557:FAQ655577 FKK655557:FKM655577 FUG655557:FUI655577 GEC655557:GEE655577 GNY655557:GOA655577 GXU655557:GXW655577 HHQ655557:HHS655577 HRM655557:HRO655577 IBI655557:IBK655577 ILE655557:ILG655577 IVA655557:IVC655577 JEW655557:JEY655577 JOS655557:JOU655577 JYO655557:JYQ655577 KIK655557:KIM655577 KSG655557:KSI655577 LCC655557:LCE655577 LLY655557:LMA655577 LVU655557:LVW655577 MFQ655557:MFS655577 MPM655557:MPO655577 MZI655557:MZK655577 NJE655557:NJG655577 NTA655557:NTC655577 OCW655557:OCY655577 OMS655557:OMU655577 OWO655557:OWQ655577 PGK655557:PGM655577 PQG655557:PQI655577 QAC655557:QAE655577 QJY655557:QKA655577 QTU655557:QTW655577 RDQ655557:RDS655577 RNM655557:RNO655577 RXI655557:RXK655577 SHE655557:SHG655577 SRA655557:SRC655577 TAW655557:TAY655577 TKS655557:TKU655577 TUO655557:TUQ655577 UEK655557:UEM655577 UOG655557:UOI655577 UYC655557:UYE655577 VHY655557:VIA655577 VRU655557:VRW655577 WBQ655557:WBS655577 WLM655557:WLO655577 WVI655557:WVK655577 B721093:D721113 IW721093:IY721113 SS721093:SU721113 ACO721093:ACQ721113 AMK721093:AMM721113 AWG721093:AWI721113 BGC721093:BGE721113 BPY721093:BQA721113 BZU721093:BZW721113 CJQ721093:CJS721113 CTM721093:CTO721113 DDI721093:DDK721113 DNE721093:DNG721113 DXA721093:DXC721113 EGW721093:EGY721113 EQS721093:EQU721113 FAO721093:FAQ721113 FKK721093:FKM721113 FUG721093:FUI721113 GEC721093:GEE721113 GNY721093:GOA721113 GXU721093:GXW721113 HHQ721093:HHS721113 HRM721093:HRO721113 IBI721093:IBK721113 ILE721093:ILG721113 IVA721093:IVC721113 JEW721093:JEY721113 JOS721093:JOU721113 JYO721093:JYQ721113 KIK721093:KIM721113 KSG721093:KSI721113 LCC721093:LCE721113 LLY721093:LMA721113 LVU721093:LVW721113 MFQ721093:MFS721113 MPM721093:MPO721113 MZI721093:MZK721113 NJE721093:NJG721113 NTA721093:NTC721113 OCW721093:OCY721113 OMS721093:OMU721113 OWO721093:OWQ721113 PGK721093:PGM721113 PQG721093:PQI721113 QAC721093:QAE721113 QJY721093:QKA721113 QTU721093:QTW721113 RDQ721093:RDS721113 RNM721093:RNO721113 RXI721093:RXK721113 SHE721093:SHG721113 SRA721093:SRC721113 TAW721093:TAY721113 TKS721093:TKU721113 TUO721093:TUQ721113 UEK721093:UEM721113 UOG721093:UOI721113 UYC721093:UYE721113 VHY721093:VIA721113 VRU721093:VRW721113 WBQ721093:WBS721113 WLM721093:WLO721113 WVI721093:WVK721113 B786629:D786649 IW786629:IY786649 SS786629:SU786649 ACO786629:ACQ786649 AMK786629:AMM786649 AWG786629:AWI786649 BGC786629:BGE786649 BPY786629:BQA786649 BZU786629:BZW786649 CJQ786629:CJS786649 CTM786629:CTO786649 DDI786629:DDK786649 DNE786629:DNG786649 DXA786629:DXC786649 EGW786629:EGY786649 EQS786629:EQU786649 FAO786629:FAQ786649 FKK786629:FKM786649 FUG786629:FUI786649 GEC786629:GEE786649 GNY786629:GOA786649 GXU786629:GXW786649 HHQ786629:HHS786649 HRM786629:HRO786649 IBI786629:IBK786649 ILE786629:ILG786649 IVA786629:IVC786649 JEW786629:JEY786649 JOS786629:JOU786649 JYO786629:JYQ786649 KIK786629:KIM786649 KSG786629:KSI786649 LCC786629:LCE786649 LLY786629:LMA786649 LVU786629:LVW786649 MFQ786629:MFS786649 MPM786629:MPO786649 MZI786629:MZK786649 NJE786629:NJG786649 NTA786629:NTC786649 OCW786629:OCY786649 OMS786629:OMU786649 OWO786629:OWQ786649 PGK786629:PGM786649 PQG786629:PQI786649 QAC786629:QAE786649 QJY786629:QKA786649 QTU786629:QTW786649 RDQ786629:RDS786649 RNM786629:RNO786649 RXI786629:RXK786649 SHE786629:SHG786649 SRA786629:SRC786649 TAW786629:TAY786649 TKS786629:TKU786649 TUO786629:TUQ786649 UEK786629:UEM786649 UOG786629:UOI786649 UYC786629:UYE786649 VHY786629:VIA786649 VRU786629:VRW786649 WBQ786629:WBS786649 WLM786629:WLO786649 WVI786629:WVK786649 B852165:D852185 IW852165:IY852185 SS852165:SU852185 ACO852165:ACQ852185 AMK852165:AMM852185 AWG852165:AWI852185 BGC852165:BGE852185 BPY852165:BQA852185 BZU852165:BZW852185 CJQ852165:CJS852185 CTM852165:CTO852185 DDI852165:DDK852185 DNE852165:DNG852185 DXA852165:DXC852185 EGW852165:EGY852185 EQS852165:EQU852185 FAO852165:FAQ852185 FKK852165:FKM852185 FUG852165:FUI852185 GEC852165:GEE852185 GNY852165:GOA852185 GXU852165:GXW852185 HHQ852165:HHS852185 HRM852165:HRO852185 IBI852165:IBK852185 ILE852165:ILG852185 IVA852165:IVC852185 JEW852165:JEY852185 JOS852165:JOU852185 JYO852165:JYQ852185 KIK852165:KIM852185 KSG852165:KSI852185 LCC852165:LCE852185 LLY852165:LMA852185 LVU852165:LVW852185 MFQ852165:MFS852185 MPM852165:MPO852185 MZI852165:MZK852185 NJE852165:NJG852185 NTA852165:NTC852185 OCW852165:OCY852185 OMS852165:OMU852185 OWO852165:OWQ852185 PGK852165:PGM852185 PQG852165:PQI852185 QAC852165:QAE852185 QJY852165:QKA852185 QTU852165:QTW852185 RDQ852165:RDS852185 RNM852165:RNO852185 RXI852165:RXK852185 SHE852165:SHG852185 SRA852165:SRC852185 TAW852165:TAY852185 TKS852165:TKU852185 TUO852165:TUQ852185 UEK852165:UEM852185 UOG852165:UOI852185 UYC852165:UYE852185 VHY852165:VIA852185 VRU852165:VRW852185 WBQ852165:WBS852185 WLM852165:WLO852185 WVI852165:WVK852185 B917701:D917721 IW917701:IY917721 SS917701:SU917721 ACO917701:ACQ917721 AMK917701:AMM917721 AWG917701:AWI917721 BGC917701:BGE917721 BPY917701:BQA917721 BZU917701:BZW917721 CJQ917701:CJS917721 CTM917701:CTO917721 DDI917701:DDK917721 DNE917701:DNG917721 DXA917701:DXC917721 EGW917701:EGY917721 EQS917701:EQU917721 FAO917701:FAQ917721 FKK917701:FKM917721 FUG917701:FUI917721 GEC917701:GEE917721 GNY917701:GOA917721 GXU917701:GXW917721 HHQ917701:HHS917721 HRM917701:HRO917721 IBI917701:IBK917721 ILE917701:ILG917721 IVA917701:IVC917721 JEW917701:JEY917721 JOS917701:JOU917721 JYO917701:JYQ917721 KIK917701:KIM917721 KSG917701:KSI917721 LCC917701:LCE917721 LLY917701:LMA917721 LVU917701:LVW917721 MFQ917701:MFS917721 MPM917701:MPO917721 MZI917701:MZK917721 NJE917701:NJG917721 NTA917701:NTC917721 OCW917701:OCY917721 OMS917701:OMU917721 OWO917701:OWQ917721 PGK917701:PGM917721 PQG917701:PQI917721 QAC917701:QAE917721 QJY917701:QKA917721 QTU917701:QTW917721 RDQ917701:RDS917721 RNM917701:RNO917721 RXI917701:RXK917721 SHE917701:SHG917721 SRA917701:SRC917721 TAW917701:TAY917721 TKS917701:TKU917721 TUO917701:TUQ917721 UEK917701:UEM917721 UOG917701:UOI917721 UYC917701:UYE917721 VHY917701:VIA917721 VRU917701:VRW917721 WBQ917701:WBS917721 WLM917701:WLO917721 WVI917701:WVK917721 B983237:D983257 IW983237:IY983257 SS983237:SU983257 ACO983237:ACQ983257 AMK983237:AMM983257 AWG983237:AWI983257 BGC983237:BGE983257 BPY983237:BQA983257 BZU983237:BZW983257 CJQ983237:CJS983257 CTM983237:CTO983257 DDI983237:DDK983257 DNE983237:DNG983257 DXA983237:DXC983257 EGW983237:EGY983257 EQS983237:EQU983257 FAO983237:FAQ983257 FKK983237:FKM983257 FUG983237:FUI983257 GEC983237:GEE983257 GNY983237:GOA983257 GXU983237:GXW983257 HHQ983237:HHS983257 HRM983237:HRO983257 IBI983237:IBK983257 ILE983237:ILG983257 IVA983237:IVC983257 JEW983237:JEY983257 JOS983237:JOU983257 JYO983237:JYQ983257 KIK983237:KIM983257 KSG983237:KSI983257 LCC983237:LCE983257 LLY983237:LMA983257 LVU983237:LVW983257 MFQ983237:MFS983257 MPM983237:MPO983257 MZI983237:MZK983257 NJE983237:NJG983257 NTA983237:NTC983257 OCW983237:OCY983257 OMS983237:OMU983257 OWO983237:OWQ983257 PGK983237:PGM983257 PQG983237:PQI983257 QAC983237:QAE983257 QJY983237:QKA983257 QTU983237:QTW983257 RDQ983237:RDS983257 RNM983237:RNO983257 RXI983237:RXK983257 SHE983237:SHG983257 SRA983237:SRC983257 TAW983237:TAY983257 TKS983237:TKU983257 TUO983237:TUQ983257 UEK983237:UEM983257 UOG983237:UOI983257 UYC983237:UYE983257 VHY983237:VIA983257 VRU983237:VRW983257 WBQ983237:WBS983257 WLM983237:WLO983257 WVI983237:WVK983257 C94:C101 IW69:IX101 SS69:ST101 ACO69:ACP101 AMK69:AML101 AWG69:AWH101 BGC69:BGD101 BPY69:BPZ101 BZU69:BZV101 CJQ69:CJR101 CTM69:CTN101 DDI69:DDJ101 DNE69:DNF101 DXA69:DXB101 EGW69:EGX101 EQS69:EQT101 FAO69:FAP101 FKK69:FKL101 FUG69:FUH101 GEC69:GED101 GNY69:GNZ101 GXU69:GXV101 HHQ69:HHR101 HRM69:HRN101 IBI69:IBJ101 ILE69:ILF101 IVA69:IVB101 JEW69:JEX101 JOS69:JOT101 JYO69:JYP101 KIK69:KIL101 KSG69:KSH101 LCC69:LCD101 LLY69:LLZ101 LVU69:LVV101 MFQ69:MFR101 MPM69:MPN101 MZI69:MZJ101 NJE69:NJF101 NTA69:NTB101 OCW69:OCX101 OMS69:OMT101 OWO69:OWP101 PGK69:PGL101 PQG69:PQH101 QAC69:QAD101 QJY69:QJZ101 QTU69:QTV101 RDQ69:RDR101 RNM69:RNN101 RXI69:RXJ101 SHE69:SHF101 SRA69:SRB101 TAW69:TAX101 TKS69:TKT101 TUO69:TUP101 UEK69:UEL101 UOG69:UOH101 UYC69:UYD101 VHY69:VHZ101 VRU69:VRV101 WBQ69:WBR101 WLM69:WLN101 WVI69:WVJ101 B65611:C65641 IW65611:IX65641 SS65611:ST65641 ACO65611:ACP65641 AMK65611:AML65641 AWG65611:AWH65641 BGC65611:BGD65641 BPY65611:BPZ65641 BZU65611:BZV65641 CJQ65611:CJR65641 CTM65611:CTN65641 DDI65611:DDJ65641 DNE65611:DNF65641 DXA65611:DXB65641 EGW65611:EGX65641 EQS65611:EQT65641 FAO65611:FAP65641 FKK65611:FKL65641 FUG65611:FUH65641 GEC65611:GED65641 GNY65611:GNZ65641 GXU65611:GXV65641 HHQ65611:HHR65641 HRM65611:HRN65641 IBI65611:IBJ65641 ILE65611:ILF65641 IVA65611:IVB65641 JEW65611:JEX65641 JOS65611:JOT65641 JYO65611:JYP65641 KIK65611:KIL65641 KSG65611:KSH65641 LCC65611:LCD65641 LLY65611:LLZ65641 LVU65611:LVV65641 MFQ65611:MFR65641 MPM65611:MPN65641 MZI65611:MZJ65641 NJE65611:NJF65641 NTA65611:NTB65641 OCW65611:OCX65641 OMS65611:OMT65641 OWO65611:OWP65641 PGK65611:PGL65641 PQG65611:PQH65641 QAC65611:QAD65641 QJY65611:QJZ65641 QTU65611:QTV65641 RDQ65611:RDR65641 RNM65611:RNN65641 RXI65611:RXJ65641 SHE65611:SHF65641 SRA65611:SRB65641 TAW65611:TAX65641 TKS65611:TKT65641 TUO65611:TUP65641 UEK65611:UEL65641 UOG65611:UOH65641 UYC65611:UYD65641 VHY65611:VHZ65641 VRU65611:VRV65641 WBQ65611:WBR65641 WLM65611:WLN65641 WVI65611:WVJ65641 B131147:C131177 IW131147:IX131177 SS131147:ST131177 ACO131147:ACP131177 AMK131147:AML131177 AWG131147:AWH131177 BGC131147:BGD131177 BPY131147:BPZ131177 BZU131147:BZV131177 CJQ131147:CJR131177 CTM131147:CTN131177 DDI131147:DDJ131177 DNE131147:DNF131177 DXA131147:DXB131177 EGW131147:EGX131177 EQS131147:EQT131177 FAO131147:FAP131177 FKK131147:FKL131177 FUG131147:FUH131177 GEC131147:GED131177 GNY131147:GNZ131177 GXU131147:GXV131177 HHQ131147:HHR131177 HRM131147:HRN131177 IBI131147:IBJ131177 ILE131147:ILF131177 IVA131147:IVB131177 JEW131147:JEX131177 JOS131147:JOT131177 JYO131147:JYP131177 KIK131147:KIL131177 KSG131147:KSH131177 LCC131147:LCD131177 LLY131147:LLZ131177 LVU131147:LVV131177 MFQ131147:MFR131177 MPM131147:MPN131177 MZI131147:MZJ131177 NJE131147:NJF131177 NTA131147:NTB131177 OCW131147:OCX131177 OMS131147:OMT131177 OWO131147:OWP131177 PGK131147:PGL131177 PQG131147:PQH131177 QAC131147:QAD131177 QJY131147:QJZ131177 QTU131147:QTV131177 RDQ131147:RDR131177 RNM131147:RNN131177 RXI131147:RXJ131177 SHE131147:SHF131177 SRA131147:SRB131177 TAW131147:TAX131177 TKS131147:TKT131177 TUO131147:TUP131177 UEK131147:UEL131177 UOG131147:UOH131177 UYC131147:UYD131177 VHY131147:VHZ131177 VRU131147:VRV131177 WBQ131147:WBR131177 WLM131147:WLN131177 WVI131147:WVJ131177 B196683:C196713 IW196683:IX196713 SS196683:ST196713 ACO196683:ACP196713 AMK196683:AML196713 AWG196683:AWH196713 BGC196683:BGD196713 BPY196683:BPZ196713 BZU196683:BZV196713 CJQ196683:CJR196713 CTM196683:CTN196713 DDI196683:DDJ196713 DNE196683:DNF196713 DXA196683:DXB196713 EGW196683:EGX196713 EQS196683:EQT196713 FAO196683:FAP196713 FKK196683:FKL196713 FUG196683:FUH196713 GEC196683:GED196713 GNY196683:GNZ196713 GXU196683:GXV196713 HHQ196683:HHR196713 HRM196683:HRN196713 IBI196683:IBJ196713 ILE196683:ILF196713 IVA196683:IVB196713 JEW196683:JEX196713 JOS196683:JOT196713 JYO196683:JYP196713 KIK196683:KIL196713 KSG196683:KSH196713 LCC196683:LCD196713 LLY196683:LLZ196713 LVU196683:LVV196713 MFQ196683:MFR196713 MPM196683:MPN196713 MZI196683:MZJ196713 NJE196683:NJF196713 NTA196683:NTB196713 OCW196683:OCX196713 OMS196683:OMT196713 OWO196683:OWP196713 PGK196683:PGL196713 PQG196683:PQH196713 QAC196683:QAD196713 QJY196683:QJZ196713 QTU196683:QTV196713 RDQ196683:RDR196713 RNM196683:RNN196713 RXI196683:RXJ196713 SHE196683:SHF196713 SRA196683:SRB196713 TAW196683:TAX196713 TKS196683:TKT196713 TUO196683:TUP196713 UEK196683:UEL196713 UOG196683:UOH196713 UYC196683:UYD196713 VHY196683:VHZ196713 VRU196683:VRV196713 WBQ196683:WBR196713 WLM196683:WLN196713 WVI196683:WVJ196713 B262219:C262249 IW262219:IX262249 SS262219:ST262249 ACO262219:ACP262249 AMK262219:AML262249 AWG262219:AWH262249 BGC262219:BGD262249 BPY262219:BPZ262249 BZU262219:BZV262249 CJQ262219:CJR262249 CTM262219:CTN262249 DDI262219:DDJ262249 DNE262219:DNF262249 DXA262219:DXB262249 EGW262219:EGX262249 EQS262219:EQT262249 FAO262219:FAP262249 FKK262219:FKL262249 FUG262219:FUH262249 GEC262219:GED262249 GNY262219:GNZ262249 GXU262219:GXV262249 HHQ262219:HHR262249 HRM262219:HRN262249 IBI262219:IBJ262249 ILE262219:ILF262249 IVA262219:IVB262249 JEW262219:JEX262249 JOS262219:JOT262249 JYO262219:JYP262249 KIK262219:KIL262249 KSG262219:KSH262249 LCC262219:LCD262249 LLY262219:LLZ262249 LVU262219:LVV262249 MFQ262219:MFR262249 MPM262219:MPN262249 MZI262219:MZJ262249 NJE262219:NJF262249 NTA262219:NTB262249 OCW262219:OCX262249 OMS262219:OMT262249 OWO262219:OWP262249 PGK262219:PGL262249 PQG262219:PQH262249 QAC262219:QAD262249 QJY262219:QJZ262249 QTU262219:QTV262249 RDQ262219:RDR262249 RNM262219:RNN262249 RXI262219:RXJ262249 SHE262219:SHF262249 SRA262219:SRB262249 TAW262219:TAX262249 TKS262219:TKT262249 TUO262219:TUP262249 UEK262219:UEL262249 UOG262219:UOH262249 UYC262219:UYD262249 VHY262219:VHZ262249 VRU262219:VRV262249 WBQ262219:WBR262249 WLM262219:WLN262249 WVI262219:WVJ262249 B327755:C327785 IW327755:IX327785 SS327755:ST327785 ACO327755:ACP327785 AMK327755:AML327785 AWG327755:AWH327785 BGC327755:BGD327785 BPY327755:BPZ327785 BZU327755:BZV327785 CJQ327755:CJR327785 CTM327755:CTN327785 DDI327755:DDJ327785 DNE327755:DNF327785 DXA327755:DXB327785 EGW327755:EGX327785 EQS327755:EQT327785 FAO327755:FAP327785 FKK327755:FKL327785 FUG327755:FUH327785 GEC327755:GED327785 GNY327755:GNZ327785 GXU327755:GXV327785 HHQ327755:HHR327785 HRM327755:HRN327785 IBI327755:IBJ327785 ILE327755:ILF327785 IVA327755:IVB327785 JEW327755:JEX327785 JOS327755:JOT327785 JYO327755:JYP327785 KIK327755:KIL327785 KSG327755:KSH327785 LCC327755:LCD327785 LLY327755:LLZ327785 LVU327755:LVV327785 MFQ327755:MFR327785 MPM327755:MPN327785 MZI327755:MZJ327785 NJE327755:NJF327785 NTA327755:NTB327785 OCW327755:OCX327785 OMS327755:OMT327785 OWO327755:OWP327785 PGK327755:PGL327785 PQG327755:PQH327785 QAC327755:QAD327785 QJY327755:QJZ327785 QTU327755:QTV327785 RDQ327755:RDR327785 RNM327755:RNN327785 RXI327755:RXJ327785 SHE327755:SHF327785 SRA327755:SRB327785 TAW327755:TAX327785 TKS327755:TKT327785 TUO327755:TUP327785 UEK327755:UEL327785 UOG327755:UOH327785 UYC327755:UYD327785 VHY327755:VHZ327785 VRU327755:VRV327785 WBQ327755:WBR327785 WLM327755:WLN327785 WVI327755:WVJ327785 B393291:C393321 IW393291:IX393321 SS393291:ST393321 ACO393291:ACP393321 AMK393291:AML393321 AWG393291:AWH393321 BGC393291:BGD393321 BPY393291:BPZ393321 BZU393291:BZV393321 CJQ393291:CJR393321 CTM393291:CTN393321 DDI393291:DDJ393321 DNE393291:DNF393321 DXA393291:DXB393321 EGW393291:EGX393321 EQS393291:EQT393321 FAO393291:FAP393321 FKK393291:FKL393321 FUG393291:FUH393321 GEC393291:GED393321 GNY393291:GNZ393321 GXU393291:GXV393321 HHQ393291:HHR393321 HRM393291:HRN393321 IBI393291:IBJ393321 ILE393291:ILF393321 IVA393291:IVB393321 JEW393291:JEX393321 JOS393291:JOT393321 JYO393291:JYP393321 KIK393291:KIL393321 KSG393291:KSH393321 LCC393291:LCD393321 LLY393291:LLZ393321 LVU393291:LVV393321 MFQ393291:MFR393321 MPM393291:MPN393321 MZI393291:MZJ393321 NJE393291:NJF393321 NTA393291:NTB393321 OCW393291:OCX393321 OMS393291:OMT393321 OWO393291:OWP393321 PGK393291:PGL393321 PQG393291:PQH393321 QAC393291:QAD393321 QJY393291:QJZ393321 QTU393291:QTV393321 RDQ393291:RDR393321 RNM393291:RNN393321 RXI393291:RXJ393321 SHE393291:SHF393321 SRA393291:SRB393321 TAW393291:TAX393321 TKS393291:TKT393321 TUO393291:TUP393321 UEK393291:UEL393321 UOG393291:UOH393321 UYC393291:UYD393321 VHY393291:VHZ393321 VRU393291:VRV393321 WBQ393291:WBR393321 WLM393291:WLN393321 WVI393291:WVJ393321 B458827:C458857 IW458827:IX458857 SS458827:ST458857 ACO458827:ACP458857 AMK458827:AML458857 AWG458827:AWH458857 BGC458827:BGD458857 BPY458827:BPZ458857 BZU458827:BZV458857 CJQ458827:CJR458857 CTM458827:CTN458857 DDI458827:DDJ458857 DNE458827:DNF458857 DXA458827:DXB458857 EGW458827:EGX458857 EQS458827:EQT458857 FAO458827:FAP458857 FKK458827:FKL458857 FUG458827:FUH458857 GEC458827:GED458857 GNY458827:GNZ458857 GXU458827:GXV458857 HHQ458827:HHR458857 HRM458827:HRN458857 IBI458827:IBJ458857 ILE458827:ILF458857 IVA458827:IVB458857 JEW458827:JEX458857 JOS458827:JOT458857 JYO458827:JYP458857 KIK458827:KIL458857 KSG458827:KSH458857 LCC458827:LCD458857 LLY458827:LLZ458857 LVU458827:LVV458857 MFQ458827:MFR458857 MPM458827:MPN458857 MZI458827:MZJ458857 NJE458827:NJF458857 NTA458827:NTB458857 OCW458827:OCX458857 OMS458827:OMT458857 OWO458827:OWP458857 PGK458827:PGL458857 PQG458827:PQH458857 QAC458827:QAD458857 QJY458827:QJZ458857 QTU458827:QTV458857 RDQ458827:RDR458857 RNM458827:RNN458857 RXI458827:RXJ458857 SHE458827:SHF458857 SRA458827:SRB458857 TAW458827:TAX458857 TKS458827:TKT458857 TUO458827:TUP458857 UEK458827:UEL458857 UOG458827:UOH458857 UYC458827:UYD458857 VHY458827:VHZ458857 VRU458827:VRV458857 WBQ458827:WBR458857 WLM458827:WLN458857 WVI458827:WVJ458857 B524363:C524393 IW524363:IX524393 SS524363:ST524393 ACO524363:ACP524393 AMK524363:AML524393 AWG524363:AWH524393 BGC524363:BGD524393 BPY524363:BPZ524393 BZU524363:BZV524393 CJQ524363:CJR524393 CTM524363:CTN524393 DDI524363:DDJ524393 DNE524363:DNF524393 DXA524363:DXB524393 EGW524363:EGX524393 EQS524363:EQT524393 FAO524363:FAP524393 FKK524363:FKL524393 FUG524363:FUH524393 GEC524363:GED524393 GNY524363:GNZ524393 GXU524363:GXV524393 HHQ524363:HHR524393 HRM524363:HRN524393 IBI524363:IBJ524393 ILE524363:ILF524393 IVA524363:IVB524393 JEW524363:JEX524393 JOS524363:JOT524393 JYO524363:JYP524393 KIK524363:KIL524393 KSG524363:KSH524393 LCC524363:LCD524393 LLY524363:LLZ524393 LVU524363:LVV524393 MFQ524363:MFR524393 MPM524363:MPN524393 MZI524363:MZJ524393 NJE524363:NJF524393 NTA524363:NTB524393 OCW524363:OCX524393 OMS524363:OMT524393 OWO524363:OWP524393 PGK524363:PGL524393 PQG524363:PQH524393 QAC524363:QAD524393 QJY524363:QJZ524393 QTU524363:QTV524393 RDQ524363:RDR524393 RNM524363:RNN524393 RXI524363:RXJ524393 SHE524363:SHF524393 SRA524363:SRB524393 TAW524363:TAX524393 TKS524363:TKT524393 TUO524363:TUP524393 UEK524363:UEL524393 UOG524363:UOH524393 UYC524363:UYD524393 VHY524363:VHZ524393 VRU524363:VRV524393 WBQ524363:WBR524393 WLM524363:WLN524393 WVI524363:WVJ524393 B589899:C589929 IW589899:IX589929 SS589899:ST589929 ACO589899:ACP589929 AMK589899:AML589929 AWG589899:AWH589929 BGC589899:BGD589929 BPY589899:BPZ589929 BZU589899:BZV589929 CJQ589899:CJR589929 CTM589899:CTN589929 DDI589899:DDJ589929 DNE589899:DNF589929 DXA589899:DXB589929 EGW589899:EGX589929 EQS589899:EQT589929 FAO589899:FAP589929 FKK589899:FKL589929 FUG589899:FUH589929 GEC589899:GED589929 GNY589899:GNZ589929 GXU589899:GXV589929 HHQ589899:HHR589929 HRM589899:HRN589929 IBI589899:IBJ589929 ILE589899:ILF589929 IVA589899:IVB589929 JEW589899:JEX589929 JOS589899:JOT589929 JYO589899:JYP589929 KIK589899:KIL589929 KSG589899:KSH589929 LCC589899:LCD589929 LLY589899:LLZ589929 LVU589899:LVV589929 MFQ589899:MFR589929 MPM589899:MPN589929 MZI589899:MZJ589929 NJE589899:NJF589929 NTA589899:NTB589929 OCW589899:OCX589929 OMS589899:OMT589929 OWO589899:OWP589929 PGK589899:PGL589929 PQG589899:PQH589929 QAC589899:QAD589929 QJY589899:QJZ589929 QTU589899:QTV589929 RDQ589899:RDR589929 RNM589899:RNN589929 RXI589899:RXJ589929 SHE589899:SHF589929 SRA589899:SRB589929 TAW589899:TAX589929 TKS589899:TKT589929 TUO589899:TUP589929 UEK589899:UEL589929 UOG589899:UOH589929 UYC589899:UYD589929 VHY589899:VHZ589929 VRU589899:VRV589929 WBQ589899:WBR589929 WLM589899:WLN589929 WVI589899:WVJ589929 B655435:C655465 IW655435:IX655465 SS655435:ST655465 ACO655435:ACP655465 AMK655435:AML655465 AWG655435:AWH655465 BGC655435:BGD655465 BPY655435:BPZ655465 BZU655435:BZV655465 CJQ655435:CJR655465 CTM655435:CTN655465 DDI655435:DDJ655465 DNE655435:DNF655465 DXA655435:DXB655465 EGW655435:EGX655465 EQS655435:EQT655465 FAO655435:FAP655465 FKK655435:FKL655465 FUG655435:FUH655465 GEC655435:GED655465 GNY655435:GNZ655465 GXU655435:GXV655465 HHQ655435:HHR655465 HRM655435:HRN655465 IBI655435:IBJ655465 ILE655435:ILF655465 IVA655435:IVB655465 JEW655435:JEX655465 JOS655435:JOT655465 JYO655435:JYP655465 KIK655435:KIL655465 KSG655435:KSH655465 LCC655435:LCD655465 LLY655435:LLZ655465 LVU655435:LVV655465 MFQ655435:MFR655465 MPM655435:MPN655465 MZI655435:MZJ655465 NJE655435:NJF655465 NTA655435:NTB655465 OCW655435:OCX655465 OMS655435:OMT655465 OWO655435:OWP655465 PGK655435:PGL655465 PQG655435:PQH655465 QAC655435:QAD655465 QJY655435:QJZ655465 QTU655435:QTV655465 RDQ655435:RDR655465 RNM655435:RNN655465 RXI655435:RXJ655465 SHE655435:SHF655465 SRA655435:SRB655465 TAW655435:TAX655465 TKS655435:TKT655465 TUO655435:TUP655465 UEK655435:UEL655465 UOG655435:UOH655465 UYC655435:UYD655465 VHY655435:VHZ655465 VRU655435:VRV655465 WBQ655435:WBR655465 WLM655435:WLN655465 WVI655435:WVJ655465 B720971:C721001 IW720971:IX721001 SS720971:ST721001 ACO720971:ACP721001 AMK720971:AML721001 AWG720971:AWH721001 BGC720971:BGD721001 BPY720971:BPZ721001 BZU720971:BZV721001 CJQ720971:CJR721001 CTM720971:CTN721001 DDI720971:DDJ721001 DNE720971:DNF721001 DXA720971:DXB721001 EGW720971:EGX721001 EQS720971:EQT721001 FAO720971:FAP721001 FKK720971:FKL721001 FUG720971:FUH721001 GEC720971:GED721001 GNY720971:GNZ721001 GXU720971:GXV721001 HHQ720971:HHR721001 HRM720971:HRN721001 IBI720971:IBJ721001 ILE720971:ILF721001 IVA720971:IVB721001 JEW720971:JEX721001 JOS720971:JOT721001 JYO720971:JYP721001 KIK720971:KIL721001 KSG720971:KSH721001 LCC720971:LCD721001 LLY720971:LLZ721001 LVU720971:LVV721001 MFQ720971:MFR721001 MPM720971:MPN721001 MZI720971:MZJ721001 NJE720971:NJF721001 NTA720971:NTB721001 OCW720971:OCX721001 OMS720971:OMT721001 OWO720971:OWP721001 PGK720971:PGL721001 PQG720971:PQH721001 QAC720971:QAD721001 QJY720971:QJZ721001 QTU720971:QTV721001 RDQ720971:RDR721001 RNM720971:RNN721001 RXI720971:RXJ721001 SHE720971:SHF721001 SRA720971:SRB721001 TAW720971:TAX721001 TKS720971:TKT721001 TUO720971:TUP721001 UEK720971:UEL721001 UOG720971:UOH721001 UYC720971:UYD721001 VHY720971:VHZ721001 VRU720971:VRV721001 WBQ720971:WBR721001 WLM720971:WLN721001 WVI720971:WVJ721001 B786507:C786537 IW786507:IX786537 SS786507:ST786537 ACO786507:ACP786537 AMK786507:AML786537 AWG786507:AWH786537 BGC786507:BGD786537 BPY786507:BPZ786537 BZU786507:BZV786537 CJQ786507:CJR786537 CTM786507:CTN786537 DDI786507:DDJ786537 DNE786507:DNF786537 DXA786507:DXB786537 EGW786507:EGX786537 EQS786507:EQT786537 FAO786507:FAP786537 FKK786507:FKL786537 FUG786507:FUH786537 GEC786507:GED786537 GNY786507:GNZ786537 GXU786507:GXV786537 HHQ786507:HHR786537 HRM786507:HRN786537 IBI786507:IBJ786537 ILE786507:ILF786537 IVA786507:IVB786537 JEW786507:JEX786537 JOS786507:JOT786537 JYO786507:JYP786537 KIK786507:KIL786537 KSG786507:KSH786537 LCC786507:LCD786537 LLY786507:LLZ786537 LVU786507:LVV786537 MFQ786507:MFR786537 MPM786507:MPN786537 MZI786507:MZJ786537 NJE786507:NJF786537 NTA786507:NTB786537 OCW786507:OCX786537 OMS786507:OMT786537 OWO786507:OWP786537 PGK786507:PGL786537 PQG786507:PQH786537 QAC786507:QAD786537 QJY786507:QJZ786537 QTU786507:QTV786537 RDQ786507:RDR786537 RNM786507:RNN786537 RXI786507:RXJ786537 SHE786507:SHF786537 SRA786507:SRB786537 TAW786507:TAX786537 TKS786507:TKT786537 TUO786507:TUP786537 UEK786507:UEL786537 UOG786507:UOH786537 UYC786507:UYD786537 VHY786507:VHZ786537 VRU786507:VRV786537 WBQ786507:WBR786537 WLM786507:WLN786537 WVI786507:WVJ786537 B852043:C852073 IW852043:IX852073 SS852043:ST852073 ACO852043:ACP852073 AMK852043:AML852073 AWG852043:AWH852073 BGC852043:BGD852073 BPY852043:BPZ852073 BZU852043:BZV852073 CJQ852043:CJR852073 CTM852043:CTN852073 DDI852043:DDJ852073 DNE852043:DNF852073 DXA852043:DXB852073 EGW852043:EGX852073 EQS852043:EQT852073 FAO852043:FAP852073 FKK852043:FKL852073 FUG852043:FUH852073 GEC852043:GED852073 GNY852043:GNZ852073 GXU852043:GXV852073 HHQ852043:HHR852073 HRM852043:HRN852073 IBI852043:IBJ852073 ILE852043:ILF852073 IVA852043:IVB852073 JEW852043:JEX852073 JOS852043:JOT852073 JYO852043:JYP852073 KIK852043:KIL852073 KSG852043:KSH852073 LCC852043:LCD852073 LLY852043:LLZ852073 LVU852043:LVV852073 MFQ852043:MFR852073 MPM852043:MPN852073 MZI852043:MZJ852073 NJE852043:NJF852073 NTA852043:NTB852073 OCW852043:OCX852073 OMS852043:OMT852073 OWO852043:OWP852073 PGK852043:PGL852073 PQG852043:PQH852073 QAC852043:QAD852073 QJY852043:QJZ852073 QTU852043:QTV852073 RDQ852043:RDR852073 RNM852043:RNN852073 RXI852043:RXJ852073 SHE852043:SHF852073 SRA852043:SRB852073 TAW852043:TAX852073 TKS852043:TKT852073 TUO852043:TUP852073 UEK852043:UEL852073 UOG852043:UOH852073 UYC852043:UYD852073 VHY852043:VHZ852073 VRU852043:VRV852073 WBQ852043:WBR852073 WLM852043:WLN852073 WVI852043:WVJ852073 B917579:C917609 IW917579:IX917609 SS917579:ST917609 ACO917579:ACP917609 AMK917579:AML917609 AWG917579:AWH917609 BGC917579:BGD917609 BPY917579:BPZ917609 BZU917579:BZV917609 CJQ917579:CJR917609 CTM917579:CTN917609 DDI917579:DDJ917609 DNE917579:DNF917609 DXA917579:DXB917609 EGW917579:EGX917609 EQS917579:EQT917609 FAO917579:FAP917609 FKK917579:FKL917609 FUG917579:FUH917609 GEC917579:GED917609 GNY917579:GNZ917609 GXU917579:GXV917609 HHQ917579:HHR917609 HRM917579:HRN917609 IBI917579:IBJ917609 ILE917579:ILF917609 IVA917579:IVB917609 JEW917579:JEX917609 JOS917579:JOT917609 JYO917579:JYP917609 KIK917579:KIL917609 KSG917579:KSH917609 LCC917579:LCD917609 LLY917579:LLZ917609 LVU917579:LVV917609 MFQ917579:MFR917609 MPM917579:MPN917609 MZI917579:MZJ917609 NJE917579:NJF917609 NTA917579:NTB917609 OCW917579:OCX917609 OMS917579:OMT917609 OWO917579:OWP917609 PGK917579:PGL917609 PQG917579:PQH917609 QAC917579:QAD917609 QJY917579:QJZ917609 QTU917579:QTV917609 RDQ917579:RDR917609 RNM917579:RNN917609 RXI917579:RXJ917609 SHE917579:SHF917609 SRA917579:SRB917609 TAW917579:TAX917609 TKS917579:TKT917609 TUO917579:TUP917609 UEK917579:UEL917609 UOG917579:UOH917609 UYC917579:UYD917609 VHY917579:VHZ917609 VRU917579:VRV917609 WBQ917579:WBR917609 WLM917579:WLN917609 WVI917579:WVJ917609 B983115:C983145 IW983115:IX983145 SS983115:ST983145 ACO983115:ACP983145 AMK983115:AML983145 AWG983115:AWH983145 BGC983115:BGD983145 BPY983115:BPZ983145 BZU983115:BZV983145 CJQ983115:CJR983145 CTM983115:CTN983145 DDI983115:DDJ983145 DNE983115:DNF983145 DXA983115:DXB983145 EGW983115:EGX983145 EQS983115:EQT983145 FAO983115:FAP983145 FKK983115:FKL983145 FUG983115:FUH983145 GEC983115:GED983145 GNY983115:GNZ983145 GXU983115:GXV983145 HHQ983115:HHR983145 HRM983115:HRN983145 IBI983115:IBJ983145 ILE983115:ILF983145 IVA983115:IVB983145 JEW983115:JEX983145 JOS983115:JOT983145 JYO983115:JYP983145 KIK983115:KIL983145 KSG983115:KSH983145 LCC983115:LCD983145 LLY983115:LLZ983145 LVU983115:LVV983145 MFQ983115:MFR983145 MPM983115:MPN983145 MZI983115:MZJ983145 NJE983115:NJF983145 NTA983115:NTB983145 OCW983115:OCX983145 OMS983115:OMT983145 OWO983115:OWP983145 PGK983115:PGL983145 PQG983115:PQH983145 QAC983115:QAD983145 QJY983115:QJZ983145 QTU983115:QTV983145 RDQ983115:RDR983145 RNM983115:RNN983145 RXI983115:RXJ983145 SHE983115:SHF983145 SRA983115:SRB983145 TAW983115:TAX983145 TKS983115:TKT983145 TUO983115:TUP983145 UEK983115:UEL983145 UOG983115:UOH983145 UYC983115:UYD983145 VHY983115:VHZ983145 VRU983115:VRV983145 WBQ983115:WBR983145 WLM983115:WLN983145 WVI983115:WVJ983145 C192:C196 IX192:IX196 ST192:ST196 ACP192:ACP196 AML192:AML196 AWH192:AWH196 BGD192:BGD196 BPZ192:BPZ196 BZV192:BZV196 CJR192:CJR196 CTN192:CTN196 DDJ192:DDJ196 DNF192:DNF196 DXB192:DXB196 EGX192:EGX196 EQT192:EQT196 FAP192:FAP196 FKL192:FKL196 FUH192:FUH196 GED192:GED196 GNZ192:GNZ196 GXV192:GXV196 HHR192:HHR196 HRN192:HRN196 IBJ192:IBJ196 ILF192:ILF196 IVB192:IVB196 JEX192:JEX196 JOT192:JOT196 JYP192:JYP196 KIL192:KIL196 KSH192:KSH196 LCD192:LCD196 LLZ192:LLZ196 LVV192:LVV196 MFR192:MFR196 MPN192:MPN196 MZJ192:MZJ196 NJF192:NJF196 NTB192:NTB196 OCX192:OCX196 OMT192:OMT196 OWP192:OWP196 PGL192:PGL196 PQH192:PQH196 QAD192:QAD196 QJZ192:QJZ196 QTV192:QTV196 RDR192:RDR196 RNN192:RNN196 RXJ192:RXJ196 SHF192:SHF196 SRB192:SRB196 TAX192:TAX196 TKT192:TKT196 TUP192:TUP196 UEL192:UEL196 UOH192:UOH196 UYD192:UYD196 VHZ192:VHZ196 VRV192:VRV196 WBR192:WBR196 WLN192:WLN196 WVJ192:WVJ196 C65728:C65732 IX65728:IX65732 ST65728:ST65732 ACP65728:ACP65732 AML65728:AML65732 AWH65728:AWH65732 BGD65728:BGD65732 BPZ65728:BPZ65732 BZV65728:BZV65732 CJR65728:CJR65732 CTN65728:CTN65732 DDJ65728:DDJ65732 DNF65728:DNF65732 DXB65728:DXB65732 EGX65728:EGX65732 EQT65728:EQT65732 FAP65728:FAP65732 FKL65728:FKL65732 FUH65728:FUH65732 GED65728:GED65732 GNZ65728:GNZ65732 GXV65728:GXV65732 HHR65728:HHR65732 HRN65728:HRN65732 IBJ65728:IBJ65732 ILF65728:ILF65732 IVB65728:IVB65732 JEX65728:JEX65732 JOT65728:JOT65732 JYP65728:JYP65732 KIL65728:KIL65732 KSH65728:KSH65732 LCD65728:LCD65732 LLZ65728:LLZ65732 LVV65728:LVV65732 MFR65728:MFR65732 MPN65728:MPN65732 MZJ65728:MZJ65732 NJF65728:NJF65732 NTB65728:NTB65732 OCX65728:OCX65732 OMT65728:OMT65732 OWP65728:OWP65732 PGL65728:PGL65732 PQH65728:PQH65732 QAD65728:QAD65732 QJZ65728:QJZ65732 QTV65728:QTV65732 RDR65728:RDR65732 RNN65728:RNN65732 RXJ65728:RXJ65732 SHF65728:SHF65732 SRB65728:SRB65732 TAX65728:TAX65732 TKT65728:TKT65732 TUP65728:TUP65732 UEL65728:UEL65732 UOH65728:UOH65732 UYD65728:UYD65732 VHZ65728:VHZ65732 VRV65728:VRV65732 WBR65728:WBR65732 WLN65728:WLN65732 WVJ65728:WVJ65732 C131264:C131268 IX131264:IX131268 ST131264:ST131268 ACP131264:ACP131268 AML131264:AML131268 AWH131264:AWH131268 BGD131264:BGD131268 BPZ131264:BPZ131268 BZV131264:BZV131268 CJR131264:CJR131268 CTN131264:CTN131268 DDJ131264:DDJ131268 DNF131264:DNF131268 DXB131264:DXB131268 EGX131264:EGX131268 EQT131264:EQT131268 FAP131264:FAP131268 FKL131264:FKL131268 FUH131264:FUH131268 GED131264:GED131268 GNZ131264:GNZ131268 GXV131264:GXV131268 HHR131264:HHR131268 HRN131264:HRN131268 IBJ131264:IBJ131268 ILF131264:ILF131268 IVB131264:IVB131268 JEX131264:JEX131268 JOT131264:JOT131268 JYP131264:JYP131268 KIL131264:KIL131268 KSH131264:KSH131268 LCD131264:LCD131268 LLZ131264:LLZ131268 LVV131264:LVV131268 MFR131264:MFR131268 MPN131264:MPN131268 MZJ131264:MZJ131268 NJF131264:NJF131268 NTB131264:NTB131268 OCX131264:OCX131268 OMT131264:OMT131268 OWP131264:OWP131268 PGL131264:PGL131268 PQH131264:PQH131268 QAD131264:QAD131268 QJZ131264:QJZ131268 QTV131264:QTV131268 RDR131264:RDR131268 RNN131264:RNN131268 RXJ131264:RXJ131268 SHF131264:SHF131268 SRB131264:SRB131268 TAX131264:TAX131268 TKT131264:TKT131268 TUP131264:TUP131268 UEL131264:UEL131268 UOH131264:UOH131268 UYD131264:UYD131268 VHZ131264:VHZ131268 VRV131264:VRV131268 WBR131264:WBR131268 WLN131264:WLN131268 WVJ131264:WVJ131268 C196800:C196804 IX196800:IX196804 ST196800:ST196804 ACP196800:ACP196804 AML196800:AML196804 AWH196800:AWH196804 BGD196800:BGD196804 BPZ196800:BPZ196804 BZV196800:BZV196804 CJR196800:CJR196804 CTN196800:CTN196804 DDJ196800:DDJ196804 DNF196800:DNF196804 DXB196800:DXB196804 EGX196800:EGX196804 EQT196800:EQT196804 FAP196800:FAP196804 FKL196800:FKL196804 FUH196800:FUH196804 GED196800:GED196804 GNZ196800:GNZ196804 GXV196800:GXV196804 HHR196800:HHR196804 HRN196800:HRN196804 IBJ196800:IBJ196804 ILF196800:ILF196804 IVB196800:IVB196804 JEX196800:JEX196804 JOT196800:JOT196804 JYP196800:JYP196804 KIL196800:KIL196804 KSH196800:KSH196804 LCD196800:LCD196804 LLZ196800:LLZ196804 LVV196800:LVV196804 MFR196800:MFR196804 MPN196800:MPN196804 MZJ196800:MZJ196804 NJF196800:NJF196804 NTB196800:NTB196804 OCX196800:OCX196804 OMT196800:OMT196804 OWP196800:OWP196804 PGL196800:PGL196804 PQH196800:PQH196804 QAD196800:QAD196804 QJZ196800:QJZ196804 QTV196800:QTV196804 RDR196800:RDR196804 RNN196800:RNN196804 RXJ196800:RXJ196804 SHF196800:SHF196804 SRB196800:SRB196804 TAX196800:TAX196804 TKT196800:TKT196804 TUP196800:TUP196804 UEL196800:UEL196804 UOH196800:UOH196804 UYD196800:UYD196804 VHZ196800:VHZ196804 VRV196800:VRV196804 WBR196800:WBR196804 WLN196800:WLN196804 WVJ196800:WVJ196804 C262336:C262340 IX262336:IX262340 ST262336:ST262340 ACP262336:ACP262340 AML262336:AML262340 AWH262336:AWH262340 BGD262336:BGD262340 BPZ262336:BPZ262340 BZV262336:BZV262340 CJR262336:CJR262340 CTN262336:CTN262340 DDJ262336:DDJ262340 DNF262336:DNF262340 DXB262336:DXB262340 EGX262336:EGX262340 EQT262336:EQT262340 FAP262336:FAP262340 FKL262336:FKL262340 FUH262336:FUH262340 GED262336:GED262340 GNZ262336:GNZ262340 GXV262336:GXV262340 HHR262336:HHR262340 HRN262336:HRN262340 IBJ262336:IBJ262340 ILF262336:ILF262340 IVB262336:IVB262340 JEX262336:JEX262340 JOT262336:JOT262340 JYP262336:JYP262340 KIL262336:KIL262340 KSH262336:KSH262340 LCD262336:LCD262340 LLZ262336:LLZ262340 LVV262336:LVV262340 MFR262336:MFR262340 MPN262336:MPN262340 MZJ262336:MZJ262340 NJF262336:NJF262340 NTB262336:NTB262340 OCX262336:OCX262340 OMT262336:OMT262340 OWP262336:OWP262340 PGL262336:PGL262340 PQH262336:PQH262340 QAD262336:QAD262340 QJZ262336:QJZ262340 QTV262336:QTV262340 RDR262336:RDR262340 RNN262336:RNN262340 RXJ262336:RXJ262340 SHF262336:SHF262340 SRB262336:SRB262340 TAX262336:TAX262340 TKT262336:TKT262340 TUP262336:TUP262340 UEL262336:UEL262340 UOH262336:UOH262340 UYD262336:UYD262340 VHZ262336:VHZ262340 VRV262336:VRV262340 WBR262336:WBR262340 WLN262336:WLN262340 WVJ262336:WVJ262340 C327872:C327876 IX327872:IX327876 ST327872:ST327876 ACP327872:ACP327876 AML327872:AML327876 AWH327872:AWH327876 BGD327872:BGD327876 BPZ327872:BPZ327876 BZV327872:BZV327876 CJR327872:CJR327876 CTN327872:CTN327876 DDJ327872:DDJ327876 DNF327872:DNF327876 DXB327872:DXB327876 EGX327872:EGX327876 EQT327872:EQT327876 FAP327872:FAP327876 FKL327872:FKL327876 FUH327872:FUH327876 GED327872:GED327876 GNZ327872:GNZ327876 GXV327872:GXV327876 HHR327872:HHR327876 HRN327872:HRN327876 IBJ327872:IBJ327876 ILF327872:ILF327876 IVB327872:IVB327876 JEX327872:JEX327876 JOT327872:JOT327876 JYP327872:JYP327876 KIL327872:KIL327876 KSH327872:KSH327876 LCD327872:LCD327876 LLZ327872:LLZ327876 LVV327872:LVV327876 MFR327872:MFR327876 MPN327872:MPN327876 MZJ327872:MZJ327876 NJF327872:NJF327876 NTB327872:NTB327876 OCX327872:OCX327876 OMT327872:OMT327876 OWP327872:OWP327876 PGL327872:PGL327876 PQH327872:PQH327876 QAD327872:QAD327876 QJZ327872:QJZ327876 QTV327872:QTV327876 RDR327872:RDR327876 RNN327872:RNN327876 RXJ327872:RXJ327876 SHF327872:SHF327876 SRB327872:SRB327876 TAX327872:TAX327876 TKT327872:TKT327876 TUP327872:TUP327876 UEL327872:UEL327876 UOH327872:UOH327876 UYD327872:UYD327876 VHZ327872:VHZ327876 VRV327872:VRV327876 WBR327872:WBR327876 WLN327872:WLN327876 WVJ327872:WVJ327876 C393408:C393412 IX393408:IX393412 ST393408:ST393412 ACP393408:ACP393412 AML393408:AML393412 AWH393408:AWH393412 BGD393408:BGD393412 BPZ393408:BPZ393412 BZV393408:BZV393412 CJR393408:CJR393412 CTN393408:CTN393412 DDJ393408:DDJ393412 DNF393408:DNF393412 DXB393408:DXB393412 EGX393408:EGX393412 EQT393408:EQT393412 FAP393408:FAP393412 FKL393408:FKL393412 FUH393408:FUH393412 GED393408:GED393412 GNZ393408:GNZ393412 GXV393408:GXV393412 HHR393408:HHR393412 HRN393408:HRN393412 IBJ393408:IBJ393412 ILF393408:ILF393412 IVB393408:IVB393412 JEX393408:JEX393412 JOT393408:JOT393412 JYP393408:JYP393412 KIL393408:KIL393412 KSH393408:KSH393412 LCD393408:LCD393412 LLZ393408:LLZ393412 LVV393408:LVV393412 MFR393408:MFR393412 MPN393408:MPN393412 MZJ393408:MZJ393412 NJF393408:NJF393412 NTB393408:NTB393412 OCX393408:OCX393412 OMT393408:OMT393412 OWP393408:OWP393412 PGL393408:PGL393412 PQH393408:PQH393412 QAD393408:QAD393412 QJZ393408:QJZ393412 QTV393408:QTV393412 RDR393408:RDR393412 RNN393408:RNN393412 RXJ393408:RXJ393412 SHF393408:SHF393412 SRB393408:SRB393412 TAX393408:TAX393412 TKT393408:TKT393412 TUP393408:TUP393412 UEL393408:UEL393412 UOH393408:UOH393412 UYD393408:UYD393412 VHZ393408:VHZ393412 VRV393408:VRV393412 WBR393408:WBR393412 WLN393408:WLN393412 WVJ393408:WVJ393412 C458944:C458948 IX458944:IX458948 ST458944:ST458948 ACP458944:ACP458948 AML458944:AML458948 AWH458944:AWH458948 BGD458944:BGD458948 BPZ458944:BPZ458948 BZV458944:BZV458948 CJR458944:CJR458948 CTN458944:CTN458948 DDJ458944:DDJ458948 DNF458944:DNF458948 DXB458944:DXB458948 EGX458944:EGX458948 EQT458944:EQT458948 FAP458944:FAP458948 FKL458944:FKL458948 FUH458944:FUH458948 GED458944:GED458948 GNZ458944:GNZ458948 GXV458944:GXV458948 HHR458944:HHR458948 HRN458944:HRN458948 IBJ458944:IBJ458948 ILF458944:ILF458948 IVB458944:IVB458948 JEX458944:JEX458948 JOT458944:JOT458948 JYP458944:JYP458948 KIL458944:KIL458948 KSH458944:KSH458948 LCD458944:LCD458948 LLZ458944:LLZ458948 LVV458944:LVV458948 MFR458944:MFR458948 MPN458944:MPN458948 MZJ458944:MZJ458948 NJF458944:NJF458948 NTB458944:NTB458948 OCX458944:OCX458948 OMT458944:OMT458948 OWP458944:OWP458948 PGL458944:PGL458948 PQH458944:PQH458948 QAD458944:QAD458948 QJZ458944:QJZ458948 QTV458944:QTV458948 RDR458944:RDR458948 RNN458944:RNN458948 RXJ458944:RXJ458948 SHF458944:SHF458948 SRB458944:SRB458948 TAX458944:TAX458948 TKT458944:TKT458948 TUP458944:TUP458948 UEL458944:UEL458948 UOH458944:UOH458948 UYD458944:UYD458948 VHZ458944:VHZ458948 VRV458944:VRV458948 WBR458944:WBR458948 WLN458944:WLN458948 WVJ458944:WVJ458948 C524480:C524484 IX524480:IX524484 ST524480:ST524484 ACP524480:ACP524484 AML524480:AML524484 AWH524480:AWH524484 BGD524480:BGD524484 BPZ524480:BPZ524484 BZV524480:BZV524484 CJR524480:CJR524484 CTN524480:CTN524484 DDJ524480:DDJ524484 DNF524480:DNF524484 DXB524480:DXB524484 EGX524480:EGX524484 EQT524480:EQT524484 FAP524480:FAP524484 FKL524480:FKL524484 FUH524480:FUH524484 GED524480:GED524484 GNZ524480:GNZ524484 GXV524480:GXV524484 HHR524480:HHR524484 HRN524480:HRN524484 IBJ524480:IBJ524484 ILF524480:ILF524484 IVB524480:IVB524484 JEX524480:JEX524484 JOT524480:JOT524484 JYP524480:JYP524484 KIL524480:KIL524484 KSH524480:KSH524484 LCD524480:LCD524484 LLZ524480:LLZ524484 LVV524480:LVV524484 MFR524480:MFR524484 MPN524480:MPN524484 MZJ524480:MZJ524484 NJF524480:NJF524484 NTB524480:NTB524484 OCX524480:OCX524484 OMT524480:OMT524484 OWP524480:OWP524484 PGL524480:PGL524484 PQH524480:PQH524484 QAD524480:QAD524484 QJZ524480:QJZ524484 QTV524480:QTV524484 RDR524480:RDR524484 RNN524480:RNN524484 RXJ524480:RXJ524484 SHF524480:SHF524484 SRB524480:SRB524484 TAX524480:TAX524484 TKT524480:TKT524484 TUP524480:TUP524484 UEL524480:UEL524484 UOH524480:UOH524484 UYD524480:UYD524484 VHZ524480:VHZ524484 VRV524480:VRV524484 WBR524480:WBR524484 WLN524480:WLN524484 WVJ524480:WVJ524484 C590016:C590020 IX590016:IX590020 ST590016:ST590020 ACP590016:ACP590020 AML590016:AML590020 AWH590016:AWH590020 BGD590016:BGD590020 BPZ590016:BPZ590020 BZV590016:BZV590020 CJR590016:CJR590020 CTN590016:CTN590020 DDJ590016:DDJ590020 DNF590016:DNF590020 DXB590016:DXB590020 EGX590016:EGX590020 EQT590016:EQT590020 FAP590016:FAP590020 FKL590016:FKL590020 FUH590016:FUH590020 GED590016:GED590020 GNZ590016:GNZ590020 GXV590016:GXV590020 HHR590016:HHR590020 HRN590016:HRN590020 IBJ590016:IBJ590020 ILF590016:ILF590020 IVB590016:IVB590020 JEX590016:JEX590020 JOT590016:JOT590020 JYP590016:JYP590020 KIL590016:KIL590020 KSH590016:KSH590020 LCD590016:LCD590020 LLZ590016:LLZ590020 LVV590016:LVV590020 MFR590016:MFR590020 MPN590016:MPN590020 MZJ590016:MZJ590020 NJF590016:NJF590020 NTB590016:NTB590020 OCX590016:OCX590020 OMT590016:OMT590020 OWP590016:OWP590020 PGL590016:PGL590020 PQH590016:PQH590020 QAD590016:QAD590020 QJZ590016:QJZ590020 QTV590016:QTV590020 RDR590016:RDR590020 RNN590016:RNN590020 RXJ590016:RXJ590020 SHF590016:SHF590020 SRB590016:SRB590020 TAX590016:TAX590020 TKT590016:TKT590020 TUP590016:TUP590020 UEL590016:UEL590020 UOH590016:UOH590020 UYD590016:UYD590020 VHZ590016:VHZ590020 VRV590016:VRV590020 WBR590016:WBR590020 WLN590016:WLN590020 WVJ590016:WVJ590020 C655552:C655556 IX655552:IX655556 ST655552:ST655556 ACP655552:ACP655556 AML655552:AML655556 AWH655552:AWH655556 BGD655552:BGD655556 BPZ655552:BPZ655556 BZV655552:BZV655556 CJR655552:CJR655556 CTN655552:CTN655556 DDJ655552:DDJ655556 DNF655552:DNF655556 DXB655552:DXB655556 EGX655552:EGX655556 EQT655552:EQT655556 FAP655552:FAP655556 FKL655552:FKL655556 FUH655552:FUH655556 GED655552:GED655556 GNZ655552:GNZ655556 GXV655552:GXV655556 HHR655552:HHR655556 HRN655552:HRN655556 IBJ655552:IBJ655556 ILF655552:ILF655556 IVB655552:IVB655556 JEX655552:JEX655556 JOT655552:JOT655556 JYP655552:JYP655556 KIL655552:KIL655556 KSH655552:KSH655556 LCD655552:LCD655556 LLZ655552:LLZ655556 LVV655552:LVV655556 MFR655552:MFR655556 MPN655552:MPN655556 MZJ655552:MZJ655556 NJF655552:NJF655556 NTB655552:NTB655556 OCX655552:OCX655556 OMT655552:OMT655556 OWP655552:OWP655556 PGL655552:PGL655556 PQH655552:PQH655556 QAD655552:QAD655556 QJZ655552:QJZ655556 QTV655552:QTV655556 RDR655552:RDR655556 RNN655552:RNN655556 RXJ655552:RXJ655556 SHF655552:SHF655556 SRB655552:SRB655556 TAX655552:TAX655556 TKT655552:TKT655556 TUP655552:TUP655556 UEL655552:UEL655556 UOH655552:UOH655556 UYD655552:UYD655556 VHZ655552:VHZ655556 VRV655552:VRV655556 WBR655552:WBR655556 WLN655552:WLN655556 WVJ655552:WVJ655556 C721088:C721092 IX721088:IX721092 ST721088:ST721092 ACP721088:ACP721092 AML721088:AML721092 AWH721088:AWH721092 BGD721088:BGD721092 BPZ721088:BPZ721092 BZV721088:BZV721092 CJR721088:CJR721092 CTN721088:CTN721092 DDJ721088:DDJ721092 DNF721088:DNF721092 DXB721088:DXB721092 EGX721088:EGX721092 EQT721088:EQT721092 FAP721088:FAP721092 FKL721088:FKL721092 FUH721088:FUH721092 GED721088:GED721092 GNZ721088:GNZ721092 GXV721088:GXV721092 HHR721088:HHR721092 HRN721088:HRN721092 IBJ721088:IBJ721092 ILF721088:ILF721092 IVB721088:IVB721092 JEX721088:JEX721092 JOT721088:JOT721092 JYP721088:JYP721092 KIL721088:KIL721092 KSH721088:KSH721092 LCD721088:LCD721092 LLZ721088:LLZ721092 LVV721088:LVV721092 MFR721088:MFR721092 MPN721088:MPN721092 MZJ721088:MZJ721092 NJF721088:NJF721092 NTB721088:NTB721092 OCX721088:OCX721092 OMT721088:OMT721092 OWP721088:OWP721092 PGL721088:PGL721092 PQH721088:PQH721092 QAD721088:QAD721092 QJZ721088:QJZ721092 QTV721088:QTV721092 RDR721088:RDR721092 RNN721088:RNN721092 RXJ721088:RXJ721092 SHF721088:SHF721092 SRB721088:SRB721092 TAX721088:TAX721092 TKT721088:TKT721092 TUP721088:TUP721092 UEL721088:UEL721092 UOH721088:UOH721092 UYD721088:UYD721092 VHZ721088:VHZ721092 VRV721088:VRV721092 WBR721088:WBR721092 WLN721088:WLN721092 WVJ721088:WVJ721092 C786624:C786628 IX786624:IX786628 ST786624:ST786628 ACP786624:ACP786628 AML786624:AML786628 AWH786624:AWH786628 BGD786624:BGD786628 BPZ786624:BPZ786628 BZV786624:BZV786628 CJR786624:CJR786628 CTN786624:CTN786628 DDJ786624:DDJ786628 DNF786624:DNF786628 DXB786624:DXB786628 EGX786624:EGX786628 EQT786624:EQT786628 FAP786624:FAP786628 FKL786624:FKL786628 FUH786624:FUH786628 GED786624:GED786628 GNZ786624:GNZ786628 GXV786624:GXV786628 HHR786624:HHR786628 HRN786624:HRN786628 IBJ786624:IBJ786628 ILF786624:ILF786628 IVB786624:IVB786628 JEX786624:JEX786628 JOT786624:JOT786628 JYP786624:JYP786628 KIL786624:KIL786628 KSH786624:KSH786628 LCD786624:LCD786628 LLZ786624:LLZ786628 LVV786624:LVV786628 MFR786624:MFR786628 MPN786624:MPN786628 MZJ786624:MZJ786628 NJF786624:NJF786628 NTB786624:NTB786628 OCX786624:OCX786628 OMT786624:OMT786628 OWP786624:OWP786628 PGL786624:PGL786628 PQH786624:PQH786628 QAD786624:QAD786628 QJZ786624:QJZ786628 QTV786624:QTV786628 RDR786624:RDR786628 RNN786624:RNN786628 RXJ786624:RXJ786628 SHF786624:SHF786628 SRB786624:SRB786628 TAX786624:TAX786628 TKT786624:TKT786628 TUP786624:TUP786628 UEL786624:UEL786628 UOH786624:UOH786628 UYD786624:UYD786628 VHZ786624:VHZ786628 VRV786624:VRV786628 WBR786624:WBR786628 WLN786624:WLN786628 WVJ786624:WVJ786628 C852160:C852164 IX852160:IX852164 ST852160:ST852164 ACP852160:ACP852164 AML852160:AML852164 AWH852160:AWH852164 BGD852160:BGD852164 BPZ852160:BPZ852164 BZV852160:BZV852164 CJR852160:CJR852164 CTN852160:CTN852164 DDJ852160:DDJ852164 DNF852160:DNF852164 DXB852160:DXB852164 EGX852160:EGX852164 EQT852160:EQT852164 FAP852160:FAP852164 FKL852160:FKL852164 FUH852160:FUH852164 GED852160:GED852164 GNZ852160:GNZ852164 GXV852160:GXV852164 HHR852160:HHR852164 HRN852160:HRN852164 IBJ852160:IBJ852164 ILF852160:ILF852164 IVB852160:IVB852164 JEX852160:JEX852164 JOT852160:JOT852164 JYP852160:JYP852164 KIL852160:KIL852164 KSH852160:KSH852164 LCD852160:LCD852164 LLZ852160:LLZ852164 LVV852160:LVV852164 MFR852160:MFR852164 MPN852160:MPN852164 MZJ852160:MZJ852164 NJF852160:NJF852164 NTB852160:NTB852164 OCX852160:OCX852164 OMT852160:OMT852164 OWP852160:OWP852164 PGL852160:PGL852164 PQH852160:PQH852164 QAD852160:QAD852164 QJZ852160:QJZ852164 QTV852160:QTV852164 RDR852160:RDR852164 RNN852160:RNN852164 RXJ852160:RXJ852164 SHF852160:SHF852164 SRB852160:SRB852164 TAX852160:TAX852164 TKT852160:TKT852164 TUP852160:TUP852164 UEL852160:UEL852164 UOH852160:UOH852164 UYD852160:UYD852164 VHZ852160:VHZ852164 VRV852160:VRV852164 WBR852160:WBR852164 WLN852160:WLN852164 WVJ852160:WVJ852164 C917696:C917700 IX917696:IX917700 ST917696:ST917700 ACP917696:ACP917700 AML917696:AML917700 AWH917696:AWH917700 BGD917696:BGD917700 BPZ917696:BPZ917700 BZV917696:BZV917700 CJR917696:CJR917700 CTN917696:CTN917700 DDJ917696:DDJ917700 DNF917696:DNF917700 DXB917696:DXB917700 EGX917696:EGX917700 EQT917696:EQT917700 FAP917696:FAP917700 FKL917696:FKL917700 FUH917696:FUH917700 GED917696:GED917700 GNZ917696:GNZ917700 GXV917696:GXV917700 HHR917696:HHR917700 HRN917696:HRN917700 IBJ917696:IBJ917700 ILF917696:ILF917700 IVB917696:IVB917700 JEX917696:JEX917700 JOT917696:JOT917700 JYP917696:JYP917700 KIL917696:KIL917700 KSH917696:KSH917700 LCD917696:LCD917700 LLZ917696:LLZ917700 LVV917696:LVV917700 MFR917696:MFR917700 MPN917696:MPN917700 MZJ917696:MZJ917700 NJF917696:NJF917700 NTB917696:NTB917700 OCX917696:OCX917700 OMT917696:OMT917700 OWP917696:OWP917700 PGL917696:PGL917700 PQH917696:PQH917700 QAD917696:QAD917700 QJZ917696:QJZ917700 QTV917696:QTV917700 RDR917696:RDR917700 RNN917696:RNN917700 RXJ917696:RXJ917700 SHF917696:SHF917700 SRB917696:SRB917700 TAX917696:TAX917700 TKT917696:TKT917700 TUP917696:TUP917700 UEL917696:UEL917700 UOH917696:UOH917700 UYD917696:UYD917700 VHZ917696:VHZ917700 VRV917696:VRV917700 WBR917696:WBR917700 WLN917696:WLN917700 WVJ917696:WVJ917700 C983232:C983236 IX983232:IX983236 ST983232:ST983236 ACP983232:ACP983236 AML983232:AML983236 AWH983232:AWH983236 BGD983232:BGD983236 BPZ983232:BPZ983236 BZV983232:BZV983236 CJR983232:CJR983236 CTN983232:CTN983236 DDJ983232:DDJ983236 DNF983232:DNF983236 DXB983232:DXB983236 EGX983232:EGX983236 EQT983232:EQT983236 FAP983232:FAP983236 FKL983232:FKL983236 FUH983232:FUH983236 GED983232:GED983236 GNZ983232:GNZ983236 GXV983232:GXV983236 HHR983232:HHR983236 HRN983232:HRN983236 IBJ983232:IBJ983236 ILF983232:ILF983236 IVB983232:IVB983236 JEX983232:JEX983236 JOT983232:JOT983236 JYP983232:JYP983236 KIL983232:KIL983236 KSH983232:KSH983236 LCD983232:LCD983236 LLZ983232:LLZ983236 LVV983232:LVV983236 MFR983232:MFR983236 MPN983232:MPN983236 MZJ983232:MZJ983236 NJF983232:NJF983236 NTB983232:NTB983236 OCX983232:OCX983236 OMT983232:OMT983236 OWP983232:OWP983236 PGL983232:PGL983236 PQH983232:PQH983236 QAD983232:QAD983236 QJZ983232:QJZ983236 QTV983232:QTV983236 RDR983232:RDR983236 RNN983232:RNN983236 RXJ983232:RXJ983236 SHF983232:SHF983236 SRB983232:SRB983236 TAX983232:TAX983236 TKT983232:TKT983236 TUP983232:TUP983236 UEL983232:UEL983236 UOH983232:UOH983236 UYD983232:UYD983236 VHZ983232:VHZ983236 VRV983232:VRV983236 WBR983232:WBR983236 WLN983232:WLN983236 WVJ983232:WVJ983236 B189:D191 IW189:IY191 SS189:SU191 ACO189:ACQ191 AMK189:AMM191 AWG189:AWI191 BGC189:BGE191 BPY189:BQA191 BZU189:BZW191 CJQ189:CJS191 CTM189:CTO191 DDI189:DDK191 DNE189:DNG191 DXA189:DXC191 EGW189:EGY191 EQS189:EQU191 FAO189:FAQ191 FKK189:FKM191 FUG189:FUI191 GEC189:GEE191 GNY189:GOA191 GXU189:GXW191 HHQ189:HHS191 HRM189:HRO191 IBI189:IBK191 ILE189:ILG191 IVA189:IVC191 JEW189:JEY191 JOS189:JOU191 JYO189:JYQ191 KIK189:KIM191 KSG189:KSI191 LCC189:LCE191 LLY189:LMA191 LVU189:LVW191 MFQ189:MFS191 MPM189:MPO191 MZI189:MZK191 NJE189:NJG191 NTA189:NTC191 OCW189:OCY191 OMS189:OMU191 OWO189:OWQ191 PGK189:PGM191 PQG189:PQI191 QAC189:QAE191 QJY189:QKA191 QTU189:QTW191 RDQ189:RDS191 RNM189:RNO191 RXI189:RXK191 SHE189:SHG191 SRA189:SRC191 TAW189:TAY191 TKS189:TKU191 TUO189:TUQ191 UEK189:UEM191 UOG189:UOI191 UYC189:UYE191 VHY189:VIA191 VRU189:VRW191 WBQ189:WBS191 WLM189:WLO191 WVI189:WVK191 B65725:D65727 IW65725:IY65727 SS65725:SU65727 ACO65725:ACQ65727 AMK65725:AMM65727 AWG65725:AWI65727 BGC65725:BGE65727 BPY65725:BQA65727 BZU65725:BZW65727 CJQ65725:CJS65727 CTM65725:CTO65727 DDI65725:DDK65727 DNE65725:DNG65727 DXA65725:DXC65727 EGW65725:EGY65727 EQS65725:EQU65727 FAO65725:FAQ65727 FKK65725:FKM65727 FUG65725:FUI65727 GEC65725:GEE65727 GNY65725:GOA65727 GXU65725:GXW65727 HHQ65725:HHS65727 HRM65725:HRO65727 IBI65725:IBK65727 ILE65725:ILG65727 IVA65725:IVC65727 JEW65725:JEY65727 JOS65725:JOU65727 JYO65725:JYQ65727 KIK65725:KIM65727 KSG65725:KSI65727 LCC65725:LCE65727 LLY65725:LMA65727 LVU65725:LVW65727 MFQ65725:MFS65727 MPM65725:MPO65727 MZI65725:MZK65727 NJE65725:NJG65727 NTA65725:NTC65727 OCW65725:OCY65727 OMS65725:OMU65727 OWO65725:OWQ65727 PGK65725:PGM65727 PQG65725:PQI65727 QAC65725:QAE65727 QJY65725:QKA65727 QTU65725:QTW65727 RDQ65725:RDS65727 RNM65725:RNO65727 RXI65725:RXK65727 SHE65725:SHG65727 SRA65725:SRC65727 TAW65725:TAY65727 TKS65725:TKU65727 TUO65725:TUQ65727 UEK65725:UEM65727 UOG65725:UOI65727 UYC65725:UYE65727 VHY65725:VIA65727 VRU65725:VRW65727 WBQ65725:WBS65727 WLM65725:WLO65727 WVI65725:WVK65727 B131261:D131263 IW131261:IY131263 SS131261:SU131263 ACO131261:ACQ131263 AMK131261:AMM131263 AWG131261:AWI131263 BGC131261:BGE131263 BPY131261:BQA131263 BZU131261:BZW131263 CJQ131261:CJS131263 CTM131261:CTO131263 DDI131261:DDK131263 DNE131261:DNG131263 DXA131261:DXC131263 EGW131261:EGY131263 EQS131261:EQU131263 FAO131261:FAQ131263 FKK131261:FKM131263 FUG131261:FUI131263 GEC131261:GEE131263 GNY131261:GOA131263 GXU131261:GXW131263 HHQ131261:HHS131263 HRM131261:HRO131263 IBI131261:IBK131263 ILE131261:ILG131263 IVA131261:IVC131263 JEW131261:JEY131263 JOS131261:JOU131263 JYO131261:JYQ131263 KIK131261:KIM131263 KSG131261:KSI131263 LCC131261:LCE131263 LLY131261:LMA131263 LVU131261:LVW131263 MFQ131261:MFS131263 MPM131261:MPO131263 MZI131261:MZK131263 NJE131261:NJG131263 NTA131261:NTC131263 OCW131261:OCY131263 OMS131261:OMU131263 OWO131261:OWQ131263 PGK131261:PGM131263 PQG131261:PQI131263 QAC131261:QAE131263 QJY131261:QKA131263 QTU131261:QTW131263 RDQ131261:RDS131263 RNM131261:RNO131263 RXI131261:RXK131263 SHE131261:SHG131263 SRA131261:SRC131263 TAW131261:TAY131263 TKS131261:TKU131263 TUO131261:TUQ131263 UEK131261:UEM131263 UOG131261:UOI131263 UYC131261:UYE131263 VHY131261:VIA131263 VRU131261:VRW131263 WBQ131261:WBS131263 WLM131261:WLO131263 WVI131261:WVK131263 B196797:D196799 IW196797:IY196799 SS196797:SU196799 ACO196797:ACQ196799 AMK196797:AMM196799 AWG196797:AWI196799 BGC196797:BGE196799 BPY196797:BQA196799 BZU196797:BZW196799 CJQ196797:CJS196799 CTM196797:CTO196799 DDI196797:DDK196799 DNE196797:DNG196799 DXA196797:DXC196799 EGW196797:EGY196799 EQS196797:EQU196799 FAO196797:FAQ196799 FKK196797:FKM196799 FUG196797:FUI196799 GEC196797:GEE196799 GNY196797:GOA196799 GXU196797:GXW196799 HHQ196797:HHS196799 HRM196797:HRO196799 IBI196797:IBK196799 ILE196797:ILG196799 IVA196797:IVC196799 JEW196797:JEY196799 JOS196797:JOU196799 JYO196797:JYQ196799 KIK196797:KIM196799 KSG196797:KSI196799 LCC196797:LCE196799 LLY196797:LMA196799 LVU196797:LVW196799 MFQ196797:MFS196799 MPM196797:MPO196799 MZI196797:MZK196799 NJE196797:NJG196799 NTA196797:NTC196799 OCW196797:OCY196799 OMS196797:OMU196799 OWO196797:OWQ196799 PGK196797:PGM196799 PQG196797:PQI196799 QAC196797:QAE196799 QJY196797:QKA196799 QTU196797:QTW196799 RDQ196797:RDS196799 RNM196797:RNO196799 RXI196797:RXK196799 SHE196797:SHG196799 SRA196797:SRC196799 TAW196797:TAY196799 TKS196797:TKU196799 TUO196797:TUQ196799 UEK196797:UEM196799 UOG196797:UOI196799 UYC196797:UYE196799 VHY196797:VIA196799 VRU196797:VRW196799 WBQ196797:WBS196799 WLM196797:WLO196799 WVI196797:WVK196799 B262333:D262335 IW262333:IY262335 SS262333:SU262335 ACO262333:ACQ262335 AMK262333:AMM262335 AWG262333:AWI262335 BGC262333:BGE262335 BPY262333:BQA262335 BZU262333:BZW262335 CJQ262333:CJS262335 CTM262333:CTO262335 DDI262333:DDK262335 DNE262333:DNG262335 DXA262333:DXC262335 EGW262333:EGY262335 EQS262333:EQU262335 FAO262333:FAQ262335 FKK262333:FKM262335 FUG262333:FUI262335 GEC262333:GEE262335 GNY262333:GOA262335 GXU262333:GXW262335 HHQ262333:HHS262335 HRM262333:HRO262335 IBI262333:IBK262335 ILE262333:ILG262335 IVA262333:IVC262335 JEW262333:JEY262335 JOS262333:JOU262335 JYO262333:JYQ262335 KIK262333:KIM262335 KSG262333:KSI262335 LCC262333:LCE262335 LLY262333:LMA262335 LVU262333:LVW262335 MFQ262333:MFS262335 MPM262333:MPO262335 MZI262333:MZK262335 NJE262333:NJG262335 NTA262333:NTC262335 OCW262333:OCY262335 OMS262333:OMU262335 OWO262333:OWQ262335 PGK262333:PGM262335 PQG262333:PQI262335 QAC262333:QAE262335 QJY262333:QKA262335 QTU262333:QTW262335 RDQ262333:RDS262335 RNM262333:RNO262335 RXI262333:RXK262335 SHE262333:SHG262335 SRA262333:SRC262335 TAW262333:TAY262335 TKS262333:TKU262335 TUO262333:TUQ262335 UEK262333:UEM262335 UOG262333:UOI262335 UYC262333:UYE262335 VHY262333:VIA262335 VRU262333:VRW262335 WBQ262333:WBS262335 WLM262333:WLO262335 WVI262333:WVK262335 B327869:D327871 IW327869:IY327871 SS327869:SU327871 ACO327869:ACQ327871 AMK327869:AMM327871 AWG327869:AWI327871 BGC327869:BGE327871 BPY327869:BQA327871 BZU327869:BZW327871 CJQ327869:CJS327871 CTM327869:CTO327871 DDI327869:DDK327871 DNE327869:DNG327871 DXA327869:DXC327871 EGW327869:EGY327871 EQS327869:EQU327871 FAO327869:FAQ327871 FKK327869:FKM327871 FUG327869:FUI327871 GEC327869:GEE327871 GNY327869:GOA327871 GXU327869:GXW327871 HHQ327869:HHS327871 HRM327869:HRO327871 IBI327869:IBK327871 ILE327869:ILG327871 IVA327869:IVC327871 JEW327869:JEY327871 JOS327869:JOU327871 JYO327869:JYQ327871 KIK327869:KIM327871 KSG327869:KSI327871 LCC327869:LCE327871 LLY327869:LMA327871 LVU327869:LVW327871 MFQ327869:MFS327871 MPM327869:MPO327871 MZI327869:MZK327871 NJE327869:NJG327871 NTA327869:NTC327871 OCW327869:OCY327871 OMS327869:OMU327871 OWO327869:OWQ327871 PGK327869:PGM327871 PQG327869:PQI327871 QAC327869:QAE327871 QJY327869:QKA327871 QTU327869:QTW327871 RDQ327869:RDS327871 RNM327869:RNO327871 RXI327869:RXK327871 SHE327869:SHG327871 SRA327869:SRC327871 TAW327869:TAY327871 TKS327869:TKU327871 TUO327869:TUQ327871 UEK327869:UEM327871 UOG327869:UOI327871 UYC327869:UYE327871 VHY327869:VIA327871 VRU327869:VRW327871 WBQ327869:WBS327871 WLM327869:WLO327871 WVI327869:WVK327871 B393405:D393407 IW393405:IY393407 SS393405:SU393407 ACO393405:ACQ393407 AMK393405:AMM393407 AWG393405:AWI393407 BGC393405:BGE393407 BPY393405:BQA393407 BZU393405:BZW393407 CJQ393405:CJS393407 CTM393405:CTO393407 DDI393405:DDK393407 DNE393405:DNG393407 DXA393405:DXC393407 EGW393405:EGY393407 EQS393405:EQU393407 FAO393405:FAQ393407 FKK393405:FKM393407 FUG393405:FUI393407 GEC393405:GEE393407 GNY393405:GOA393407 GXU393405:GXW393407 HHQ393405:HHS393407 HRM393405:HRO393407 IBI393405:IBK393407 ILE393405:ILG393407 IVA393405:IVC393407 JEW393405:JEY393407 JOS393405:JOU393407 JYO393405:JYQ393407 KIK393405:KIM393407 KSG393405:KSI393407 LCC393405:LCE393407 LLY393405:LMA393407 LVU393405:LVW393407 MFQ393405:MFS393407 MPM393405:MPO393407 MZI393405:MZK393407 NJE393405:NJG393407 NTA393405:NTC393407 OCW393405:OCY393407 OMS393405:OMU393407 OWO393405:OWQ393407 PGK393405:PGM393407 PQG393405:PQI393407 QAC393405:QAE393407 QJY393405:QKA393407 QTU393405:QTW393407 RDQ393405:RDS393407 RNM393405:RNO393407 RXI393405:RXK393407 SHE393405:SHG393407 SRA393405:SRC393407 TAW393405:TAY393407 TKS393405:TKU393407 TUO393405:TUQ393407 UEK393405:UEM393407 UOG393405:UOI393407 UYC393405:UYE393407 VHY393405:VIA393407 VRU393405:VRW393407 WBQ393405:WBS393407 WLM393405:WLO393407 WVI393405:WVK393407 B458941:D458943 IW458941:IY458943 SS458941:SU458943 ACO458941:ACQ458943 AMK458941:AMM458943 AWG458941:AWI458943 BGC458941:BGE458943 BPY458941:BQA458943 BZU458941:BZW458943 CJQ458941:CJS458943 CTM458941:CTO458943 DDI458941:DDK458943 DNE458941:DNG458943 DXA458941:DXC458943 EGW458941:EGY458943 EQS458941:EQU458943 FAO458941:FAQ458943 FKK458941:FKM458943 FUG458941:FUI458943 GEC458941:GEE458943 GNY458941:GOA458943 GXU458941:GXW458943 HHQ458941:HHS458943 HRM458941:HRO458943 IBI458941:IBK458943 ILE458941:ILG458943 IVA458941:IVC458943 JEW458941:JEY458943 JOS458941:JOU458943 JYO458941:JYQ458943 KIK458941:KIM458943 KSG458941:KSI458943 LCC458941:LCE458943 LLY458941:LMA458943 LVU458941:LVW458943 MFQ458941:MFS458943 MPM458941:MPO458943 MZI458941:MZK458943 NJE458941:NJG458943 NTA458941:NTC458943 OCW458941:OCY458943 OMS458941:OMU458943 OWO458941:OWQ458943 PGK458941:PGM458943 PQG458941:PQI458943 QAC458941:QAE458943 QJY458941:QKA458943 QTU458941:QTW458943 RDQ458941:RDS458943 RNM458941:RNO458943 RXI458941:RXK458943 SHE458941:SHG458943 SRA458941:SRC458943 TAW458941:TAY458943 TKS458941:TKU458943 TUO458941:TUQ458943 UEK458941:UEM458943 UOG458941:UOI458943 UYC458941:UYE458943 VHY458941:VIA458943 VRU458941:VRW458943 WBQ458941:WBS458943 WLM458941:WLO458943 WVI458941:WVK458943 B524477:D524479 IW524477:IY524479 SS524477:SU524479 ACO524477:ACQ524479 AMK524477:AMM524479 AWG524477:AWI524479 BGC524477:BGE524479 BPY524477:BQA524479 BZU524477:BZW524479 CJQ524477:CJS524479 CTM524477:CTO524479 DDI524477:DDK524479 DNE524477:DNG524479 DXA524477:DXC524479 EGW524477:EGY524479 EQS524477:EQU524479 FAO524477:FAQ524479 FKK524477:FKM524479 FUG524477:FUI524479 GEC524477:GEE524479 GNY524477:GOA524479 GXU524477:GXW524479 HHQ524477:HHS524479 HRM524477:HRO524479 IBI524477:IBK524479 ILE524477:ILG524479 IVA524477:IVC524479 JEW524477:JEY524479 JOS524477:JOU524479 JYO524477:JYQ524479 KIK524477:KIM524479 KSG524477:KSI524479 LCC524477:LCE524479 LLY524477:LMA524479 LVU524477:LVW524479 MFQ524477:MFS524479 MPM524477:MPO524479 MZI524477:MZK524479 NJE524477:NJG524479 NTA524477:NTC524479 OCW524477:OCY524479 OMS524477:OMU524479 OWO524477:OWQ524479 PGK524477:PGM524479 PQG524477:PQI524479 QAC524477:QAE524479 QJY524477:QKA524479 QTU524477:QTW524479 RDQ524477:RDS524479 RNM524477:RNO524479 RXI524477:RXK524479 SHE524477:SHG524479 SRA524477:SRC524479 TAW524477:TAY524479 TKS524477:TKU524479 TUO524477:TUQ524479 UEK524477:UEM524479 UOG524477:UOI524479 UYC524477:UYE524479 VHY524477:VIA524479 VRU524477:VRW524479 WBQ524477:WBS524479 WLM524477:WLO524479 WVI524477:WVK524479 B590013:D590015 IW590013:IY590015 SS590013:SU590015 ACO590013:ACQ590015 AMK590013:AMM590015 AWG590013:AWI590015 BGC590013:BGE590015 BPY590013:BQA590015 BZU590013:BZW590015 CJQ590013:CJS590015 CTM590013:CTO590015 DDI590013:DDK590015 DNE590013:DNG590015 DXA590013:DXC590015 EGW590013:EGY590015 EQS590013:EQU590015 FAO590013:FAQ590015 FKK590013:FKM590015 FUG590013:FUI590015 GEC590013:GEE590015 GNY590013:GOA590015 GXU590013:GXW590015 HHQ590013:HHS590015 HRM590013:HRO590015 IBI590013:IBK590015 ILE590013:ILG590015 IVA590013:IVC590015 JEW590013:JEY590015 JOS590013:JOU590015 JYO590013:JYQ590015 KIK590013:KIM590015 KSG590013:KSI590015 LCC590013:LCE590015 LLY590013:LMA590015 LVU590013:LVW590015 MFQ590013:MFS590015 MPM590013:MPO590015 MZI590013:MZK590015 NJE590013:NJG590015 NTA590013:NTC590015 OCW590013:OCY590015 OMS590013:OMU590015 OWO590013:OWQ590015 PGK590013:PGM590015 PQG590013:PQI590015 QAC590013:QAE590015 QJY590013:QKA590015 QTU590013:QTW590015 RDQ590013:RDS590015 RNM590013:RNO590015 RXI590013:RXK590015 SHE590013:SHG590015 SRA590013:SRC590015 TAW590013:TAY590015 TKS590013:TKU590015 TUO590013:TUQ590015 UEK590013:UEM590015 UOG590013:UOI590015 UYC590013:UYE590015 VHY590013:VIA590015 VRU590013:VRW590015 WBQ590013:WBS590015 WLM590013:WLO590015 WVI590013:WVK590015 B655549:D655551 IW655549:IY655551 SS655549:SU655551 ACO655549:ACQ655551 AMK655549:AMM655551 AWG655549:AWI655551 BGC655549:BGE655551 BPY655549:BQA655551 BZU655549:BZW655551 CJQ655549:CJS655551 CTM655549:CTO655551 DDI655549:DDK655551 DNE655549:DNG655551 DXA655549:DXC655551 EGW655549:EGY655551 EQS655549:EQU655551 FAO655549:FAQ655551 FKK655549:FKM655551 FUG655549:FUI655551 GEC655549:GEE655551 GNY655549:GOA655551 GXU655549:GXW655551 HHQ655549:HHS655551 HRM655549:HRO655551 IBI655549:IBK655551 ILE655549:ILG655551 IVA655549:IVC655551 JEW655549:JEY655551 JOS655549:JOU655551 JYO655549:JYQ655551 KIK655549:KIM655551 KSG655549:KSI655551 LCC655549:LCE655551 LLY655549:LMA655551 LVU655549:LVW655551 MFQ655549:MFS655551 MPM655549:MPO655551 MZI655549:MZK655551 NJE655549:NJG655551 NTA655549:NTC655551 OCW655549:OCY655551 OMS655549:OMU655551 OWO655549:OWQ655551 PGK655549:PGM655551 PQG655549:PQI655551 QAC655549:QAE655551 QJY655549:QKA655551 QTU655549:QTW655551 RDQ655549:RDS655551 RNM655549:RNO655551 RXI655549:RXK655551 SHE655549:SHG655551 SRA655549:SRC655551 TAW655549:TAY655551 TKS655549:TKU655551 TUO655549:TUQ655551 UEK655549:UEM655551 UOG655549:UOI655551 UYC655549:UYE655551 VHY655549:VIA655551 VRU655549:VRW655551 WBQ655549:WBS655551 WLM655549:WLO655551 WVI655549:WVK655551 B721085:D721087 IW721085:IY721087 SS721085:SU721087 ACO721085:ACQ721087 AMK721085:AMM721087 AWG721085:AWI721087 BGC721085:BGE721087 BPY721085:BQA721087 BZU721085:BZW721087 CJQ721085:CJS721087 CTM721085:CTO721087 DDI721085:DDK721087 DNE721085:DNG721087 DXA721085:DXC721087 EGW721085:EGY721087 EQS721085:EQU721087 FAO721085:FAQ721087 FKK721085:FKM721087 FUG721085:FUI721087 GEC721085:GEE721087 GNY721085:GOA721087 GXU721085:GXW721087 HHQ721085:HHS721087 HRM721085:HRO721087 IBI721085:IBK721087 ILE721085:ILG721087 IVA721085:IVC721087 JEW721085:JEY721087 JOS721085:JOU721087 JYO721085:JYQ721087 KIK721085:KIM721087 KSG721085:KSI721087 LCC721085:LCE721087 LLY721085:LMA721087 LVU721085:LVW721087 MFQ721085:MFS721087 MPM721085:MPO721087 MZI721085:MZK721087 NJE721085:NJG721087 NTA721085:NTC721087 OCW721085:OCY721087 OMS721085:OMU721087 OWO721085:OWQ721087 PGK721085:PGM721087 PQG721085:PQI721087 QAC721085:QAE721087 QJY721085:QKA721087 QTU721085:QTW721087 RDQ721085:RDS721087 RNM721085:RNO721087 RXI721085:RXK721087 SHE721085:SHG721087 SRA721085:SRC721087 TAW721085:TAY721087 TKS721085:TKU721087 TUO721085:TUQ721087 UEK721085:UEM721087 UOG721085:UOI721087 UYC721085:UYE721087 VHY721085:VIA721087 VRU721085:VRW721087 WBQ721085:WBS721087 WLM721085:WLO721087 WVI721085:WVK721087 B786621:D786623 IW786621:IY786623 SS786621:SU786623 ACO786621:ACQ786623 AMK786621:AMM786623 AWG786621:AWI786623 BGC786621:BGE786623 BPY786621:BQA786623 BZU786621:BZW786623 CJQ786621:CJS786623 CTM786621:CTO786623 DDI786621:DDK786623 DNE786621:DNG786623 DXA786621:DXC786623 EGW786621:EGY786623 EQS786621:EQU786623 FAO786621:FAQ786623 FKK786621:FKM786623 FUG786621:FUI786623 GEC786621:GEE786623 GNY786621:GOA786623 GXU786621:GXW786623 HHQ786621:HHS786623 HRM786621:HRO786623 IBI786621:IBK786623 ILE786621:ILG786623 IVA786621:IVC786623 JEW786621:JEY786623 JOS786621:JOU786623 JYO786621:JYQ786623 KIK786621:KIM786623 KSG786621:KSI786623 LCC786621:LCE786623 LLY786621:LMA786623 LVU786621:LVW786623 MFQ786621:MFS786623 MPM786621:MPO786623 MZI786621:MZK786623 NJE786621:NJG786623 NTA786621:NTC786623 OCW786621:OCY786623 OMS786621:OMU786623 OWO786621:OWQ786623 PGK786621:PGM786623 PQG786621:PQI786623 QAC786621:QAE786623 QJY786621:QKA786623 QTU786621:QTW786623 RDQ786621:RDS786623 RNM786621:RNO786623 RXI786621:RXK786623 SHE786621:SHG786623 SRA786621:SRC786623 TAW786621:TAY786623 TKS786621:TKU786623 TUO786621:TUQ786623 UEK786621:UEM786623 UOG786621:UOI786623 UYC786621:UYE786623 VHY786621:VIA786623 VRU786621:VRW786623 WBQ786621:WBS786623 WLM786621:WLO786623 WVI786621:WVK786623 B852157:D852159 IW852157:IY852159 SS852157:SU852159 ACO852157:ACQ852159 AMK852157:AMM852159 AWG852157:AWI852159 BGC852157:BGE852159 BPY852157:BQA852159 BZU852157:BZW852159 CJQ852157:CJS852159 CTM852157:CTO852159 DDI852157:DDK852159 DNE852157:DNG852159 DXA852157:DXC852159 EGW852157:EGY852159 EQS852157:EQU852159 FAO852157:FAQ852159 FKK852157:FKM852159 FUG852157:FUI852159 GEC852157:GEE852159 GNY852157:GOA852159 GXU852157:GXW852159 HHQ852157:HHS852159 HRM852157:HRO852159 IBI852157:IBK852159 ILE852157:ILG852159 IVA852157:IVC852159 JEW852157:JEY852159 JOS852157:JOU852159 JYO852157:JYQ852159 KIK852157:KIM852159 KSG852157:KSI852159 LCC852157:LCE852159 LLY852157:LMA852159 LVU852157:LVW852159 MFQ852157:MFS852159 MPM852157:MPO852159 MZI852157:MZK852159 NJE852157:NJG852159 NTA852157:NTC852159 OCW852157:OCY852159 OMS852157:OMU852159 OWO852157:OWQ852159 PGK852157:PGM852159 PQG852157:PQI852159 QAC852157:QAE852159 QJY852157:QKA852159 QTU852157:QTW852159 RDQ852157:RDS852159 RNM852157:RNO852159 RXI852157:RXK852159 SHE852157:SHG852159 SRA852157:SRC852159 TAW852157:TAY852159 TKS852157:TKU852159 TUO852157:TUQ852159 UEK852157:UEM852159 UOG852157:UOI852159 UYC852157:UYE852159 VHY852157:VIA852159 VRU852157:VRW852159 WBQ852157:WBS852159 WLM852157:WLO852159 WVI852157:WVK852159 B917693:D917695 IW917693:IY917695 SS917693:SU917695 ACO917693:ACQ917695 AMK917693:AMM917695 AWG917693:AWI917695 BGC917693:BGE917695 BPY917693:BQA917695 BZU917693:BZW917695 CJQ917693:CJS917695 CTM917693:CTO917695 DDI917693:DDK917695 DNE917693:DNG917695 DXA917693:DXC917695 EGW917693:EGY917695 EQS917693:EQU917695 FAO917693:FAQ917695 FKK917693:FKM917695 FUG917693:FUI917695 GEC917693:GEE917695 GNY917693:GOA917695 GXU917693:GXW917695 HHQ917693:HHS917695 HRM917693:HRO917695 IBI917693:IBK917695 ILE917693:ILG917695 IVA917693:IVC917695 JEW917693:JEY917695 JOS917693:JOU917695 JYO917693:JYQ917695 KIK917693:KIM917695 KSG917693:KSI917695 LCC917693:LCE917695 LLY917693:LMA917695 LVU917693:LVW917695 MFQ917693:MFS917695 MPM917693:MPO917695 MZI917693:MZK917695 NJE917693:NJG917695 NTA917693:NTC917695 OCW917693:OCY917695 OMS917693:OMU917695 OWO917693:OWQ917695 PGK917693:PGM917695 PQG917693:PQI917695 QAC917693:QAE917695 QJY917693:QKA917695 QTU917693:QTW917695 RDQ917693:RDS917695 RNM917693:RNO917695 RXI917693:RXK917695 SHE917693:SHG917695 SRA917693:SRC917695 TAW917693:TAY917695 TKS917693:TKU917695 TUO917693:TUQ917695 UEK917693:UEM917695 UOG917693:UOI917695 UYC917693:UYE917695 VHY917693:VIA917695 VRU917693:VRW917695 WBQ917693:WBS917695 WLM917693:WLO917695 WVI917693:WVK917695 B983229:D983231 IW983229:IY983231 SS983229:SU983231 ACO983229:ACQ983231 AMK983229:AMM983231 AWG983229:AWI983231 BGC983229:BGE983231 BPY983229:BQA983231 BZU983229:BZW983231 CJQ983229:CJS983231 CTM983229:CTO983231 DDI983229:DDK983231 DNE983229:DNG983231 DXA983229:DXC983231 EGW983229:EGY983231 EQS983229:EQU983231 FAO983229:FAQ983231 FKK983229:FKM983231 FUG983229:FUI983231 GEC983229:GEE983231 GNY983229:GOA983231 GXU983229:GXW983231 HHQ983229:HHS983231 HRM983229:HRO983231 IBI983229:IBK983231 ILE983229:ILG983231 IVA983229:IVC983231 JEW983229:JEY983231 JOS983229:JOU983231 JYO983229:JYQ983231 KIK983229:KIM983231 KSG983229:KSI983231 LCC983229:LCE983231 LLY983229:LMA983231 LVU983229:LVW983231 MFQ983229:MFS983231 MPM983229:MPO983231 MZI983229:MZK983231 NJE983229:NJG983231 NTA983229:NTC983231 OCW983229:OCY983231 OMS983229:OMU983231 OWO983229:OWQ983231 PGK983229:PGM983231 PQG983229:PQI983231 QAC983229:QAE983231 QJY983229:QKA983231 QTU983229:QTW983231 RDQ983229:RDS983231 RNM983229:RNO983231 RXI983229:RXK983231 SHE983229:SHG983231 SRA983229:SRC983231 TAW983229:TAY983231 TKS983229:TKU983231 TUO983229:TUQ983231 UEK983229:UEM983231 UOG983229:UOI983231 UYC983229:UYE983231 VHY983229:VIA983231 VRU983229:VRW983231 WBQ983229:WBS983231 WLM983229:WLO983231 WVI983229:WVK983231 B103:C105 IW103:IX105 SS103:ST105 ACO103:ACP105 AMK103:AML105 AWG103:AWH105 BGC103:BGD105 BPY103:BPZ105 BZU103:BZV105 CJQ103:CJR105 CTM103:CTN105 DDI103:DDJ105 DNE103:DNF105 DXA103:DXB105 EGW103:EGX105 EQS103:EQT105 FAO103:FAP105 FKK103:FKL105 FUG103:FUH105 GEC103:GED105 GNY103:GNZ105 GXU103:GXV105 HHQ103:HHR105 HRM103:HRN105 IBI103:IBJ105 ILE103:ILF105 IVA103:IVB105 JEW103:JEX105 JOS103:JOT105 JYO103:JYP105 KIK103:KIL105 KSG103:KSH105 LCC103:LCD105 LLY103:LLZ105 LVU103:LVV105 MFQ103:MFR105 MPM103:MPN105 MZI103:MZJ105 NJE103:NJF105 NTA103:NTB105 OCW103:OCX105 OMS103:OMT105 OWO103:OWP105 PGK103:PGL105 PQG103:PQH105 QAC103:QAD105 QJY103:QJZ105 QTU103:QTV105 RDQ103:RDR105 RNM103:RNN105 RXI103:RXJ105 SHE103:SHF105 SRA103:SRB105 TAW103:TAX105 TKS103:TKT105 TUO103:TUP105 UEK103:UEL105 UOG103:UOH105 UYC103:UYD105 VHY103:VHZ105 VRU103:VRV105 WBQ103:WBR105 WLM103:WLN105 WVI103:WVJ105 B65643:C65645 IW65643:IX65645 SS65643:ST65645 ACO65643:ACP65645 AMK65643:AML65645 AWG65643:AWH65645 BGC65643:BGD65645 BPY65643:BPZ65645 BZU65643:BZV65645 CJQ65643:CJR65645 CTM65643:CTN65645 DDI65643:DDJ65645 DNE65643:DNF65645 DXA65643:DXB65645 EGW65643:EGX65645 EQS65643:EQT65645 FAO65643:FAP65645 FKK65643:FKL65645 FUG65643:FUH65645 GEC65643:GED65645 GNY65643:GNZ65645 GXU65643:GXV65645 HHQ65643:HHR65645 HRM65643:HRN65645 IBI65643:IBJ65645 ILE65643:ILF65645 IVA65643:IVB65645 JEW65643:JEX65645 JOS65643:JOT65645 JYO65643:JYP65645 KIK65643:KIL65645 KSG65643:KSH65645 LCC65643:LCD65645 LLY65643:LLZ65645 LVU65643:LVV65645 MFQ65643:MFR65645 MPM65643:MPN65645 MZI65643:MZJ65645 NJE65643:NJF65645 NTA65643:NTB65645 OCW65643:OCX65645 OMS65643:OMT65645 OWO65643:OWP65645 PGK65643:PGL65645 PQG65643:PQH65645 QAC65643:QAD65645 QJY65643:QJZ65645 QTU65643:QTV65645 RDQ65643:RDR65645 RNM65643:RNN65645 RXI65643:RXJ65645 SHE65643:SHF65645 SRA65643:SRB65645 TAW65643:TAX65645 TKS65643:TKT65645 TUO65643:TUP65645 UEK65643:UEL65645 UOG65643:UOH65645 UYC65643:UYD65645 VHY65643:VHZ65645 VRU65643:VRV65645 WBQ65643:WBR65645 WLM65643:WLN65645 WVI65643:WVJ65645 B131179:C131181 IW131179:IX131181 SS131179:ST131181 ACO131179:ACP131181 AMK131179:AML131181 AWG131179:AWH131181 BGC131179:BGD131181 BPY131179:BPZ131181 BZU131179:BZV131181 CJQ131179:CJR131181 CTM131179:CTN131181 DDI131179:DDJ131181 DNE131179:DNF131181 DXA131179:DXB131181 EGW131179:EGX131181 EQS131179:EQT131181 FAO131179:FAP131181 FKK131179:FKL131181 FUG131179:FUH131181 GEC131179:GED131181 GNY131179:GNZ131181 GXU131179:GXV131181 HHQ131179:HHR131181 HRM131179:HRN131181 IBI131179:IBJ131181 ILE131179:ILF131181 IVA131179:IVB131181 JEW131179:JEX131181 JOS131179:JOT131181 JYO131179:JYP131181 KIK131179:KIL131181 KSG131179:KSH131181 LCC131179:LCD131181 LLY131179:LLZ131181 LVU131179:LVV131181 MFQ131179:MFR131181 MPM131179:MPN131181 MZI131179:MZJ131181 NJE131179:NJF131181 NTA131179:NTB131181 OCW131179:OCX131181 OMS131179:OMT131181 OWO131179:OWP131181 PGK131179:PGL131181 PQG131179:PQH131181 QAC131179:QAD131181 QJY131179:QJZ131181 QTU131179:QTV131181 RDQ131179:RDR131181 RNM131179:RNN131181 RXI131179:RXJ131181 SHE131179:SHF131181 SRA131179:SRB131181 TAW131179:TAX131181 TKS131179:TKT131181 TUO131179:TUP131181 UEK131179:UEL131181 UOG131179:UOH131181 UYC131179:UYD131181 VHY131179:VHZ131181 VRU131179:VRV131181 WBQ131179:WBR131181 WLM131179:WLN131181 WVI131179:WVJ131181 B196715:C196717 IW196715:IX196717 SS196715:ST196717 ACO196715:ACP196717 AMK196715:AML196717 AWG196715:AWH196717 BGC196715:BGD196717 BPY196715:BPZ196717 BZU196715:BZV196717 CJQ196715:CJR196717 CTM196715:CTN196717 DDI196715:DDJ196717 DNE196715:DNF196717 DXA196715:DXB196717 EGW196715:EGX196717 EQS196715:EQT196717 FAO196715:FAP196717 FKK196715:FKL196717 FUG196715:FUH196717 GEC196715:GED196717 GNY196715:GNZ196717 GXU196715:GXV196717 HHQ196715:HHR196717 HRM196715:HRN196717 IBI196715:IBJ196717 ILE196715:ILF196717 IVA196715:IVB196717 JEW196715:JEX196717 JOS196715:JOT196717 JYO196715:JYP196717 KIK196715:KIL196717 KSG196715:KSH196717 LCC196715:LCD196717 LLY196715:LLZ196717 LVU196715:LVV196717 MFQ196715:MFR196717 MPM196715:MPN196717 MZI196715:MZJ196717 NJE196715:NJF196717 NTA196715:NTB196717 OCW196715:OCX196717 OMS196715:OMT196717 OWO196715:OWP196717 PGK196715:PGL196717 PQG196715:PQH196717 QAC196715:QAD196717 QJY196715:QJZ196717 QTU196715:QTV196717 RDQ196715:RDR196717 RNM196715:RNN196717 RXI196715:RXJ196717 SHE196715:SHF196717 SRA196715:SRB196717 TAW196715:TAX196717 TKS196715:TKT196717 TUO196715:TUP196717 UEK196715:UEL196717 UOG196715:UOH196717 UYC196715:UYD196717 VHY196715:VHZ196717 VRU196715:VRV196717 WBQ196715:WBR196717 WLM196715:WLN196717 WVI196715:WVJ196717 B262251:C262253 IW262251:IX262253 SS262251:ST262253 ACO262251:ACP262253 AMK262251:AML262253 AWG262251:AWH262253 BGC262251:BGD262253 BPY262251:BPZ262253 BZU262251:BZV262253 CJQ262251:CJR262253 CTM262251:CTN262253 DDI262251:DDJ262253 DNE262251:DNF262253 DXA262251:DXB262253 EGW262251:EGX262253 EQS262251:EQT262253 FAO262251:FAP262253 FKK262251:FKL262253 FUG262251:FUH262253 GEC262251:GED262253 GNY262251:GNZ262253 GXU262251:GXV262253 HHQ262251:HHR262253 HRM262251:HRN262253 IBI262251:IBJ262253 ILE262251:ILF262253 IVA262251:IVB262253 JEW262251:JEX262253 JOS262251:JOT262253 JYO262251:JYP262253 KIK262251:KIL262253 KSG262251:KSH262253 LCC262251:LCD262253 LLY262251:LLZ262253 LVU262251:LVV262253 MFQ262251:MFR262253 MPM262251:MPN262253 MZI262251:MZJ262253 NJE262251:NJF262253 NTA262251:NTB262253 OCW262251:OCX262253 OMS262251:OMT262253 OWO262251:OWP262253 PGK262251:PGL262253 PQG262251:PQH262253 QAC262251:QAD262253 QJY262251:QJZ262253 QTU262251:QTV262253 RDQ262251:RDR262253 RNM262251:RNN262253 RXI262251:RXJ262253 SHE262251:SHF262253 SRA262251:SRB262253 TAW262251:TAX262253 TKS262251:TKT262253 TUO262251:TUP262253 UEK262251:UEL262253 UOG262251:UOH262253 UYC262251:UYD262253 VHY262251:VHZ262253 VRU262251:VRV262253 WBQ262251:WBR262253 WLM262251:WLN262253 WVI262251:WVJ262253 B327787:C327789 IW327787:IX327789 SS327787:ST327789 ACO327787:ACP327789 AMK327787:AML327789 AWG327787:AWH327789 BGC327787:BGD327789 BPY327787:BPZ327789 BZU327787:BZV327789 CJQ327787:CJR327789 CTM327787:CTN327789 DDI327787:DDJ327789 DNE327787:DNF327789 DXA327787:DXB327789 EGW327787:EGX327789 EQS327787:EQT327789 FAO327787:FAP327789 FKK327787:FKL327789 FUG327787:FUH327789 GEC327787:GED327789 GNY327787:GNZ327789 GXU327787:GXV327789 HHQ327787:HHR327789 HRM327787:HRN327789 IBI327787:IBJ327789 ILE327787:ILF327789 IVA327787:IVB327789 JEW327787:JEX327789 JOS327787:JOT327789 JYO327787:JYP327789 KIK327787:KIL327789 KSG327787:KSH327789 LCC327787:LCD327789 LLY327787:LLZ327789 LVU327787:LVV327789 MFQ327787:MFR327789 MPM327787:MPN327789 MZI327787:MZJ327789 NJE327787:NJF327789 NTA327787:NTB327789 OCW327787:OCX327789 OMS327787:OMT327789 OWO327787:OWP327789 PGK327787:PGL327789 PQG327787:PQH327789 QAC327787:QAD327789 QJY327787:QJZ327789 QTU327787:QTV327789 RDQ327787:RDR327789 RNM327787:RNN327789 RXI327787:RXJ327789 SHE327787:SHF327789 SRA327787:SRB327789 TAW327787:TAX327789 TKS327787:TKT327789 TUO327787:TUP327789 UEK327787:UEL327789 UOG327787:UOH327789 UYC327787:UYD327789 VHY327787:VHZ327789 VRU327787:VRV327789 WBQ327787:WBR327789 WLM327787:WLN327789 WVI327787:WVJ327789 B393323:C393325 IW393323:IX393325 SS393323:ST393325 ACO393323:ACP393325 AMK393323:AML393325 AWG393323:AWH393325 BGC393323:BGD393325 BPY393323:BPZ393325 BZU393323:BZV393325 CJQ393323:CJR393325 CTM393323:CTN393325 DDI393323:DDJ393325 DNE393323:DNF393325 DXA393323:DXB393325 EGW393323:EGX393325 EQS393323:EQT393325 FAO393323:FAP393325 FKK393323:FKL393325 FUG393323:FUH393325 GEC393323:GED393325 GNY393323:GNZ393325 GXU393323:GXV393325 HHQ393323:HHR393325 HRM393323:HRN393325 IBI393323:IBJ393325 ILE393323:ILF393325 IVA393323:IVB393325 JEW393323:JEX393325 JOS393323:JOT393325 JYO393323:JYP393325 KIK393323:KIL393325 KSG393323:KSH393325 LCC393323:LCD393325 LLY393323:LLZ393325 LVU393323:LVV393325 MFQ393323:MFR393325 MPM393323:MPN393325 MZI393323:MZJ393325 NJE393323:NJF393325 NTA393323:NTB393325 OCW393323:OCX393325 OMS393323:OMT393325 OWO393323:OWP393325 PGK393323:PGL393325 PQG393323:PQH393325 QAC393323:QAD393325 QJY393323:QJZ393325 QTU393323:QTV393325 RDQ393323:RDR393325 RNM393323:RNN393325 RXI393323:RXJ393325 SHE393323:SHF393325 SRA393323:SRB393325 TAW393323:TAX393325 TKS393323:TKT393325 TUO393323:TUP393325 UEK393323:UEL393325 UOG393323:UOH393325 UYC393323:UYD393325 VHY393323:VHZ393325 VRU393323:VRV393325 WBQ393323:WBR393325 WLM393323:WLN393325 WVI393323:WVJ393325 B458859:C458861 IW458859:IX458861 SS458859:ST458861 ACO458859:ACP458861 AMK458859:AML458861 AWG458859:AWH458861 BGC458859:BGD458861 BPY458859:BPZ458861 BZU458859:BZV458861 CJQ458859:CJR458861 CTM458859:CTN458861 DDI458859:DDJ458861 DNE458859:DNF458861 DXA458859:DXB458861 EGW458859:EGX458861 EQS458859:EQT458861 FAO458859:FAP458861 FKK458859:FKL458861 FUG458859:FUH458861 GEC458859:GED458861 GNY458859:GNZ458861 GXU458859:GXV458861 HHQ458859:HHR458861 HRM458859:HRN458861 IBI458859:IBJ458861 ILE458859:ILF458861 IVA458859:IVB458861 JEW458859:JEX458861 JOS458859:JOT458861 JYO458859:JYP458861 KIK458859:KIL458861 KSG458859:KSH458861 LCC458859:LCD458861 LLY458859:LLZ458861 LVU458859:LVV458861 MFQ458859:MFR458861 MPM458859:MPN458861 MZI458859:MZJ458861 NJE458859:NJF458861 NTA458859:NTB458861 OCW458859:OCX458861 OMS458859:OMT458861 OWO458859:OWP458861 PGK458859:PGL458861 PQG458859:PQH458861 QAC458859:QAD458861 QJY458859:QJZ458861 QTU458859:QTV458861 RDQ458859:RDR458861 RNM458859:RNN458861 RXI458859:RXJ458861 SHE458859:SHF458861 SRA458859:SRB458861 TAW458859:TAX458861 TKS458859:TKT458861 TUO458859:TUP458861 UEK458859:UEL458861 UOG458859:UOH458861 UYC458859:UYD458861 VHY458859:VHZ458861 VRU458859:VRV458861 WBQ458859:WBR458861 WLM458859:WLN458861 WVI458859:WVJ458861 B524395:C524397 IW524395:IX524397 SS524395:ST524397 ACO524395:ACP524397 AMK524395:AML524397 AWG524395:AWH524397 BGC524395:BGD524397 BPY524395:BPZ524397 BZU524395:BZV524397 CJQ524395:CJR524397 CTM524395:CTN524397 DDI524395:DDJ524397 DNE524395:DNF524397 DXA524395:DXB524397 EGW524395:EGX524397 EQS524395:EQT524397 FAO524395:FAP524397 FKK524395:FKL524397 FUG524395:FUH524397 GEC524395:GED524397 GNY524395:GNZ524397 GXU524395:GXV524397 HHQ524395:HHR524397 HRM524395:HRN524397 IBI524395:IBJ524397 ILE524395:ILF524397 IVA524395:IVB524397 JEW524395:JEX524397 JOS524395:JOT524397 JYO524395:JYP524397 KIK524395:KIL524397 KSG524395:KSH524397 LCC524395:LCD524397 LLY524395:LLZ524397 LVU524395:LVV524397 MFQ524395:MFR524397 MPM524395:MPN524397 MZI524395:MZJ524397 NJE524395:NJF524397 NTA524395:NTB524397 OCW524395:OCX524397 OMS524395:OMT524397 OWO524395:OWP524397 PGK524395:PGL524397 PQG524395:PQH524397 QAC524395:QAD524397 QJY524395:QJZ524397 QTU524395:QTV524397 RDQ524395:RDR524397 RNM524395:RNN524397 RXI524395:RXJ524397 SHE524395:SHF524397 SRA524395:SRB524397 TAW524395:TAX524397 TKS524395:TKT524397 TUO524395:TUP524397 UEK524395:UEL524397 UOG524395:UOH524397 UYC524395:UYD524397 VHY524395:VHZ524397 VRU524395:VRV524397 WBQ524395:WBR524397 WLM524395:WLN524397 WVI524395:WVJ524397 B589931:C589933 IW589931:IX589933 SS589931:ST589933 ACO589931:ACP589933 AMK589931:AML589933 AWG589931:AWH589933 BGC589931:BGD589933 BPY589931:BPZ589933 BZU589931:BZV589933 CJQ589931:CJR589933 CTM589931:CTN589933 DDI589931:DDJ589933 DNE589931:DNF589933 DXA589931:DXB589933 EGW589931:EGX589933 EQS589931:EQT589933 FAO589931:FAP589933 FKK589931:FKL589933 FUG589931:FUH589933 GEC589931:GED589933 GNY589931:GNZ589933 GXU589931:GXV589933 HHQ589931:HHR589933 HRM589931:HRN589933 IBI589931:IBJ589933 ILE589931:ILF589933 IVA589931:IVB589933 JEW589931:JEX589933 JOS589931:JOT589933 JYO589931:JYP589933 KIK589931:KIL589933 KSG589931:KSH589933 LCC589931:LCD589933 LLY589931:LLZ589933 LVU589931:LVV589933 MFQ589931:MFR589933 MPM589931:MPN589933 MZI589931:MZJ589933 NJE589931:NJF589933 NTA589931:NTB589933 OCW589931:OCX589933 OMS589931:OMT589933 OWO589931:OWP589933 PGK589931:PGL589933 PQG589931:PQH589933 QAC589931:QAD589933 QJY589931:QJZ589933 QTU589931:QTV589933 RDQ589931:RDR589933 RNM589931:RNN589933 RXI589931:RXJ589933 SHE589931:SHF589933 SRA589931:SRB589933 TAW589931:TAX589933 TKS589931:TKT589933 TUO589931:TUP589933 UEK589931:UEL589933 UOG589931:UOH589933 UYC589931:UYD589933 VHY589931:VHZ589933 VRU589931:VRV589933 WBQ589931:WBR589933 WLM589931:WLN589933 WVI589931:WVJ589933 B655467:C655469 IW655467:IX655469 SS655467:ST655469 ACO655467:ACP655469 AMK655467:AML655469 AWG655467:AWH655469 BGC655467:BGD655469 BPY655467:BPZ655469 BZU655467:BZV655469 CJQ655467:CJR655469 CTM655467:CTN655469 DDI655467:DDJ655469 DNE655467:DNF655469 DXA655467:DXB655469 EGW655467:EGX655469 EQS655467:EQT655469 FAO655467:FAP655469 FKK655467:FKL655469 FUG655467:FUH655469 GEC655467:GED655469 GNY655467:GNZ655469 GXU655467:GXV655469 HHQ655467:HHR655469 HRM655467:HRN655469 IBI655467:IBJ655469 ILE655467:ILF655469 IVA655467:IVB655469 JEW655467:JEX655469 JOS655467:JOT655469 JYO655467:JYP655469 KIK655467:KIL655469 KSG655467:KSH655469 LCC655467:LCD655469 LLY655467:LLZ655469 LVU655467:LVV655469 MFQ655467:MFR655469 MPM655467:MPN655469 MZI655467:MZJ655469 NJE655467:NJF655469 NTA655467:NTB655469 OCW655467:OCX655469 OMS655467:OMT655469 OWO655467:OWP655469 PGK655467:PGL655469 PQG655467:PQH655469 QAC655467:QAD655469 QJY655467:QJZ655469 QTU655467:QTV655469 RDQ655467:RDR655469 RNM655467:RNN655469 RXI655467:RXJ655469 SHE655467:SHF655469 SRA655467:SRB655469 TAW655467:TAX655469 TKS655467:TKT655469 TUO655467:TUP655469 UEK655467:UEL655469 UOG655467:UOH655469 UYC655467:UYD655469 VHY655467:VHZ655469 VRU655467:VRV655469 WBQ655467:WBR655469 WLM655467:WLN655469 WVI655467:WVJ655469 B721003:C721005 IW721003:IX721005 SS721003:ST721005 ACO721003:ACP721005 AMK721003:AML721005 AWG721003:AWH721005 BGC721003:BGD721005 BPY721003:BPZ721005 BZU721003:BZV721005 CJQ721003:CJR721005 CTM721003:CTN721005 DDI721003:DDJ721005 DNE721003:DNF721005 DXA721003:DXB721005 EGW721003:EGX721005 EQS721003:EQT721005 FAO721003:FAP721005 FKK721003:FKL721005 FUG721003:FUH721005 GEC721003:GED721005 GNY721003:GNZ721005 GXU721003:GXV721005 HHQ721003:HHR721005 HRM721003:HRN721005 IBI721003:IBJ721005 ILE721003:ILF721005 IVA721003:IVB721005 JEW721003:JEX721005 JOS721003:JOT721005 JYO721003:JYP721005 KIK721003:KIL721005 KSG721003:KSH721005 LCC721003:LCD721005 LLY721003:LLZ721005 LVU721003:LVV721005 MFQ721003:MFR721005 MPM721003:MPN721005 MZI721003:MZJ721005 NJE721003:NJF721005 NTA721003:NTB721005 OCW721003:OCX721005 OMS721003:OMT721005 OWO721003:OWP721005 PGK721003:PGL721005 PQG721003:PQH721005 QAC721003:QAD721005 QJY721003:QJZ721005 QTU721003:QTV721005 RDQ721003:RDR721005 RNM721003:RNN721005 RXI721003:RXJ721005 SHE721003:SHF721005 SRA721003:SRB721005 TAW721003:TAX721005 TKS721003:TKT721005 TUO721003:TUP721005 UEK721003:UEL721005 UOG721003:UOH721005 UYC721003:UYD721005 VHY721003:VHZ721005 VRU721003:VRV721005 WBQ721003:WBR721005 WLM721003:WLN721005 WVI721003:WVJ721005 B786539:C786541 IW786539:IX786541 SS786539:ST786541 ACO786539:ACP786541 AMK786539:AML786541 AWG786539:AWH786541 BGC786539:BGD786541 BPY786539:BPZ786541 BZU786539:BZV786541 CJQ786539:CJR786541 CTM786539:CTN786541 DDI786539:DDJ786541 DNE786539:DNF786541 DXA786539:DXB786541 EGW786539:EGX786541 EQS786539:EQT786541 FAO786539:FAP786541 FKK786539:FKL786541 FUG786539:FUH786541 GEC786539:GED786541 GNY786539:GNZ786541 GXU786539:GXV786541 HHQ786539:HHR786541 HRM786539:HRN786541 IBI786539:IBJ786541 ILE786539:ILF786541 IVA786539:IVB786541 JEW786539:JEX786541 JOS786539:JOT786541 JYO786539:JYP786541 KIK786539:KIL786541 KSG786539:KSH786541 LCC786539:LCD786541 LLY786539:LLZ786541 LVU786539:LVV786541 MFQ786539:MFR786541 MPM786539:MPN786541 MZI786539:MZJ786541 NJE786539:NJF786541 NTA786539:NTB786541 OCW786539:OCX786541 OMS786539:OMT786541 OWO786539:OWP786541 PGK786539:PGL786541 PQG786539:PQH786541 QAC786539:QAD786541 QJY786539:QJZ786541 QTU786539:QTV786541 RDQ786539:RDR786541 RNM786539:RNN786541 RXI786539:RXJ786541 SHE786539:SHF786541 SRA786539:SRB786541 TAW786539:TAX786541 TKS786539:TKT786541 TUO786539:TUP786541 UEK786539:UEL786541 UOG786539:UOH786541 UYC786539:UYD786541 VHY786539:VHZ786541 VRU786539:VRV786541 WBQ786539:WBR786541 WLM786539:WLN786541 WVI786539:WVJ786541 B852075:C852077 IW852075:IX852077 SS852075:ST852077 ACO852075:ACP852077 AMK852075:AML852077 AWG852075:AWH852077 BGC852075:BGD852077 BPY852075:BPZ852077 BZU852075:BZV852077 CJQ852075:CJR852077 CTM852075:CTN852077 DDI852075:DDJ852077 DNE852075:DNF852077 DXA852075:DXB852077 EGW852075:EGX852077 EQS852075:EQT852077 FAO852075:FAP852077 FKK852075:FKL852077 FUG852075:FUH852077 GEC852075:GED852077 GNY852075:GNZ852077 GXU852075:GXV852077 HHQ852075:HHR852077 HRM852075:HRN852077 IBI852075:IBJ852077 ILE852075:ILF852077 IVA852075:IVB852077 JEW852075:JEX852077 JOS852075:JOT852077 JYO852075:JYP852077 KIK852075:KIL852077 KSG852075:KSH852077 LCC852075:LCD852077 LLY852075:LLZ852077 LVU852075:LVV852077 MFQ852075:MFR852077 MPM852075:MPN852077 MZI852075:MZJ852077 NJE852075:NJF852077 NTA852075:NTB852077 OCW852075:OCX852077 OMS852075:OMT852077 OWO852075:OWP852077 PGK852075:PGL852077 PQG852075:PQH852077 QAC852075:QAD852077 QJY852075:QJZ852077 QTU852075:QTV852077 RDQ852075:RDR852077 RNM852075:RNN852077 RXI852075:RXJ852077 SHE852075:SHF852077 SRA852075:SRB852077 TAW852075:TAX852077 TKS852075:TKT852077 TUO852075:TUP852077 UEK852075:UEL852077 UOG852075:UOH852077 UYC852075:UYD852077 VHY852075:VHZ852077 VRU852075:VRV852077 WBQ852075:WBR852077 WLM852075:WLN852077 WVI852075:WVJ852077 B917611:C917613 IW917611:IX917613 SS917611:ST917613 ACO917611:ACP917613 AMK917611:AML917613 AWG917611:AWH917613 BGC917611:BGD917613 BPY917611:BPZ917613 BZU917611:BZV917613 CJQ917611:CJR917613 CTM917611:CTN917613 DDI917611:DDJ917613 DNE917611:DNF917613 DXA917611:DXB917613 EGW917611:EGX917613 EQS917611:EQT917613 FAO917611:FAP917613 FKK917611:FKL917613 FUG917611:FUH917613 GEC917611:GED917613 GNY917611:GNZ917613 GXU917611:GXV917613 HHQ917611:HHR917613 HRM917611:HRN917613 IBI917611:IBJ917613 ILE917611:ILF917613 IVA917611:IVB917613 JEW917611:JEX917613 JOS917611:JOT917613 JYO917611:JYP917613 KIK917611:KIL917613 KSG917611:KSH917613 LCC917611:LCD917613 LLY917611:LLZ917613 LVU917611:LVV917613 MFQ917611:MFR917613 MPM917611:MPN917613 MZI917611:MZJ917613 NJE917611:NJF917613 NTA917611:NTB917613 OCW917611:OCX917613 OMS917611:OMT917613 OWO917611:OWP917613 PGK917611:PGL917613 PQG917611:PQH917613 QAC917611:QAD917613 QJY917611:QJZ917613 QTU917611:QTV917613 RDQ917611:RDR917613 RNM917611:RNN917613 RXI917611:RXJ917613 SHE917611:SHF917613 SRA917611:SRB917613 TAW917611:TAX917613 TKS917611:TKT917613 TUO917611:TUP917613 UEK917611:UEL917613 UOG917611:UOH917613 UYC917611:UYD917613 VHY917611:VHZ917613 VRU917611:VRV917613 WBQ917611:WBR917613 WLM917611:WLN917613 WVI917611:WVJ917613 B983147:C983149 IW983147:IX983149 SS983147:ST983149 ACO983147:ACP983149 AMK983147:AML983149 AWG983147:AWH983149 BGC983147:BGD983149 BPY983147:BPZ983149 BZU983147:BZV983149 CJQ983147:CJR983149 CTM983147:CTN983149 DDI983147:DDJ983149 DNE983147:DNF983149 DXA983147:DXB983149 EGW983147:EGX983149 EQS983147:EQT983149 FAO983147:FAP983149 FKK983147:FKL983149 FUG983147:FUH983149 GEC983147:GED983149 GNY983147:GNZ983149 GXU983147:GXV983149 HHQ983147:HHR983149 HRM983147:HRN983149 IBI983147:IBJ983149 ILE983147:ILF983149 IVA983147:IVB983149 JEW983147:JEX983149 JOS983147:JOT983149 JYO983147:JYP983149 KIK983147:KIL983149 KSG983147:KSH983149 LCC983147:LCD983149 LLY983147:LLZ983149 LVU983147:LVV983149 MFQ983147:MFR983149 MPM983147:MPN983149 MZI983147:MZJ983149 NJE983147:NJF983149 NTA983147:NTB983149 OCW983147:OCX983149 OMS983147:OMT983149 OWO983147:OWP983149 PGK983147:PGL983149 PQG983147:PQH983149 QAC983147:QAD983149 QJY983147:QJZ983149 QTU983147:QTV983149 RDQ983147:RDR983149 RNM983147:RNN983149 RXI983147:RXJ983149 SHE983147:SHF983149 SRA983147:SRB983149 TAW983147:TAX983149 TKS983147:TKT983149 TUO983147:TUP983149 UEK983147:UEL983149 UOG983147:UOH983149 UYC983147:UYD983149 VHY983147:VHZ983149 VRU983147:VRV983149 WBQ983147:WBR983149 WLM983147:WLN983149 WVI983147:WVJ983149 D195:D196 IY195:IY196 SU195:SU196 ACQ195:ACQ196 AMM195:AMM196 AWI195:AWI196 BGE195:BGE196 BQA195:BQA196 BZW195:BZW196 CJS195:CJS196 CTO195:CTO196 DDK195:DDK196 DNG195:DNG196 DXC195:DXC196 EGY195:EGY196 EQU195:EQU196 FAQ195:FAQ196 FKM195:FKM196 FUI195:FUI196 GEE195:GEE196 GOA195:GOA196 GXW195:GXW196 HHS195:HHS196 HRO195:HRO196 IBK195:IBK196 ILG195:ILG196 IVC195:IVC196 JEY195:JEY196 JOU195:JOU196 JYQ195:JYQ196 KIM195:KIM196 KSI195:KSI196 LCE195:LCE196 LMA195:LMA196 LVW195:LVW196 MFS195:MFS196 MPO195:MPO196 MZK195:MZK196 NJG195:NJG196 NTC195:NTC196 OCY195:OCY196 OMU195:OMU196 OWQ195:OWQ196 PGM195:PGM196 PQI195:PQI196 QAE195:QAE196 QKA195:QKA196 QTW195:QTW196 RDS195:RDS196 RNO195:RNO196 RXK195:RXK196 SHG195:SHG196 SRC195:SRC196 TAY195:TAY196 TKU195:TKU196 TUQ195:TUQ196 UEM195:UEM196 UOI195:UOI196 UYE195:UYE196 VIA195:VIA196 VRW195:VRW196 WBS195:WBS196 WLO195:WLO196 WVK195:WVK196 D65731:D65732 IY65731:IY65732 SU65731:SU65732 ACQ65731:ACQ65732 AMM65731:AMM65732 AWI65731:AWI65732 BGE65731:BGE65732 BQA65731:BQA65732 BZW65731:BZW65732 CJS65731:CJS65732 CTO65731:CTO65732 DDK65731:DDK65732 DNG65731:DNG65732 DXC65731:DXC65732 EGY65731:EGY65732 EQU65731:EQU65732 FAQ65731:FAQ65732 FKM65731:FKM65732 FUI65731:FUI65732 GEE65731:GEE65732 GOA65731:GOA65732 GXW65731:GXW65732 HHS65731:HHS65732 HRO65731:HRO65732 IBK65731:IBK65732 ILG65731:ILG65732 IVC65731:IVC65732 JEY65731:JEY65732 JOU65731:JOU65732 JYQ65731:JYQ65732 KIM65731:KIM65732 KSI65731:KSI65732 LCE65731:LCE65732 LMA65731:LMA65732 LVW65731:LVW65732 MFS65731:MFS65732 MPO65731:MPO65732 MZK65731:MZK65732 NJG65731:NJG65732 NTC65731:NTC65732 OCY65731:OCY65732 OMU65731:OMU65732 OWQ65731:OWQ65732 PGM65731:PGM65732 PQI65731:PQI65732 QAE65731:QAE65732 QKA65731:QKA65732 QTW65731:QTW65732 RDS65731:RDS65732 RNO65731:RNO65732 RXK65731:RXK65732 SHG65731:SHG65732 SRC65731:SRC65732 TAY65731:TAY65732 TKU65731:TKU65732 TUQ65731:TUQ65732 UEM65731:UEM65732 UOI65731:UOI65732 UYE65731:UYE65732 VIA65731:VIA65732 VRW65731:VRW65732 WBS65731:WBS65732 WLO65731:WLO65732 WVK65731:WVK65732 D131267:D131268 IY131267:IY131268 SU131267:SU131268 ACQ131267:ACQ131268 AMM131267:AMM131268 AWI131267:AWI131268 BGE131267:BGE131268 BQA131267:BQA131268 BZW131267:BZW131268 CJS131267:CJS131268 CTO131267:CTO131268 DDK131267:DDK131268 DNG131267:DNG131268 DXC131267:DXC131268 EGY131267:EGY131268 EQU131267:EQU131268 FAQ131267:FAQ131268 FKM131267:FKM131268 FUI131267:FUI131268 GEE131267:GEE131268 GOA131267:GOA131268 GXW131267:GXW131268 HHS131267:HHS131268 HRO131267:HRO131268 IBK131267:IBK131268 ILG131267:ILG131268 IVC131267:IVC131268 JEY131267:JEY131268 JOU131267:JOU131268 JYQ131267:JYQ131268 KIM131267:KIM131268 KSI131267:KSI131268 LCE131267:LCE131268 LMA131267:LMA131268 LVW131267:LVW131268 MFS131267:MFS131268 MPO131267:MPO131268 MZK131267:MZK131268 NJG131267:NJG131268 NTC131267:NTC131268 OCY131267:OCY131268 OMU131267:OMU131268 OWQ131267:OWQ131268 PGM131267:PGM131268 PQI131267:PQI131268 QAE131267:QAE131268 QKA131267:QKA131268 QTW131267:QTW131268 RDS131267:RDS131268 RNO131267:RNO131268 RXK131267:RXK131268 SHG131267:SHG131268 SRC131267:SRC131268 TAY131267:TAY131268 TKU131267:TKU131268 TUQ131267:TUQ131268 UEM131267:UEM131268 UOI131267:UOI131268 UYE131267:UYE131268 VIA131267:VIA131268 VRW131267:VRW131268 WBS131267:WBS131268 WLO131267:WLO131268 WVK131267:WVK131268 D196803:D196804 IY196803:IY196804 SU196803:SU196804 ACQ196803:ACQ196804 AMM196803:AMM196804 AWI196803:AWI196804 BGE196803:BGE196804 BQA196803:BQA196804 BZW196803:BZW196804 CJS196803:CJS196804 CTO196803:CTO196804 DDK196803:DDK196804 DNG196803:DNG196804 DXC196803:DXC196804 EGY196803:EGY196804 EQU196803:EQU196804 FAQ196803:FAQ196804 FKM196803:FKM196804 FUI196803:FUI196804 GEE196803:GEE196804 GOA196803:GOA196804 GXW196803:GXW196804 HHS196803:HHS196804 HRO196803:HRO196804 IBK196803:IBK196804 ILG196803:ILG196804 IVC196803:IVC196804 JEY196803:JEY196804 JOU196803:JOU196804 JYQ196803:JYQ196804 KIM196803:KIM196804 KSI196803:KSI196804 LCE196803:LCE196804 LMA196803:LMA196804 LVW196803:LVW196804 MFS196803:MFS196804 MPO196803:MPO196804 MZK196803:MZK196804 NJG196803:NJG196804 NTC196803:NTC196804 OCY196803:OCY196804 OMU196803:OMU196804 OWQ196803:OWQ196804 PGM196803:PGM196804 PQI196803:PQI196804 QAE196803:QAE196804 QKA196803:QKA196804 QTW196803:QTW196804 RDS196803:RDS196804 RNO196803:RNO196804 RXK196803:RXK196804 SHG196803:SHG196804 SRC196803:SRC196804 TAY196803:TAY196804 TKU196803:TKU196804 TUQ196803:TUQ196804 UEM196803:UEM196804 UOI196803:UOI196804 UYE196803:UYE196804 VIA196803:VIA196804 VRW196803:VRW196804 WBS196803:WBS196804 WLO196803:WLO196804 WVK196803:WVK196804 D262339:D262340 IY262339:IY262340 SU262339:SU262340 ACQ262339:ACQ262340 AMM262339:AMM262340 AWI262339:AWI262340 BGE262339:BGE262340 BQA262339:BQA262340 BZW262339:BZW262340 CJS262339:CJS262340 CTO262339:CTO262340 DDK262339:DDK262340 DNG262339:DNG262340 DXC262339:DXC262340 EGY262339:EGY262340 EQU262339:EQU262340 FAQ262339:FAQ262340 FKM262339:FKM262340 FUI262339:FUI262340 GEE262339:GEE262340 GOA262339:GOA262340 GXW262339:GXW262340 HHS262339:HHS262340 HRO262339:HRO262340 IBK262339:IBK262340 ILG262339:ILG262340 IVC262339:IVC262340 JEY262339:JEY262340 JOU262339:JOU262340 JYQ262339:JYQ262340 KIM262339:KIM262340 KSI262339:KSI262340 LCE262339:LCE262340 LMA262339:LMA262340 LVW262339:LVW262340 MFS262339:MFS262340 MPO262339:MPO262340 MZK262339:MZK262340 NJG262339:NJG262340 NTC262339:NTC262340 OCY262339:OCY262340 OMU262339:OMU262340 OWQ262339:OWQ262340 PGM262339:PGM262340 PQI262339:PQI262340 QAE262339:QAE262340 QKA262339:QKA262340 QTW262339:QTW262340 RDS262339:RDS262340 RNO262339:RNO262340 RXK262339:RXK262340 SHG262339:SHG262340 SRC262339:SRC262340 TAY262339:TAY262340 TKU262339:TKU262340 TUQ262339:TUQ262340 UEM262339:UEM262340 UOI262339:UOI262340 UYE262339:UYE262340 VIA262339:VIA262340 VRW262339:VRW262340 WBS262339:WBS262340 WLO262339:WLO262340 WVK262339:WVK262340 D327875:D327876 IY327875:IY327876 SU327875:SU327876 ACQ327875:ACQ327876 AMM327875:AMM327876 AWI327875:AWI327876 BGE327875:BGE327876 BQA327875:BQA327876 BZW327875:BZW327876 CJS327875:CJS327876 CTO327875:CTO327876 DDK327875:DDK327876 DNG327875:DNG327876 DXC327875:DXC327876 EGY327875:EGY327876 EQU327875:EQU327876 FAQ327875:FAQ327876 FKM327875:FKM327876 FUI327875:FUI327876 GEE327875:GEE327876 GOA327875:GOA327876 GXW327875:GXW327876 HHS327875:HHS327876 HRO327875:HRO327876 IBK327875:IBK327876 ILG327875:ILG327876 IVC327875:IVC327876 JEY327875:JEY327876 JOU327875:JOU327876 JYQ327875:JYQ327876 KIM327875:KIM327876 KSI327875:KSI327876 LCE327875:LCE327876 LMA327875:LMA327876 LVW327875:LVW327876 MFS327875:MFS327876 MPO327875:MPO327876 MZK327875:MZK327876 NJG327875:NJG327876 NTC327875:NTC327876 OCY327875:OCY327876 OMU327875:OMU327876 OWQ327875:OWQ327876 PGM327875:PGM327876 PQI327875:PQI327876 QAE327875:QAE327876 QKA327875:QKA327876 QTW327875:QTW327876 RDS327875:RDS327876 RNO327875:RNO327876 RXK327875:RXK327876 SHG327875:SHG327876 SRC327875:SRC327876 TAY327875:TAY327876 TKU327875:TKU327876 TUQ327875:TUQ327876 UEM327875:UEM327876 UOI327875:UOI327876 UYE327875:UYE327876 VIA327875:VIA327876 VRW327875:VRW327876 WBS327875:WBS327876 WLO327875:WLO327876 WVK327875:WVK327876 D393411:D393412 IY393411:IY393412 SU393411:SU393412 ACQ393411:ACQ393412 AMM393411:AMM393412 AWI393411:AWI393412 BGE393411:BGE393412 BQA393411:BQA393412 BZW393411:BZW393412 CJS393411:CJS393412 CTO393411:CTO393412 DDK393411:DDK393412 DNG393411:DNG393412 DXC393411:DXC393412 EGY393411:EGY393412 EQU393411:EQU393412 FAQ393411:FAQ393412 FKM393411:FKM393412 FUI393411:FUI393412 GEE393411:GEE393412 GOA393411:GOA393412 GXW393411:GXW393412 HHS393411:HHS393412 HRO393411:HRO393412 IBK393411:IBK393412 ILG393411:ILG393412 IVC393411:IVC393412 JEY393411:JEY393412 JOU393411:JOU393412 JYQ393411:JYQ393412 KIM393411:KIM393412 KSI393411:KSI393412 LCE393411:LCE393412 LMA393411:LMA393412 LVW393411:LVW393412 MFS393411:MFS393412 MPO393411:MPO393412 MZK393411:MZK393412 NJG393411:NJG393412 NTC393411:NTC393412 OCY393411:OCY393412 OMU393411:OMU393412 OWQ393411:OWQ393412 PGM393411:PGM393412 PQI393411:PQI393412 QAE393411:QAE393412 QKA393411:QKA393412 QTW393411:QTW393412 RDS393411:RDS393412 RNO393411:RNO393412 RXK393411:RXK393412 SHG393411:SHG393412 SRC393411:SRC393412 TAY393411:TAY393412 TKU393411:TKU393412 TUQ393411:TUQ393412 UEM393411:UEM393412 UOI393411:UOI393412 UYE393411:UYE393412 VIA393411:VIA393412 VRW393411:VRW393412 WBS393411:WBS393412 WLO393411:WLO393412 WVK393411:WVK393412 D458947:D458948 IY458947:IY458948 SU458947:SU458948 ACQ458947:ACQ458948 AMM458947:AMM458948 AWI458947:AWI458948 BGE458947:BGE458948 BQA458947:BQA458948 BZW458947:BZW458948 CJS458947:CJS458948 CTO458947:CTO458948 DDK458947:DDK458948 DNG458947:DNG458948 DXC458947:DXC458948 EGY458947:EGY458948 EQU458947:EQU458948 FAQ458947:FAQ458948 FKM458947:FKM458948 FUI458947:FUI458948 GEE458947:GEE458948 GOA458947:GOA458948 GXW458947:GXW458948 HHS458947:HHS458948 HRO458947:HRO458948 IBK458947:IBK458948 ILG458947:ILG458948 IVC458947:IVC458948 JEY458947:JEY458948 JOU458947:JOU458948 JYQ458947:JYQ458948 KIM458947:KIM458948 KSI458947:KSI458948 LCE458947:LCE458948 LMA458947:LMA458948 LVW458947:LVW458948 MFS458947:MFS458948 MPO458947:MPO458948 MZK458947:MZK458948 NJG458947:NJG458948 NTC458947:NTC458948 OCY458947:OCY458948 OMU458947:OMU458948 OWQ458947:OWQ458948 PGM458947:PGM458948 PQI458947:PQI458948 QAE458947:QAE458948 QKA458947:QKA458948 QTW458947:QTW458948 RDS458947:RDS458948 RNO458947:RNO458948 RXK458947:RXK458948 SHG458947:SHG458948 SRC458947:SRC458948 TAY458947:TAY458948 TKU458947:TKU458948 TUQ458947:TUQ458948 UEM458947:UEM458948 UOI458947:UOI458948 UYE458947:UYE458948 VIA458947:VIA458948 VRW458947:VRW458948 WBS458947:WBS458948 WLO458947:WLO458948 WVK458947:WVK458948 D524483:D524484 IY524483:IY524484 SU524483:SU524484 ACQ524483:ACQ524484 AMM524483:AMM524484 AWI524483:AWI524484 BGE524483:BGE524484 BQA524483:BQA524484 BZW524483:BZW524484 CJS524483:CJS524484 CTO524483:CTO524484 DDK524483:DDK524484 DNG524483:DNG524484 DXC524483:DXC524484 EGY524483:EGY524484 EQU524483:EQU524484 FAQ524483:FAQ524484 FKM524483:FKM524484 FUI524483:FUI524484 GEE524483:GEE524484 GOA524483:GOA524484 GXW524483:GXW524484 HHS524483:HHS524484 HRO524483:HRO524484 IBK524483:IBK524484 ILG524483:ILG524484 IVC524483:IVC524484 JEY524483:JEY524484 JOU524483:JOU524484 JYQ524483:JYQ524484 KIM524483:KIM524484 KSI524483:KSI524484 LCE524483:LCE524484 LMA524483:LMA524484 LVW524483:LVW524484 MFS524483:MFS524484 MPO524483:MPO524484 MZK524483:MZK524484 NJG524483:NJG524484 NTC524483:NTC524484 OCY524483:OCY524484 OMU524483:OMU524484 OWQ524483:OWQ524484 PGM524483:PGM524484 PQI524483:PQI524484 QAE524483:QAE524484 QKA524483:QKA524484 QTW524483:QTW524484 RDS524483:RDS524484 RNO524483:RNO524484 RXK524483:RXK524484 SHG524483:SHG524484 SRC524483:SRC524484 TAY524483:TAY524484 TKU524483:TKU524484 TUQ524483:TUQ524484 UEM524483:UEM524484 UOI524483:UOI524484 UYE524483:UYE524484 VIA524483:VIA524484 VRW524483:VRW524484 WBS524483:WBS524484 WLO524483:WLO524484 WVK524483:WVK524484 D590019:D590020 IY590019:IY590020 SU590019:SU590020 ACQ590019:ACQ590020 AMM590019:AMM590020 AWI590019:AWI590020 BGE590019:BGE590020 BQA590019:BQA590020 BZW590019:BZW590020 CJS590019:CJS590020 CTO590019:CTO590020 DDK590019:DDK590020 DNG590019:DNG590020 DXC590019:DXC590020 EGY590019:EGY590020 EQU590019:EQU590020 FAQ590019:FAQ590020 FKM590019:FKM590020 FUI590019:FUI590020 GEE590019:GEE590020 GOA590019:GOA590020 GXW590019:GXW590020 HHS590019:HHS590020 HRO590019:HRO590020 IBK590019:IBK590020 ILG590019:ILG590020 IVC590019:IVC590020 JEY590019:JEY590020 JOU590019:JOU590020 JYQ590019:JYQ590020 KIM590019:KIM590020 KSI590019:KSI590020 LCE590019:LCE590020 LMA590019:LMA590020 LVW590019:LVW590020 MFS590019:MFS590020 MPO590019:MPO590020 MZK590019:MZK590020 NJG590019:NJG590020 NTC590019:NTC590020 OCY590019:OCY590020 OMU590019:OMU590020 OWQ590019:OWQ590020 PGM590019:PGM590020 PQI590019:PQI590020 QAE590019:QAE590020 QKA590019:QKA590020 QTW590019:QTW590020 RDS590019:RDS590020 RNO590019:RNO590020 RXK590019:RXK590020 SHG590019:SHG590020 SRC590019:SRC590020 TAY590019:TAY590020 TKU590019:TKU590020 TUQ590019:TUQ590020 UEM590019:UEM590020 UOI590019:UOI590020 UYE590019:UYE590020 VIA590019:VIA590020 VRW590019:VRW590020 WBS590019:WBS590020 WLO590019:WLO590020 WVK590019:WVK590020 D655555:D655556 IY655555:IY655556 SU655555:SU655556 ACQ655555:ACQ655556 AMM655555:AMM655556 AWI655555:AWI655556 BGE655555:BGE655556 BQA655555:BQA655556 BZW655555:BZW655556 CJS655555:CJS655556 CTO655555:CTO655556 DDK655555:DDK655556 DNG655555:DNG655556 DXC655555:DXC655556 EGY655555:EGY655556 EQU655555:EQU655556 FAQ655555:FAQ655556 FKM655555:FKM655556 FUI655555:FUI655556 GEE655555:GEE655556 GOA655555:GOA655556 GXW655555:GXW655556 HHS655555:HHS655556 HRO655555:HRO655556 IBK655555:IBK655556 ILG655555:ILG655556 IVC655555:IVC655556 JEY655555:JEY655556 JOU655555:JOU655556 JYQ655555:JYQ655556 KIM655555:KIM655556 KSI655555:KSI655556 LCE655555:LCE655556 LMA655555:LMA655556 LVW655555:LVW655556 MFS655555:MFS655556 MPO655555:MPO655556 MZK655555:MZK655556 NJG655555:NJG655556 NTC655555:NTC655556 OCY655555:OCY655556 OMU655555:OMU655556 OWQ655555:OWQ655556 PGM655555:PGM655556 PQI655555:PQI655556 QAE655555:QAE655556 QKA655555:QKA655556 QTW655555:QTW655556 RDS655555:RDS655556 RNO655555:RNO655556 RXK655555:RXK655556 SHG655555:SHG655556 SRC655555:SRC655556 TAY655555:TAY655556 TKU655555:TKU655556 TUQ655555:TUQ655556 UEM655555:UEM655556 UOI655555:UOI655556 UYE655555:UYE655556 VIA655555:VIA655556 VRW655555:VRW655556 WBS655555:WBS655556 WLO655555:WLO655556 WVK655555:WVK655556 D721091:D721092 IY721091:IY721092 SU721091:SU721092 ACQ721091:ACQ721092 AMM721091:AMM721092 AWI721091:AWI721092 BGE721091:BGE721092 BQA721091:BQA721092 BZW721091:BZW721092 CJS721091:CJS721092 CTO721091:CTO721092 DDK721091:DDK721092 DNG721091:DNG721092 DXC721091:DXC721092 EGY721091:EGY721092 EQU721091:EQU721092 FAQ721091:FAQ721092 FKM721091:FKM721092 FUI721091:FUI721092 GEE721091:GEE721092 GOA721091:GOA721092 GXW721091:GXW721092 HHS721091:HHS721092 HRO721091:HRO721092 IBK721091:IBK721092 ILG721091:ILG721092 IVC721091:IVC721092 JEY721091:JEY721092 JOU721091:JOU721092 JYQ721091:JYQ721092 KIM721091:KIM721092 KSI721091:KSI721092 LCE721091:LCE721092 LMA721091:LMA721092 LVW721091:LVW721092 MFS721091:MFS721092 MPO721091:MPO721092 MZK721091:MZK721092 NJG721091:NJG721092 NTC721091:NTC721092 OCY721091:OCY721092 OMU721091:OMU721092 OWQ721091:OWQ721092 PGM721091:PGM721092 PQI721091:PQI721092 QAE721091:QAE721092 QKA721091:QKA721092 QTW721091:QTW721092 RDS721091:RDS721092 RNO721091:RNO721092 RXK721091:RXK721092 SHG721091:SHG721092 SRC721091:SRC721092 TAY721091:TAY721092 TKU721091:TKU721092 TUQ721091:TUQ721092 UEM721091:UEM721092 UOI721091:UOI721092 UYE721091:UYE721092 VIA721091:VIA721092 VRW721091:VRW721092 WBS721091:WBS721092 WLO721091:WLO721092 WVK721091:WVK721092 D786627:D786628 IY786627:IY786628 SU786627:SU786628 ACQ786627:ACQ786628 AMM786627:AMM786628 AWI786627:AWI786628 BGE786627:BGE786628 BQA786627:BQA786628 BZW786627:BZW786628 CJS786627:CJS786628 CTO786627:CTO786628 DDK786627:DDK786628 DNG786627:DNG786628 DXC786627:DXC786628 EGY786627:EGY786628 EQU786627:EQU786628 FAQ786627:FAQ786628 FKM786627:FKM786628 FUI786627:FUI786628 GEE786627:GEE786628 GOA786627:GOA786628 GXW786627:GXW786628 HHS786627:HHS786628 HRO786627:HRO786628 IBK786627:IBK786628 ILG786627:ILG786628 IVC786627:IVC786628 JEY786627:JEY786628 JOU786627:JOU786628 JYQ786627:JYQ786628 KIM786627:KIM786628 KSI786627:KSI786628 LCE786627:LCE786628 LMA786627:LMA786628 LVW786627:LVW786628 MFS786627:MFS786628 MPO786627:MPO786628 MZK786627:MZK786628 NJG786627:NJG786628 NTC786627:NTC786628 OCY786627:OCY786628 OMU786627:OMU786628 OWQ786627:OWQ786628 PGM786627:PGM786628 PQI786627:PQI786628 QAE786627:QAE786628 QKA786627:QKA786628 QTW786627:QTW786628 RDS786627:RDS786628 RNO786627:RNO786628 RXK786627:RXK786628 SHG786627:SHG786628 SRC786627:SRC786628 TAY786627:TAY786628 TKU786627:TKU786628 TUQ786627:TUQ786628 UEM786627:UEM786628 UOI786627:UOI786628 UYE786627:UYE786628 VIA786627:VIA786628 VRW786627:VRW786628 WBS786627:WBS786628 WLO786627:WLO786628 WVK786627:WVK786628 D852163:D852164 IY852163:IY852164 SU852163:SU852164 ACQ852163:ACQ852164 AMM852163:AMM852164 AWI852163:AWI852164 BGE852163:BGE852164 BQA852163:BQA852164 BZW852163:BZW852164 CJS852163:CJS852164 CTO852163:CTO852164 DDK852163:DDK852164 DNG852163:DNG852164 DXC852163:DXC852164 EGY852163:EGY852164 EQU852163:EQU852164 FAQ852163:FAQ852164 FKM852163:FKM852164 FUI852163:FUI852164 GEE852163:GEE852164 GOA852163:GOA852164 GXW852163:GXW852164 HHS852163:HHS852164 HRO852163:HRO852164 IBK852163:IBK852164 ILG852163:ILG852164 IVC852163:IVC852164 JEY852163:JEY852164 JOU852163:JOU852164 JYQ852163:JYQ852164 KIM852163:KIM852164 KSI852163:KSI852164 LCE852163:LCE852164 LMA852163:LMA852164 LVW852163:LVW852164 MFS852163:MFS852164 MPO852163:MPO852164 MZK852163:MZK852164 NJG852163:NJG852164 NTC852163:NTC852164 OCY852163:OCY852164 OMU852163:OMU852164 OWQ852163:OWQ852164 PGM852163:PGM852164 PQI852163:PQI852164 QAE852163:QAE852164 QKA852163:QKA852164 QTW852163:QTW852164 RDS852163:RDS852164 RNO852163:RNO852164 RXK852163:RXK852164 SHG852163:SHG852164 SRC852163:SRC852164 TAY852163:TAY852164 TKU852163:TKU852164 TUQ852163:TUQ852164 UEM852163:UEM852164 UOI852163:UOI852164 UYE852163:UYE852164 VIA852163:VIA852164 VRW852163:VRW852164 WBS852163:WBS852164 WLO852163:WLO852164 WVK852163:WVK852164 D917699:D917700 IY917699:IY917700 SU917699:SU917700 ACQ917699:ACQ917700 AMM917699:AMM917700 AWI917699:AWI917700 BGE917699:BGE917700 BQA917699:BQA917700 BZW917699:BZW917700 CJS917699:CJS917700 CTO917699:CTO917700 DDK917699:DDK917700 DNG917699:DNG917700 DXC917699:DXC917700 EGY917699:EGY917700 EQU917699:EQU917700 FAQ917699:FAQ917700 FKM917699:FKM917700 FUI917699:FUI917700 GEE917699:GEE917700 GOA917699:GOA917700 GXW917699:GXW917700 HHS917699:HHS917700 HRO917699:HRO917700 IBK917699:IBK917700 ILG917699:ILG917700 IVC917699:IVC917700 JEY917699:JEY917700 JOU917699:JOU917700 JYQ917699:JYQ917700 KIM917699:KIM917700 KSI917699:KSI917700 LCE917699:LCE917700 LMA917699:LMA917700 LVW917699:LVW917700 MFS917699:MFS917700 MPO917699:MPO917700 MZK917699:MZK917700 NJG917699:NJG917700 NTC917699:NTC917700 OCY917699:OCY917700 OMU917699:OMU917700 OWQ917699:OWQ917700 PGM917699:PGM917700 PQI917699:PQI917700 QAE917699:QAE917700 QKA917699:QKA917700 QTW917699:QTW917700 RDS917699:RDS917700 RNO917699:RNO917700 RXK917699:RXK917700 SHG917699:SHG917700 SRC917699:SRC917700 TAY917699:TAY917700 TKU917699:TKU917700 TUQ917699:TUQ917700 UEM917699:UEM917700 UOI917699:UOI917700 UYE917699:UYE917700 VIA917699:VIA917700 VRW917699:VRW917700 WBS917699:WBS917700 WLO917699:WLO917700 WVK917699:WVK917700 D983235:D983236 IY983235:IY983236 SU983235:SU983236 ACQ983235:ACQ983236 AMM983235:AMM983236 AWI983235:AWI983236 BGE983235:BGE983236 BQA983235:BQA983236 BZW983235:BZW983236 CJS983235:CJS983236 CTO983235:CTO983236 DDK983235:DDK983236 DNG983235:DNG983236 DXC983235:DXC983236 EGY983235:EGY983236 EQU983235:EQU983236 FAQ983235:FAQ983236 FKM983235:FKM983236 FUI983235:FUI983236 GEE983235:GEE983236 GOA983235:GOA983236 GXW983235:GXW983236 HHS983235:HHS983236 HRO983235:HRO983236 IBK983235:IBK983236 ILG983235:ILG983236 IVC983235:IVC983236 JEY983235:JEY983236 JOU983235:JOU983236 JYQ983235:JYQ983236 KIM983235:KIM983236 KSI983235:KSI983236 LCE983235:LCE983236 LMA983235:LMA983236 LVW983235:LVW983236 MFS983235:MFS983236 MPO983235:MPO983236 MZK983235:MZK983236 NJG983235:NJG983236 NTC983235:NTC983236 OCY983235:OCY983236 OMU983235:OMU983236 OWQ983235:OWQ983236 PGM983235:PGM983236 PQI983235:PQI983236 QAE983235:QAE983236 QKA983235:QKA983236 QTW983235:QTW983236 RDS983235:RDS983236 RNO983235:RNO983236 RXK983235:RXK983236 SHG983235:SHG983236 SRC983235:SRC983236 TAY983235:TAY983236 TKU983235:TKU983236 TUQ983235:TUQ983236 UEM983235:UEM983236 UOI983235:UOI983236 UYE983235:UYE983236 VIA983235:VIA983236 VRW983235:VRW983236 WBS983235:WBS983236 WLO983235:WLO983236 WVK983235:WVK983236 WVI983150:WVK983215 IY69:IY105 SU69:SU105 ACQ69:ACQ105 AMM69:AMM105 AWI69:AWI105 BGE69:BGE105 BQA69:BQA105 BZW69:BZW105 CJS69:CJS105 CTO69:CTO105 DDK69:DDK105 DNG69:DNG105 DXC69:DXC105 EGY69:EGY105 EQU69:EQU105 FAQ69:FAQ105 FKM69:FKM105 FUI69:FUI105 GEE69:GEE105 GOA69:GOA105 GXW69:GXW105 HHS69:HHS105 HRO69:HRO105 IBK69:IBK105 ILG69:ILG105 IVC69:IVC105 JEY69:JEY105 JOU69:JOU105 JYQ69:JYQ105 KIM69:KIM105 KSI69:KSI105 LCE69:LCE105 LMA69:LMA105 LVW69:LVW105 MFS69:MFS105 MPO69:MPO105 MZK69:MZK105 NJG69:NJG105 NTC69:NTC105 OCY69:OCY105 OMU69:OMU105 OWQ69:OWQ105 PGM69:PGM105 PQI69:PQI105 QAE69:QAE105 QKA69:QKA105 QTW69:QTW105 RDS69:RDS105 RNO69:RNO105 RXK69:RXK105 SHG69:SHG105 SRC69:SRC105 TAY69:TAY105 TKU69:TKU105 TUQ69:TUQ105 UEM69:UEM105 UOI69:UOI105 UYE69:UYE105 VIA69:VIA105 VRW69:VRW105 WBS69:WBS105 WLO69:WLO105 WVK69:WVK105 D65611:D65645 IY65611:IY65645 SU65611:SU65645 ACQ65611:ACQ65645 AMM65611:AMM65645 AWI65611:AWI65645 BGE65611:BGE65645 BQA65611:BQA65645 BZW65611:BZW65645 CJS65611:CJS65645 CTO65611:CTO65645 DDK65611:DDK65645 DNG65611:DNG65645 DXC65611:DXC65645 EGY65611:EGY65645 EQU65611:EQU65645 FAQ65611:FAQ65645 FKM65611:FKM65645 FUI65611:FUI65645 GEE65611:GEE65645 GOA65611:GOA65645 GXW65611:GXW65645 HHS65611:HHS65645 HRO65611:HRO65645 IBK65611:IBK65645 ILG65611:ILG65645 IVC65611:IVC65645 JEY65611:JEY65645 JOU65611:JOU65645 JYQ65611:JYQ65645 KIM65611:KIM65645 KSI65611:KSI65645 LCE65611:LCE65645 LMA65611:LMA65645 LVW65611:LVW65645 MFS65611:MFS65645 MPO65611:MPO65645 MZK65611:MZK65645 NJG65611:NJG65645 NTC65611:NTC65645 OCY65611:OCY65645 OMU65611:OMU65645 OWQ65611:OWQ65645 PGM65611:PGM65645 PQI65611:PQI65645 QAE65611:QAE65645 QKA65611:QKA65645 QTW65611:QTW65645 RDS65611:RDS65645 RNO65611:RNO65645 RXK65611:RXK65645 SHG65611:SHG65645 SRC65611:SRC65645 TAY65611:TAY65645 TKU65611:TKU65645 TUQ65611:TUQ65645 UEM65611:UEM65645 UOI65611:UOI65645 UYE65611:UYE65645 VIA65611:VIA65645 VRW65611:VRW65645 WBS65611:WBS65645 WLO65611:WLO65645 WVK65611:WVK65645 D131147:D131181 IY131147:IY131181 SU131147:SU131181 ACQ131147:ACQ131181 AMM131147:AMM131181 AWI131147:AWI131181 BGE131147:BGE131181 BQA131147:BQA131181 BZW131147:BZW131181 CJS131147:CJS131181 CTO131147:CTO131181 DDK131147:DDK131181 DNG131147:DNG131181 DXC131147:DXC131181 EGY131147:EGY131181 EQU131147:EQU131181 FAQ131147:FAQ131181 FKM131147:FKM131181 FUI131147:FUI131181 GEE131147:GEE131181 GOA131147:GOA131181 GXW131147:GXW131181 HHS131147:HHS131181 HRO131147:HRO131181 IBK131147:IBK131181 ILG131147:ILG131181 IVC131147:IVC131181 JEY131147:JEY131181 JOU131147:JOU131181 JYQ131147:JYQ131181 KIM131147:KIM131181 KSI131147:KSI131181 LCE131147:LCE131181 LMA131147:LMA131181 LVW131147:LVW131181 MFS131147:MFS131181 MPO131147:MPO131181 MZK131147:MZK131181 NJG131147:NJG131181 NTC131147:NTC131181 OCY131147:OCY131181 OMU131147:OMU131181 OWQ131147:OWQ131181 PGM131147:PGM131181 PQI131147:PQI131181 QAE131147:QAE131181 QKA131147:QKA131181 QTW131147:QTW131181 RDS131147:RDS131181 RNO131147:RNO131181 RXK131147:RXK131181 SHG131147:SHG131181 SRC131147:SRC131181 TAY131147:TAY131181 TKU131147:TKU131181 TUQ131147:TUQ131181 UEM131147:UEM131181 UOI131147:UOI131181 UYE131147:UYE131181 VIA131147:VIA131181 VRW131147:VRW131181 WBS131147:WBS131181 WLO131147:WLO131181 WVK131147:WVK131181 D196683:D196717 IY196683:IY196717 SU196683:SU196717 ACQ196683:ACQ196717 AMM196683:AMM196717 AWI196683:AWI196717 BGE196683:BGE196717 BQA196683:BQA196717 BZW196683:BZW196717 CJS196683:CJS196717 CTO196683:CTO196717 DDK196683:DDK196717 DNG196683:DNG196717 DXC196683:DXC196717 EGY196683:EGY196717 EQU196683:EQU196717 FAQ196683:FAQ196717 FKM196683:FKM196717 FUI196683:FUI196717 GEE196683:GEE196717 GOA196683:GOA196717 GXW196683:GXW196717 HHS196683:HHS196717 HRO196683:HRO196717 IBK196683:IBK196717 ILG196683:ILG196717 IVC196683:IVC196717 JEY196683:JEY196717 JOU196683:JOU196717 JYQ196683:JYQ196717 KIM196683:KIM196717 KSI196683:KSI196717 LCE196683:LCE196717 LMA196683:LMA196717 LVW196683:LVW196717 MFS196683:MFS196717 MPO196683:MPO196717 MZK196683:MZK196717 NJG196683:NJG196717 NTC196683:NTC196717 OCY196683:OCY196717 OMU196683:OMU196717 OWQ196683:OWQ196717 PGM196683:PGM196717 PQI196683:PQI196717 QAE196683:QAE196717 QKA196683:QKA196717 QTW196683:QTW196717 RDS196683:RDS196717 RNO196683:RNO196717 RXK196683:RXK196717 SHG196683:SHG196717 SRC196683:SRC196717 TAY196683:TAY196717 TKU196683:TKU196717 TUQ196683:TUQ196717 UEM196683:UEM196717 UOI196683:UOI196717 UYE196683:UYE196717 VIA196683:VIA196717 VRW196683:VRW196717 WBS196683:WBS196717 WLO196683:WLO196717 WVK196683:WVK196717 D262219:D262253 IY262219:IY262253 SU262219:SU262253 ACQ262219:ACQ262253 AMM262219:AMM262253 AWI262219:AWI262253 BGE262219:BGE262253 BQA262219:BQA262253 BZW262219:BZW262253 CJS262219:CJS262253 CTO262219:CTO262253 DDK262219:DDK262253 DNG262219:DNG262253 DXC262219:DXC262253 EGY262219:EGY262253 EQU262219:EQU262253 FAQ262219:FAQ262253 FKM262219:FKM262253 FUI262219:FUI262253 GEE262219:GEE262253 GOA262219:GOA262253 GXW262219:GXW262253 HHS262219:HHS262253 HRO262219:HRO262253 IBK262219:IBK262253 ILG262219:ILG262253 IVC262219:IVC262253 JEY262219:JEY262253 JOU262219:JOU262253 JYQ262219:JYQ262253 KIM262219:KIM262253 KSI262219:KSI262253 LCE262219:LCE262253 LMA262219:LMA262253 LVW262219:LVW262253 MFS262219:MFS262253 MPO262219:MPO262253 MZK262219:MZK262253 NJG262219:NJG262253 NTC262219:NTC262253 OCY262219:OCY262253 OMU262219:OMU262253 OWQ262219:OWQ262253 PGM262219:PGM262253 PQI262219:PQI262253 QAE262219:QAE262253 QKA262219:QKA262253 QTW262219:QTW262253 RDS262219:RDS262253 RNO262219:RNO262253 RXK262219:RXK262253 SHG262219:SHG262253 SRC262219:SRC262253 TAY262219:TAY262253 TKU262219:TKU262253 TUQ262219:TUQ262253 UEM262219:UEM262253 UOI262219:UOI262253 UYE262219:UYE262253 VIA262219:VIA262253 VRW262219:VRW262253 WBS262219:WBS262253 WLO262219:WLO262253 WVK262219:WVK262253 D327755:D327789 IY327755:IY327789 SU327755:SU327789 ACQ327755:ACQ327789 AMM327755:AMM327789 AWI327755:AWI327789 BGE327755:BGE327789 BQA327755:BQA327789 BZW327755:BZW327789 CJS327755:CJS327789 CTO327755:CTO327789 DDK327755:DDK327789 DNG327755:DNG327789 DXC327755:DXC327789 EGY327755:EGY327789 EQU327755:EQU327789 FAQ327755:FAQ327789 FKM327755:FKM327789 FUI327755:FUI327789 GEE327755:GEE327789 GOA327755:GOA327789 GXW327755:GXW327789 HHS327755:HHS327789 HRO327755:HRO327789 IBK327755:IBK327789 ILG327755:ILG327789 IVC327755:IVC327789 JEY327755:JEY327789 JOU327755:JOU327789 JYQ327755:JYQ327789 KIM327755:KIM327789 KSI327755:KSI327789 LCE327755:LCE327789 LMA327755:LMA327789 LVW327755:LVW327789 MFS327755:MFS327789 MPO327755:MPO327789 MZK327755:MZK327789 NJG327755:NJG327789 NTC327755:NTC327789 OCY327755:OCY327789 OMU327755:OMU327789 OWQ327755:OWQ327789 PGM327755:PGM327789 PQI327755:PQI327789 QAE327755:QAE327789 QKA327755:QKA327789 QTW327755:QTW327789 RDS327755:RDS327789 RNO327755:RNO327789 RXK327755:RXK327789 SHG327755:SHG327789 SRC327755:SRC327789 TAY327755:TAY327789 TKU327755:TKU327789 TUQ327755:TUQ327789 UEM327755:UEM327789 UOI327755:UOI327789 UYE327755:UYE327789 VIA327755:VIA327789 VRW327755:VRW327789 WBS327755:WBS327789 WLO327755:WLO327789 WVK327755:WVK327789 D393291:D393325 IY393291:IY393325 SU393291:SU393325 ACQ393291:ACQ393325 AMM393291:AMM393325 AWI393291:AWI393325 BGE393291:BGE393325 BQA393291:BQA393325 BZW393291:BZW393325 CJS393291:CJS393325 CTO393291:CTO393325 DDK393291:DDK393325 DNG393291:DNG393325 DXC393291:DXC393325 EGY393291:EGY393325 EQU393291:EQU393325 FAQ393291:FAQ393325 FKM393291:FKM393325 FUI393291:FUI393325 GEE393291:GEE393325 GOA393291:GOA393325 GXW393291:GXW393325 HHS393291:HHS393325 HRO393291:HRO393325 IBK393291:IBK393325 ILG393291:ILG393325 IVC393291:IVC393325 JEY393291:JEY393325 JOU393291:JOU393325 JYQ393291:JYQ393325 KIM393291:KIM393325 KSI393291:KSI393325 LCE393291:LCE393325 LMA393291:LMA393325 LVW393291:LVW393325 MFS393291:MFS393325 MPO393291:MPO393325 MZK393291:MZK393325 NJG393291:NJG393325 NTC393291:NTC393325 OCY393291:OCY393325 OMU393291:OMU393325 OWQ393291:OWQ393325 PGM393291:PGM393325 PQI393291:PQI393325 QAE393291:QAE393325 QKA393291:QKA393325 QTW393291:QTW393325 RDS393291:RDS393325 RNO393291:RNO393325 RXK393291:RXK393325 SHG393291:SHG393325 SRC393291:SRC393325 TAY393291:TAY393325 TKU393291:TKU393325 TUQ393291:TUQ393325 UEM393291:UEM393325 UOI393291:UOI393325 UYE393291:UYE393325 VIA393291:VIA393325 VRW393291:VRW393325 WBS393291:WBS393325 WLO393291:WLO393325 WVK393291:WVK393325 D458827:D458861 IY458827:IY458861 SU458827:SU458861 ACQ458827:ACQ458861 AMM458827:AMM458861 AWI458827:AWI458861 BGE458827:BGE458861 BQA458827:BQA458861 BZW458827:BZW458861 CJS458827:CJS458861 CTO458827:CTO458861 DDK458827:DDK458861 DNG458827:DNG458861 DXC458827:DXC458861 EGY458827:EGY458861 EQU458827:EQU458861 FAQ458827:FAQ458861 FKM458827:FKM458861 FUI458827:FUI458861 GEE458827:GEE458861 GOA458827:GOA458861 GXW458827:GXW458861 HHS458827:HHS458861 HRO458827:HRO458861 IBK458827:IBK458861 ILG458827:ILG458861 IVC458827:IVC458861 JEY458827:JEY458861 JOU458827:JOU458861 JYQ458827:JYQ458861 KIM458827:KIM458861 KSI458827:KSI458861 LCE458827:LCE458861 LMA458827:LMA458861 LVW458827:LVW458861 MFS458827:MFS458861 MPO458827:MPO458861 MZK458827:MZK458861 NJG458827:NJG458861 NTC458827:NTC458861 OCY458827:OCY458861 OMU458827:OMU458861 OWQ458827:OWQ458861 PGM458827:PGM458861 PQI458827:PQI458861 QAE458827:QAE458861 QKA458827:QKA458861 QTW458827:QTW458861 RDS458827:RDS458861 RNO458827:RNO458861 RXK458827:RXK458861 SHG458827:SHG458861 SRC458827:SRC458861 TAY458827:TAY458861 TKU458827:TKU458861 TUQ458827:TUQ458861 UEM458827:UEM458861 UOI458827:UOI458861 UYE458827:UYE458861 VIA458827:VIA458861 VRW458827:VRW458861 WBS458827:WBS458861 WLO458827:WLO458861 WVK458827:WVK458861 D524363:D524397 IY524363:IY524397 SU524363:SU524397 ACQ524363:ACQ524397 AMM524363:AMM524397 AWI524363:AWI524397 BGE524363:BGE524397 BQA524363:BQA524397 BZW524363:BZW524397 CJS524363:CJS524397 CTO524363:CTO524397 DDK524363:DDK524397 DNG524363:DNG524397 DXC524363:DXC524397 EGY524363:EGY524397 EQU524363:EQU524397 FAQ524363:FAQ524397 FKM524363:FKM524397 FUI524363:FUI524397 GEE524363:GEE524397 GOA524363:GOA524397 GXW524363:GXW524397 HHS524363:HHS524397 HRO524363:HRO524397 IBK524363:IBK524397 ILG524363:ILG524397 IVC524363:IVC524397 JEY524363:JEY524397 JOU524363:JOU524397 JYQ524363:JYQ524397 KIM524363:KIM524397 KSI524363:KSI524397 LCE524363:LCE524397 LMA524363:LMA524397 LVW524363:LVW524397 MFS524363:MFS524397 MPO524363:MPO524397 MZK524363:MZK524397 NJG524363:NJG524397 NTC524363:NTC524397 OCY524363:OCY524397 OMU524363:OMU524397 OWQ524363:OWQ524397 PGM524363:PGM524397 PQI524363:PQI524397 QAE524363:QAE524397 QKA524363:QKA524397 QTW524363:QTW524397 RDS524363:RDS524397 RNO524363:RNO524397 RXK524363:RXK524397 SHG524363:SHG524397 SRC524363:SRC524397 TAY524363:TAY524397 TKU524363:TKU524397 TUQ524363:TUQ524397 UEM524363:UEM524397 UOI524363:UOI524397 UYE524363:UYE524397 VIA524363:VIA524397 VRW524363:VRW524397 WBS524363:WBS524397 WLO524363:WLO524397 WVK524363:WVK524397 D589899:D589933 IY589899:IY589933 SU589899:SU589933 ACQ589899:ACQ589933 AMM589899:AMM589933 AWI589899:AWI589933 BGE589899:BGE589933 BQA589899:BQA589933 BZW589899:BZW589933 CJS589899:CJS589933 CTO589899:CTO589933 DDK589899:DDK589933 DNG589899:DNG589933 DXC589899:DXC589933 EGY589899:EGY589933 EQU589899:EQU589933 FAQ589899:FAQ589933 FKM589899:FKM589933 FUI589899:FUI589933 GEE589899:GEE589933 GOA589899:GOA589933 GXW589899:GXW589933 HHS589899:HHS589933 HRO589899:HRO589933 IBK589899:IBK589933 ILG589899:ILG589933 IVC589899:IVC589933 JEY589899:JEY589933 JOU589899:JOU589933 JYQ589899:JYQ589933 KIM589899:KIM589933 KSI589899:KSI589933 LCE589899:LCE589933 LMA589899:LMA589933 LVW589899:LVW589933 MFS589899:MFS589933 MPO589899:MPO589933 MZK589899:MZK589933 NJG589899:NJG589933 NTC589899:NTC589933 OCY589899:OCY589933 OMU589899:OMU589933 OWQ589899:OWQ589933 PGM589899:PGM589933 PQI589899:PQI589933 QAE589899:QAE589933 QKA589899:QKA589933 QTW589899:QTW589933 RDS589899:RDS589933 RNO589899:RNO589933 RXK589899:RXK589933 SHG589899:SHG589933 SRC589899:SRC589933 TAY589899:TAY589933 TKU589899:TKU589933 TUQ589899:TUQ589933 UEM589899:UEM589933 UOI589899:UOI589933 UYE589899:UYE589933 VIA589899:VIA589933 VRW589899:VRW589933 WBS589899:WBS589933 WLO589899:WLO589933 WVK589899:WVK589933 D655435:D655469 IY655435:IY655469 SU655435:SU655469 ACQ655435:ACQ655469 AMM655435:AMM655469 AWI655435:AWI655469 BGE655435:BGE655469 BQA655435:BQA655469 BZW655435:BZW655469 CJS655435:CJS655469 CTO655435:CTO655469 DDK655435:DDK655469 DNG655435:DNG655469 DXC655435:DXC655469 EGY655435:EGY655469 EQU655435:EQU655469 FAQ655435:FAQ655469 FKM655435:FKM655469 FUI655435:FUI655469 GEE655435:GEE655469 GOA655435:GOA655469 GXW655435:GXW655469 HHS655435:HHS655469 HRO655435:HRO655469 IBK655435:IBK655469 ILG655435:ILG655469 IVC655435:IVC655469 JEY655435:JEY655469 JOU655435:JOU655469 JYQ655435:JYQ655469 KIM655435:KIM655469 KSI655435:KSI655469 LCE655435:LCE655469 LMA655435:LMA655469 LVW655435:LVW655469 MFS655435:MFS655469 MPO655435:MPO655469 MZK655435:MZK655469 NJG655435:NJG655469 NTC655435:NTC655469 OCY655435:OCY655469 OMU655435:OMU655469 OWQ655435:OWQ655469 PGM655435:PGM655469 PQI655435:PQI655469 QAE655435:QAE655469 QKA655435:QKA655469 QTW655435:QTW655469 RDS655435:RDS655469 RNO655435:RNO655469 RXK655435:RXK655469 SHG655435:SHG655469 SRC655435:SRC655469 TAY655435:TAY655469 TKU655435:TKU655469 TUQ655435:TUQ655469 UEM655435:UEM655469 UOI655435:UOI655469 UYE655435:UYE655469 VIA655435:VIA655469 VRW655435:VRW655469 WBS655435:WBS655469 WLO655435:WLO655469 WVK655435:WVK655469 D720971:D721005 IY720971:IY721005 SU720971:SU721005 ACQ720971:ACQ721005 AMM720971:AMM721005 AWI720971:AWI721005 BGE720971:BGE721005 BQA720971:BQA721005 BZW720971:BZW721005 CJS720971:CJS721005 CTO720971:CTO721005 DDK720971:DDK721005 DNG720971:DNG721005 DXC720971:DXC721005 EGY720971:EGY721005 EQU720971:EQU721005 FAQ720971:FAQ721005 FKM720971:FKM721005 FUI720971:FUI721005 GEE720971:GEE721005 GOA720971:GOA721005 GXW720971:GXW721005 HHS720971:HHS721005 HRO720971:HRO721005 IBK720971:IBK721005 ILG720971:ILG721005 IVC720971:IVC721005 JEY720971:JEY721005 JOU720971:JOU721005 JYQ720971:JYQ721005 KIM720971:KIM721005 KSI720971:KSI721005 LCE720971:LCE721005 LMA720971:LMA721005 LVW720971:LVW721005 MFS720971:MFS721005 MPO720971:MPO721005 MZK720971:MZK721005 NJG720971:NJG721005 NTC720971:NTC721005 OCY720971:OCY721005 OMU720971:OMU721005 OWQ720971:OWQ721005 PGM720971:PGM721005 PQI720971:PQI721005 QAE720971:QAE721005 QKA720971:QKA721005 QTW720971:QTW721005 RDS720971:RDS721005 RNO720971:RNO721005 RXK720971:RXK721005 SHG720971:SHG721005 SRC720971:SRC721005 TAY720971:TAY721005 TKU720971:TKU721005 TUQ720971:TUQ721005 UEM720971:UEM721005 UOI720971:UOI721005 UYE720971:UYE721005 VIA720971:VIA721005 VRW720971:VRW721005 WBS720971:WBS721005 WLO720971:WLO721005 WVK720971:WVK721005 D786507:D786541 IY786507:IY786541 SU786507:SU786541 ACQ786507:ACQ786541 AMM786507:AMM786541 AWI786507:AWI786541 BGE786507:BGE786541 BQA786507:BQA786541 BZW786507:BZW786541 CJS786507:CJS786541 CTO786507:CTO786541 DDK786507:DDK786541 DNG786507:DNG786541 DXC786507:DXC786541 EGY786507:EGY786541 EQU786507:EQU786541 FAQ786507:FAQ786541 FKM786507:FKM786541 FUI786507:FUI786541 GEE786507:GEE786541 GOA786507:GOA786541 GXW786507:GXW786541 HHS786507:HHS786541 HRO786507:HRO786541 IBK786507:IBK786541 ILG786507:ILG786541 IVC786507:IVC786541 JEY786507:JEY786541 JOU786507:JOU786541 JYQ786507:JYQ786541 KIM786507:KIM786541 KSI786507:KSI786541 LCE786507:LCE786541 LMA786507:LMA786541 LVW786507:LVW786541 MFS786507:MFS786541 MPO786507:MPO786541 MZK786507:MZK786541 NJG786507:NJG786541 NTC786507:NTC786541 OCY786507:OCY786541 OMU786507:OMU786541 OWQ786507:OWQ786541 PGM786507:PGM786541 PQI786507:PQI786541 QAE786507:QAE786541 QKA786507:QKA786541 QTW786507:QTW786541 RDS786507:RDS786541 RNO786507:RNO786541 RXK786507:RXK786541 SHG786507:SHG786541 SRC786507:SRC786541 TAY786507:TAY786541 TKU786507:TKU786541 TUQ786507:TUQ786541 UEM786507:UEM786541 UOI786507:UOI786541 UYE786507:UYE786541 VIA786507:VIA786541 VRW786507:VRW786541 WBS786507:WBS786541 WLO786507:WLO786541 WVK786507:WVK786541 D852043:D852077 IY852043:IY852077 SU852043:SU852077 ACQ852043:ACQ852077 AMM852043:AMM852077 AWI852043:AWI852077 BGE852043:BGE852077 BQA852043:BQA852077 BZW852043:BZW852077 CJS852043:CJS852077 CTO852043:CTO852077 DDK852043:DDK852077 DNG852043:DNG852077 DXC852043:DXC852077 EGY852043:EGY852077 EQU852043:EQU852077 FAQ852043:FAQ852077 FKM852043:FKM852077 FUI852043:FUI852077 GEE852043:GEE852077 GOA852043:GOA852077 GXW852043:GXW852077 HHS852043:HHS852077 HRO852043:HRO852077 IBK852043:IBK852077 ILG852043:ILG852077 IVC852043:IVC852077 JEY852043:JEY852077 JOU852043:JOU852077 JYQ852043:JYQ852077 KIM852043:KIM852077 KSI852043:KSI852077 LCE852043:LCE852077 LMA852043:LMA852077 LVW852043:LVW852077 MFS852043:MFS852077 MPO852043:MPO852077 MZK852043:MZK852077 NJG852043:NJG852077 NTC852043:NTC852077 OCY852043:OCY852077 OMU852043:OMU852077 OWQ852043:OWQ852077 PGM852043:PGM852077 PQI852043:PQI852077 QAE852043:QAE852077 QKA852043:QKA852077 QTW852043:QTW852077 RDS852043:RDS852077 RNO852043:RNO852077 RXK852043:RXK852077 SHG852043:SHG852077 SRC852043:SRC852077 TAY852043:TAY852077 TKU852043:TKU852077 TUQ852043:TUQ852077 UEM852043:UEM852077 UOI852043:UOI852077 UYE852043:UYE852077 VIA852043:VIA852077 VRW852043:VRW852077 WBS852043:WBS852077 WLO852043:WLO852077 WVK852043:WVK852077 D917579:D917613 IY917579:IY917613 SU917579:SU917613 ACQ917579:ACQ917613 AMM917579:AMM917613 AWI917579:AWI917613 BGE917579:BGE917613 BQA917579:BQA917613 BZW917579:BZW917613 CJS917579:CJS917613 CTO917579:CTO917613 DDK917579:DDK917613 DNG917579:DNG917613 DXC917579:DXC917613 EGY917579:EGY917613 EQU917579:EQU917613 FAQ917579:FAQ917613 FKM917579:FKM917613 FUI917579:FUI917613 GEE917579:GEE917613 GOA917579:GOA917613 GXW917579:GXW917613 HHS917579:HHS917613 HRO917579:HRO917613 IBK917579:IBK917613 ILG917579:ILG917613 IVC917579:IVC917613 JEY917579:JEY917613 JOU917579:JOU917613 JYQ917579:JYQ917613 KIM917579:KIM917613 KSI917579:KSI917613 LCE917579:LCE917613 LMA917579:LMA917613 LVW917579:LVW917613 MFS917579:MFS917613 MPO917579:MPO917613 MZK917579:MZK917613 NJG917579:NJG917613 NTC917579:NTC917613 OCY917579:OCY917613 OMU917579:OMU917613 OWQ917579:OWQ917613 PGM917579:PGM917613 PQI917579:PQI917613 QAE917579:QAE917613 QKA917579:QKA917613 QTW917579:QTW917613 RDS917579:RDS917613 RNO917579:RNO917613 RXK917579:RXK917613 SHG917579:SHG917613 SRC917579:SRC917613 TAY917579:TAY917613 TKU917579:TKU917613 TUQ917579:TUQ917613 UEM917579:UEM917613 UOI917579:UOI917613 UYE917579:UYE917613 VIA917579:VIA917613 VRW917579:VRW917613 WBS917579:WBS917613 WLO917579:WLO917613 WVK917579:WVK917613 D983115:D983149 IY983115:IY983149 SU983115:SU983149 ACQ983115:ACQ983149 AMM983115:AMM983149 AWI983115:AWI983149 BGE983115:BGE983149 BQA983115:BQA983149 BZW983115:BZW983149 CJS983115:CJS983149 CTO983115:CTO983149 DDK983115:DDK983149 DNG983115:DNG983149 DXC983115:DXC983149 EGY983115:EGY983149 EQU983115:EQU983149 FAQ983115:FAQ983149 FKM983115:FKM983149 FUI983115:FUI983149 GEE983115:GEE983149 GOA983115:GOA983149 GXW983115:GXW983149 HHS983115:HHS983149 HRO983115:HRO983149 IBK983115:IBK983149 ILG983115:ILG983149 IVC983115:IVC983149 JEY983115:JEY983149 JOU983115:JOU983149 JYQ983115:JYQ983149 KIM983115:KIM983149 KSI983115:KSI983149 LCE983115:LCE983149 LMA983115:LMA983149 LVW983115:LVW983149 MFS983115:MFS983149 MPO983115:MPO983149 MZK983115:MZK983149 NJG983115:NJG983149 NTC983115:NTC983149 OCY983115:OCY983149 OMU983115:OMU983149 OWQ983115:OWQ983149 PGM983115:PGM983149 PQI983115:PQI983149 QAE983115:QAE983149 QKA983115:QKA983149 QTW983115:QTW983149 RDS983115:RDS983149 RNO983115:RNO983149 RXK983115:RXK983149 SHG983115:SHG983149 SRC983115:SRC983149 TAY983115:TAY983149 TKU983115:TKU983149 TUQ983115:TUQ983149 UEM983115:UEM983149 UOI983115:UOI983149 UYE983115:UYE983149 VIA983115:VIA983149 VRW983115:VRW983149 WBS983115:WBS983149 WLO983115:WLO983149 WVK983115:WVK983149 D94:D105 IW106:IY180 SS106:SU180 ACO106:ACQ180 AMK106:AMM180 AWG106:AWI180 BGC106:BGE180 BPY106:BQA180 BZU106:BZW180 CJQ106:CJS180 CTM106:CTO180 DDI106:DDK180 DNE106:DNG180 DXA106:DXC180 EGW106:EGY180 EQS106:EQU180 FAO106:FAQ180 FKK106:FKM180 FUG106:FUI180 GEC106:GEE180 GNY106:GOA180 GXU106:GXW180 HHQ106:HHS180 HRM106:HRO180 IBI106:IBK180 ILE106:ILG180 IVA106:IVC180 JEW106:JEY180 JOS106:JOU180 JYO106:JYQ180 KIK106:KIM180 KSG106:KSI180 LCC106:LCE180 LLY106:LMA180 LVU106:LVW180 MFQ106:MFS180 MPM106:MPO180 MZI106:MZK180 NJE106:NJG180 NTA106:NTC180 OCW106:OCY180 OMS106:OMU180 OWO106:OWQ180 PGK106:PGM180 PQG106:PQI180 QAC106:QAE180 QJY106:QKA180 QTU106:QTW180 RDQ106:RDS180 RNM106:RNO180 RXI106:RXK180 SHE106:SHG180 SRA106:SRC180 TAW106:TAY180 TKS106:TKU180 TUO106:TUQ180 UEK106:UEM180 UOG106:UOI180 UYC106:UYE180 VHY106:VIA180 VRU106:VRW180 WBQ106:WBS180 WLM106:WLO180 WVI106:WVK180 B65646:D65711 IW65646:IY65711 SS65646:SU65711 ACO65646:ACQ65711 AMK65646:AMM65711 AWG65646:AWI65711 BGC65646:BGE65711 BPY65646:BQA65711 BZU65646:BZW65711 CJQ65646:CJS65711 CTM65646:CTO65711 DDI65646:DDK65711 DNE65646:DNG65711 DXA65646:DXC65711 EGW65646:EGY65711 EQS65646:EQU65711 FAO65646:FAQ65711 FKK65646:FKM65711 FUG65646:FUI65711 GEC65646:GEE65711 GNY65646:GOA65711 GXU65646:GXW65711 HHQ65646:HHS65711 HRM65646:HRO65711 IBI65646:IBK65711 ILE65646:ILG65711 IVA65646:IVC65711 JEW65646:JEY65711 JOS65646:JOU65711 JYO65646:JYQ65711 KIK65646:KIM65711 KSG65646:KSI65711 LCC65646:LCE65711 LLY65646:LMA65711 LVU65646:LVW65711 MFQ65646:MFS65711 MPM65646:MPO65711 MZI65646:MZK65711 NJE65646:NJG65711 NTA65646:NTC65711 OCW65646:OCY65711 OMS65646:OMU65711 OWO65646:OWQ65711 PGK65646:PGM65711 PQG65646:PQI65711 QAC65646:QAE65711 QJY65646:QKA65711 QTU65646:QTW65711 RDQ65646:RDS65711 RNM65646:RNO65711 RXI65646:RXK65711 SHE65646:SHG65711 SRA65646:SRC65711 TAW65646:TAY65711 TKS65646:TKU65711 TUO65646:TUQ65711 UEK65646:UEM65711 UOG65646:UOI65711 UYC65646:UYE65711 VHY65646:VIA65711 VRU65646:VRW65711 WBQ65646:WBS65711 WLM65646:WLO65711 WVI65646:WVK65711 B131182:D131247 IW131182:IY131247 SS131182:SU131247 ACO131182:ACQ131247 AMK131182:AMM131247 AWG131182:AWI131247 BGC131182:BGE131247 BPY131182:BQA131247 BZU131182:BZW131247 CJQ131182:CJS131247 CTM131182:CTO131247 DDI131182:DDK131247 DNE131182:DNG131247 DXA131182:DXC131247 EGW131182:EGY131247 EQS131182:EQU131247 FAO131182:FAQ131247 FKK131182:FKM131247 FUG131182:FUI131247 GEC131182:GEE131247 GNY131182:GOA131247 GXU131182:GXW131247 HHQ131182:HHS131247 HRM131182:HRO131247 IBI131182:IBK131247 ILE131182:ILG131247 IVA131182:IVC131247 JEW131182:JEY131247 JOS131182:JOU131247 JYO131182:JYQ131247 KIK131182:KIM131247 KSG131182:KSI131247 LCC131182:LCE131247 LLY131182:LMA131247 LVU131182:LVW131247 MFQ131182:MFS131247 MPM131182:MPO131247 MZI131182:MZK131247 NJE131182:NJG131247 NTA131182:NTC131247 OCW131182:OCY131247 OMS131182:OMU131247 OWO131182:OWQ131247 PGK131182:PGM131247 PQG131182:PQI131247 QAC131182:QAE131247 QJY131182:QKA131247 QTU131182:QTW131247 RDQ131182:RDS131247 RNM131182:RNO131247 RXI131182:RXK131247 SHE131182:SHG131247 SRA131182:SRC131247 TAW131182:TAY131247 TKS131182:TKU131247 TUO131182:TUQ131247 UEK131182:UEM131247 UOG131182:UOI131247 UYC131182:UYE131247 VHY131182:VIA131247 VRU131182:VRW131247 WBQ131182:WBS131247 WLM131182:WLO131247 WVI131182:WVK131247 B196718:D196783 IW196718:IY196783 SS196718:SU196783 ACO196718:ACQ196783 AMK196718:AMM196783 AWG196718:AWI196783 BGC196718:BGE196783 BPY196718:BQA196783 BZU196718:BZW196783 CJQ196718:CJS196783 CTM196718:CTO196783 DDI196718:DDK196783 DNE196718:DNG196783 DXA196718:DXC196783 EGW196718:EGY196783 EQS196718:EQU196783 FAO196718:FAQ196783 FKK196718:FKM196783 FUG196718:FUI196783 GEC196718:GEE196783 GNY196718:GOA196783 GXU196718:GXW196783 HHQ196718:HHS196783 HRM196718:HRO196783 IBI196718:IBK196783 ILE196718:ILG196783 IVA196718:IVC196783 JEW196718:JEY196783 JOS196718:JOU196783 JYO196718:JYQ196783 KIK196718:KIM196783 KSG196718:KSI196783 LCC196718:LCE196783 LLY196718:LMA196783 LVU196718:LVW196783 MFQ196718:MFS196783 MPM196718:MPO196783 MZI196718:MZK196783 NJE196718:NJG196783 NTA196718:NTC196783 OCW196718:OCY196783 OMS196718:OMU196783 OWO196718:OWQ196783 PGK196718:PGM196783 PQG196718:PQI196783 QAC196718:QAE196783 QJY196718:QKA196783 QTU196718:QTW196783 RDQ196718:RDS196783 RNM196718:RNO196783 RXI196718:RXK196783 SHE196718:SHG196783 SRA196718:SRC196783 TAW196718:TAY196783 TKS196718:TKU196783 TUO196718:TUQ196783 UEK196718:UEM196783 UOG196718:UOI196783 UYC196718:UYE196783 VHY196718:VIA196783 VRU196718:VRW196783 WBQ196718:WBS196783 WLM196718:WLO196783 WVI196718:WVK196783 B262254:D262319 IW262254:IY262319 SS262254:SU262319 ACO262254:ACQ262319 AMK262254:AMM262319 AWG262254:AWI262319 BGC262254:BGE262319 BPY262254:BQA262319 BZU262254:BZW262319 CJQ262254:CJS262319 CTM262254:CTO262319 DDI262254:DDK262319 DNE262254:DNG262319 DXA262254:DXC262319 EGW262254:EGY262319 EQS262254:EQU262319 FAO262254:FAQ262319 FKK262254:FKM262319 FUG262254:FUI262319 GEC262254:GEE262319 GNY262254:GOA262319 GXU262254:GXW262319 HHQ262254:HHS262319 HRM262254:HRO262319 IBI262254:IBK262319 ILE262254:ILG262319 IVA262254:IVC262319 JEW262254:JEY262319 JOS262254:JOU262319 JYO262254:JYQ262319 KIK262254:KIM262319 KSG262254:KSI262319 LCC262254:LCE262319 LLY262254:LMA262319 LVU262254:LVW262319 MFQ262254:MFS262319 MPM262254:MPO262319 MZI262254:MZK262319 NJE262254:NJG262319 NTA262254:NTC262319 OCW262254:OCY262319 OMS262254:OMU262319 OWO262254:OWQ262319 PGK262254:PGM262319 PQG262254:PQI262319 QAC262254:QAE262319 QJY262254:QKA262319 QTU262254:QTW262319 RDQ262254:RDS262319 RNM262254:RNO262319 RXI262254:RXK262319 SHE262254:SHG262319 SRA262254:SRC262319 TAW262254:TAY262319 TKS262254:TKU262319 TUO262254:TUQ262319 UEK262254:UEM262319 UOG262254:UOI262319 UYC262254:UYE262319 VHY262254:VIA262319 VRU262254:VRW262319 WBQ262254:WBS262319 WLM262254:WLO262319 WVI262254:WVK262319 B327790:D327855 IW327790:IY327855 SS327790:SU327855 ACO327790:ACQ327855 AMK327790:AMM327855 AWG327790:AWI327855 BGC327790:BGE327855 BPY327790:BQA327855 BZU327790:BZW327855 CJQ327790:CJS327855 CTM327790:CTO327855 DDI327790:DDK327855 DNE327790:DNG327855 DXA327790:DXC327855 EGW327790:EGY327855 EQS327790:EQU327855 FAO327790:FAQ327855 FKK327790:FKM327855 FUG327790:FUI327855 GEC327790:GEE327855 GNY327790:GOA327855 GXU327790:GXW327855 HHQ327790:HHS327855 HRM327790:HRO327855 IBI327790:IBK327855 ILE327790:ILG327855 IVA327790:IVC327855 JEW327790:JEY327855 JOS327790:JOU327855 JYO327790:JYQ327855 KIK327790:KIM327855 KSG327790:KSI327855 LCC327790:LCE327855 LLY327790:LMA327855 LVU327790:LVW327855 MFQ327790:MFS327855 MPM327790:MPO327855 MZI327790:MZK327855 NJE327790:NJG327855 NTA327790:NTC327855 OCW327790:OCY327855 OMS327790:OMU327855 OWO327790:OWQ327855 PGK327790:PGM327855 PQG327790:PQI327855 QAC327790:QAE327855 QJY327790:QKA327855 QTU327790:QTW327855 RDQ327790:RDS327855 RNM327790:RNO327855 RXI327790:RXK327855 SHE327790:SHG327855 SRA327790:SRC327855 TAW327790:TAY327855 TKS327790:TKU327855 TUO327790:TUQ327855 UEK327790:UEM327855 UOG327790:UOI327855 UYC327790:UYE327855 VHY327790:VIA327855 VRU327790:VRW327855 WBQ327790:WBS327855 WLM327790:WLO327855 WVI327790:WVK327855 B393326:D393391 IW393326:IY393391 SS393326:SU393391 ACO393326:ACQ393391 AMK393326:AMM393391 AWG393326:AWI393391 BGC393326:BGE393391 BPY393326:BQA393391 BZU393326:BZW393391 CJQ393326:CJS393391 CTM393326:CTO393391 DDI393326:DDK393391 DNE393326:DNG393391 DXA393326:DXC393391 EGW393326:EGY393391 EQS393326:EQU393391 FAO393326:FAQ393391 FKK393326:FKM393391 FUG393326:FUI393391 GEC393326:GEE393391 GNY393326:GOA393391 GXU393326:GXW393391 HHQ393326:HHS393391 HRM393326:HRO393391 IBI393326:IBK393391 ILE393326:ILG393391 IVA393326:IVC393391 JEW393326:JEY393391 JOS393326:JOU393391 JYO393326:JYQ393391 KIK393326:KIM393391 KSG393326:KSI393391 LCC393326:LCE393391 LLY393326:LMA393391 LVU393326:LVW393391 MFQ393326:MFS393391 MPM393326:MPO393391 MZI393326:MZK393391 NJE393326:NJG393391 NTA393326:NTC393391 OCW393326:OCY393391 OMS393326:OMU393391 OWO393326:OWQ393391 PGK393326:PGM393391 PQG393326:PQI393391 QAC393326:QAE393391 QJY393326:QKA393391 QTU393326:QTW393391 RDQ393326:RDS393391 RNM393326:RNO393391 RXI393326:RXK393391 SHE393326:SHG393391 SRA393326:SRC393391 TAW393326:TAY393391 TKS393326:TKU393391 TUO393326:TUQ393391 UEK393326:UEM393391 UOG393326:UOI393391 UYC393326:UYE393391 VHY393326:VIA393391 VRU393326:VRW393391 WBQ393326:WBS393391 WLM393326:WLO393391 WVI393326:WVK393391 B458862:D458927 IW458862:IY458927 SS458862:SU458927 ACO458862:ACQ458927 AMK458862:AMM458927 AWG458862:AWI458927 BGC458862:BGE458927 BPY458862:BQA458927 BZU458862:BZW458927 CJQ458862:CJS458927 CTM458862:CTO458927 DDI458862:DDK458927 DNE458862:DNG458927 DXA458862:DXC458927 EGW458862:EGY458927 EQS458862:EQU458927 FAO458862:FAQ458927 FKK458862:FKM458927 FUG458862:FUI458927 GEC458862:GEE458927 GNY458862:GOA458927 GXU458862:GXW458927 HHQ458862:HHS458927 HRM458862:HRO458927 IBI458862:IBK458927 ILE458862:ILG458927 IVA458862:IVC458927 JEW458862:JEY458927 JOS458862:JOU458927 JYO458862:JYQ458927 KIK458862:KIM458927 KSG458862:KSI458927 LCC458862:LCE458927 LLY458862:LMA458927 LVU458862:LVW458927 MFQ458862:MFS458927 MPM458862:MPO458927 MZI458862:MZK458927 NJE458862:NJG458927 NTA458862:NTC458927 OCW458862:OCY458927 OMS458862:OMU458927 OWO458862:OWQ458927 PGK458862:PGM458927 PQG458862:PQI458927 QAC458862:QAE458927 QJY458862:QKA458927 QTU458862:QTW458927 RDQ458862:RDS458927 RNM458862:RNO458927 RXI458862:RXK458927 SHE458862:SHG458927 SRA458862:SRC458927 TAW458862:TAY458927 TKS458862:TKU458927 TUO458862:TUQ458927 UEK458862:UEM458927 UOG458862:UOI458927 UYC458862:UYE458927 VHY458862:VIA458927 VRU458862:VRW458927 WBQ458862:WBS458927 WLM458862:WLO458927 WVI458862:WVK458927 B524398:D524463 IW524398:IY524463 SS524398:SU524463 ACO524398:ACQ524463 AMK524398:AMM524463 AWG524398:AWI524463 BGC524398:BGE524463 BPY524398:BQA524463 BZU524398:BZW524463 CJQ524398:CJS524463 CTM524398:CTO524463 DDI524398:DDK524463 DNE524398:DNG524463 DXA524398:DXC524463 EGW524398:EGY524463 EQS524398:EQU524463 FAO524398:FAQ524463 FKK524398:FKM524463 FUG524398:FUI524463 GEC524398:GEE524463 GNY524398:GOA524463 GXU524398:GXW524463 HHQ524398:HHS524463 HRM524398:HRO524463 IBI524398:IBK524463 ILE524398:ILG524463 IVA524398:IVC524463 JEW524398:JEY524463 JOS524398:JOU524463 JYO524398:JYQ524463 KIK524398:KIM524463 KSG524398:KSI524463 LCC524398:LCE524463 LLY524398:LMA524463 LVU524398:LVW524463 MFQ524398:MFS524463 MPM524398:MPO524463 MZI524398:MZK524463 NJE524398:NJG524463 NTA524398:NTC524463 OCW524398:OCY524463 OMS524398:OMU524463 OWO524398:OWQ524463 PGK524398:PGM524463 PQG524398:PQI524463 QAC524398:QAE524463 QJY524398:QKA524463 QTU524398:QTW524463 RDQ524398:RDS524463 RNM524398:RNO524463 RXI524398:RXK524463 SHE524398:SHG524463 SRA524398:SRC524463 TAW524398:TAY524463 TKS524398:TKU524463 TUO524398:TUQ524463 UEK524398:UEM524463 UOG524398:UOI524463 UYC524398:UYE524463 VHY524398:VIA524463 VRU524398:VRW524463 WBQ524398:WBS524463 WLM524398:WLO524463 WVI524398:WVK524463 B589934:D589999 IW589934:IY589999 SS589934:SU589999 ACO589934:ACQ589999 AMK589934:AMM589999 AWG589934:AWI589999 BGC589934:BGE589999 BPY589934:BQA589999 BZU589934:BZW589999 CJQ589934:CJS589999 CTM589934:CTO589999 DDI589934:DDK589999 DNE589934:DNG589999 DXA589934:DXC589999 EGW589934:EGY589999 EQS589934:EQU589999 FAO589934:FAQ589999 FKK589934:FKM589999 FUG589934:FUI589999 GEC589934:GEE589999 GNY589934:GOA589999 GXU589934:GXW589999 HHQ589934:HHS589999 HRM589934:HRO589999 IBI589934:IBK589999 ILE589934:ILG589999 IVA589934:IVC589999 JEW589934:JEY589999 JOS589934:JOU589999 JYO589934:JYQ589999 KIK589934:KIM589999 KSG589934:KSI589999 LCC589934:LCE589999 LLY589934:LMA589999 LVU589934:LVW589999 MFQ589934:MFS589999 MPM589934:MPO589999 MZI589934:MZK589999 NJE589934:NJG589999 NTA589934:NTC589999 OCW589934:OCY589999 OMS589934:OMU589999 OWO589934:OWQ589999 PGK589934:PGM589999 PQG589934:PQI589999 QAC589934:QAE589999 QJY589934:QKA589999 QTU589934:QTW589999 RDQ589934:RDS589999 RNM589934:RNO589999 RXI589934:RXK589999 SHE589934:SHG589999 SRA589934:SRC589999 TAW589934:TAY589999 TKS589934:TKU589999 TUO589934:TUQ589999 UEK589934:UEM589999 UOG589934:UOI589999 UYC589934:UYE589999 VHY589934:VIA589999 VRU589934:VRW589999 WBQ589934:WBS589999 WLM589934:WLO589999 WVI589934:WVK589999 B655470:D655535 IW655470:IY655535 SS655470:SU655535 ACO655470:ACQ655535 AMK655470:AMM655535 AWG655470:AWI655535 BGC655470:BGE655535 BPY655470:BQA655535 BZU655470:BZW655535 CJQ655470:CJS655535 CTM655470:CTO655535 DDI655470:DDK655535 DNE655470:DNG655535 DXA655470:DXC655535 EGW655470:EGY655535 EQS655470:EQU655535 FAO655470:FAQ655535 FKK655470:FKM655535 FUG655470:FUI655535 GEC655470:GEE655535 GNY655470:GOA655535 GXU655470:GXW655535 HHQ655470:HHS655535 HRM655470:HRO655535 IBI655470:IBK655535 ILE655470:ILG655535 IVA655470:IVC655535 JEW655470:JEY655535 JOS655470:JOU655535 JYO655470:JYQ655535 KIK655470:KIM655535 KSG655470:KSI655535 LCC655470:LCE655535 LLY655470:LMA655535 LVU655470:LVW655535 MFQ655470:MFS655535 MPM655470:MPO655535 MZI655470:MZK655535 NJE655470:NJG655535 NTA655470:NTC655535 OCW655470:OCY655535 OMS655470:OMU655535 OWO655470:OWQ655535 PGK655470:PGM655535 PQG655470:PQI655535 QAC655470:QAE655535 QJY655470:QKA655535 QTU655470:QTW655535 RDQ655470:RDS655535 RNM655470:RNO655535 RXI655470:RXK655535 SHE655470:SHG655535 SRA655470:SRC655535 TAW655470:TAY655535 TKS655470:TKU655535 TUO655470:TUQ655535 UEK655470:UEM655535 UOG655470:UOI655535 UYC655470:UYE655535 VHY655470:VIA655535 VRU655470:VRW655535 WBQ655470:WBS655535 WLM655470:WLO655535 WVI655470:WVK655535 B721006:D721071 IW721006:IY721071 SS721006:SU721071 ACO721006:ACQ721071 AMK721006:AMM721071 AWG721006:AWI721071 BGC721006:BGE721071 BPY721006:BQA721071 BZU721006:BZW721071 CJQ721006:CJS721071 CTM721006:CTO721071 DDI721006:DDK721071 DNE721006:DNG721071 DXA721006:DXC721071 EGW721006:EGY721071 EQS721006:EQU721071 FAO721006:FAQ721071 FKK721006:FKM721071 FUG721006:FUI721071 GEC721006:GEE721071 GNY721006:GOA721071 GXU721006:GXW721071 HHQ721006:HHS721071 HRM721006:HRO721071 IBI721006:IBK721071 ILE721006:ILG721071 IVA721006:IVC721071 JEW721006:JEY721071 JOS721006:JOU721071 JYO721006:JYQ721071 KIK721006:KIM721071 KSG721006:KSI721071 LCC721006:LCE721071 LLY721006:LMA721071 LVU721006:LVW721071 MFQ721006:MFS721071 MPM721006:MPO721071 MZI721006:MZK721071 NJE721006:NJG721071 NTA721006:NTC721071 OCW721006:OCY721071 OMS721006:OMU721071 OWO721006:OWQ721071 PGK721006:PGM721071 PQG721006:PQI721071 QAC721006:QAE721071 QJY721006:QKA721071 QTU721006:QTW721071 RDQ721006:RDS721071 RNM721006:RNO721071 RXI721006:RXK721071 SHE721006:SHG721071 SRA721006:SRC721071 TAW721006:TAY721071 TKS721006:TKU721071 TUO721006:TUQ721071 UEK721006:UEM721071 UOG721006:UOI721071 UYC721006:UYE721071 VHY721006:VIA721071 VRU721006:VRW721071 WBQ721006:WBS721071 WLM721006:WLO721071 WVI721006:WVK721071 B786542:D786607 IW786542:IY786607 SS786542:SU786607 ACO786542:ACQ786607 AMK786542:AMM786607 AWG786542:AWI786607 BGC786542:BGE786607 BPY786542:BQA786607 BZU786542:BZW786607 CJQ786542:CJS786607 CTM786542:CTO786607 DDI786542:DDK786607 DNE786542:DNG786607 DXA786542:DXC786607 EGW786542:EGY786607 EQS786542:EQU786607 FAO786542:FAQ786607 FKK786542:FKM786607 FUG786542:FUI786607 GEC786542:GEE786607 GNY786542:GOA786607 GXU786542:GXW786607 HHQ786542:HHS786607 HRM786542:HRO786607 IBI786542:IBK786607 ILE786542:ILG786607 IVA786542:IVC786607 JEW786542:JEY786607 JOS786542:JOU786607 JYO786542:JYQ786607 KIK786542:KIM786607 KSG786542:KSI786607 LCC786542:LCE786607 LLY786542:LMA786607 LVU786542:LVW786607 MFQ786542:MFS786607 MPM786542:MPO786607 MZI786542:MZK786607 NJE786542:NJG786607 NTA786542:NTC786607 OCW786542:OCY786607 OMS786542:OMU786607 OWO786542:OWQ786607 PGK786542:PGM786607 PQG786542:PQI786607 QAC786542:QAE786607 QJY786542:QKA786607 QTU786542:QTW786607 RDQ786542:RDS786607 RNM786542:RNO786607 RXI786542:RXK786607 SHE786542:SHG786607 SRA786542:SRC786607 TAW786542:TAY786607 TKS786542:TKU786607 TUO786542:TUQ786607 UEK786542:UEM786607 UOG786542:UOI786607 UYC786542:UYE786607 VHY786542:VIA786607 VRU786542:VRW786607 WBQ786542:WBS786607 WLM786542:WLO786607 WVI786542:WVK786607 B852078:D852143 IW852078:IY852143 SS852078:SU852143 ACO852078:ACQ852143 AMK852078:AMM852143 AWG852078:AWI852143 BGC852078:BGE852143 BPY852078:BQA852143 BZU852078:BZW852143 CJQ852078:CJS852143 CTM852078:CTO852143 DDI852078:DDK852143 DNE852078:DNG852143 DXA852078:DXC852143 EGW852078:EGY852143 EQS852078:EQU852143 FAO852078:FAQ852143 FKK852078:FKM852143 FUG852078:FUI852143 GEC852078:GEE852143 GNY852078:GOA852143 GXU852078:GXW852143 HHQ852078:HHS852143 HRM852078:HRO852143 IBI852078:IBK852143 ILE852078:ILG852143 IVA852078:IVC852143 JEW852078:JEY852143 JOS852078:JOU852143 JYO852078:JYQ852143 KIK852078:KIM852143 KSG852078:KSI852143 LCC852078:LCE852143 LLY852078:LMA852143 LVU852078:LVW852143 MFQ852078:MFS852143 MPM852078:MPO852143 MZI852078:MZK852143 NJE852078:NJG852143 NTA852078:NTC852143 OCW852078:OCY852143 OMS852078:OMU852143 OWO852078:OWQ852143 PGK852078:PGM852143 PQG852078:PQI852143 QAC852078:QAE852143 QJY852078:QKA852143 QTU852078:QTW852143 RDQ852078:RDS852143 RNM852078:RNO852143 RXI852078:RXK852143 SHE852078:SHG852143 SRA852078:SRC852143 TAW852078:TAY852143 TKS852078:TKU852143 TUO852078:TUQ852143 UEK852078:UEM852143 UOG852078:UOI852143 UYC852078:UYE852143 VHY852078:VIA852143 VRU852078:VRW852143 WBQ852078:WBS852143 WLM852078:WLO852143 WVI852078:WVK852143 B917614:D917679 IW917614:IY917679 SS917614:SU917679 ACO917614:ACQ917679 AMK917614:AMM917679 AWG917614:AWI917679 BGC917614:BGE917679 BPY917614:BQA917679 BZU917614:BZW917679 CJQ917614:CJS917679 CTM917614:CTO917679 DDI917614:DDK917679 DNE917614:DNG917679 DXA917614:DXC917679 EGW917614:EGY917679 EQS917614:EQU917679 FAO917614:FAQ917679 FKK917614:FKM917679 FUG917614:FUI917679 GEC917614:GEE917679 GNY917614:GOA917679 GXU917614:GXW917679 HHQ917614:HHS917679 HRM917614:HRO917679 IBI917614:IBK917679 ILE917614:ILG917679 IVA917614:IVC917679 JEW917614:JEY917679 JOS917614:JOU917679 JYO917614:JYQ917679 KIK917614:KIM917679 KSG917614:KSI917679 LCC917614:LCE917679 LLY917614:LMA917679 LVU917614:LVW917679 MFQ917614:MFS917679 MPM917614:MPO917679 MZI917614:MZK917679 NJE917614:NJG917679 NTA917614:NTC917679 OCW917614:OCY917679 OMS917614:OMU917679 OWO917614:OWQ917679 PGK917614:PGM917679 PQG917614:PQI917679 QAC917614:QAE917679 QJY917614:QKA917679 QTU917614:QTW917679 RDQ917614:RDS917679 RNM917614:RNO917679 RXI917614:RXK917679 SHE917614:SHG917679 SRA917614:SRC917679 TAW917614:TAY917679 TKS917614:TKU917679 TUO917614:TUQ917679 UEK917614:UEM917679 UOG917614:UOI917679 UYC917614:UYE917679 VHY917614:VIA917679 VRU917614:VRW917679 WBQ917614:WBS917679 WLM917614:WLO917679 WVI917614:WVK917679 B983150:D983215 IW983150:IY983215 SS983150:SU983215 ACO983150:ACQ983215 AMK983150:AMM983215 AWG983150:AWI983215 BGC983150:BGE983215 BPY983150:BQA983215 BZU983150:BZW983215 CJQ983150:CJS983215 CTM983150:CTO983215 DDI983150:DDK983215 DNE983150:DNG983215 DXA983150:DXC983215 EGW983150:EGY983215 EQS983150:EQU983215 FAO983150:FAQ983215 FKK983150:FKM983215 FUG983150:FUI983215 GEC983150:GEE983215 GNY983150:GOA983215 GXU983150:GXW983215 HHQ983150:HHS983215 HRM983150:HRO983215 IBI983150:IBK983215 ILE983150:ILG983215 IVA983150:IVC983215 JEW983150:JEY983215 JOS983150:JOU983215 JYO983150:JYQ983215 KIK983150:KIM983215 KSG983150:KSI983215 LCC983150:LCE983215 LLY983150:LMA983215 LVU983150:LVW983215 MFQ983150:MFS983215 MPM983150:MPO983215 MZI983150:MZK983215 NJE983150:NJG983215 NTA983150:NTC983215 OCW983150:OCY983215 OMS983150:OMU983215 OWO983150:OWQ983215 PGK983150:PGM983215 PQG983150:PQI983215 QAC983150:QAE983215 QJY983150:QKA983215 QTU983150:QTW983215 RDQ983150:RDS983215 RNM983150:RNO983215 RXI983150:RXK983215 SHE983150:SHG983215 SRA983150:SRC983215 TAW983150:TAY983215 TKS983150:TKU983215 TUO983150:TUQ983215 UEK983150:UEM983215 UOG983150:UOI983215 UYC983150:UYE983215 VHY983150:VIA983215 VRU983150:VRW983215 WBQ983150:WBS983215 WLM983150:WLO983215 B69:B101 C69:D76 C78:D92 C157:D180 C106:D124 C126:D142 C144:D149 C151:D155 B106:B180</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4"/>
  <sheetViews>
    <sheetView topLeftCell="B10" zoomScale="120" zoomScaleNormal="120" workbookViewId="0">
      <selection activeCell="F9" sqref="F9"/>
    </sheetView>
  </sheetViews>
  <sheetFormatPr defaultRowHeight="15"/>
  <cols>
    <col min="2" max="2" width="26.85546875" customWidth="1"/>
    <col min="3" max="3" width="15.28515625" customWidth="1"/>
    <col min="4" max="4" width="24.140625" customWidth="1"/>
    <col min="5" max="5" width="36.140625" customWidth="1"/>
    <col min="6" max="6" width="33.7109375" customWidth="1"/>
  </cols>
  <sheetData>
    <row r="2" spans="2:6" ht="47.25">
      <c r="B2" s="564" t="s">
        <v>3558</v>
      </c>
      <c r="C2" s="564" t="s">
        <v>3559</v>
      </c>
      <c r="D2" s="564" t="s">
        <v>3560</v>
      </c>
      <c r="E2" s="564" t="s">
        <v>3561</v>
      </c>
      <c r="F2" s="564" t="s">
        <v>3562</v>
      </c>
    </row>
    <row r="3" spans="2:6" ht="78.75">
      <c r="B3" s="680"/>
      <c r="C3" s="694">
        <v>10</v>
      </c>
      <c r="D3" s="728" t="s">
        <v>1831</v>
      </c>
      <c r="E3" s="695" t="s">
        <v>4405</v>
      </c>
      <c r="F3" s="695" t="s">
        <v>2090</v>
      </c>
    </row>
    <row r="4" spans="2:6" ht="45">
      <c r="B4" s="680"/>
      <c r="C4" s="694">
        <v>13</v>
      </c>
      <c r="D4" s="732" t="s">
        <v>1837</v>
      </c>
      <c r="E4" s="695" t="s">
        <v>4406</v>
      </c>
      <c r="F4" s="695" t="s">
        <v>2091</v>
      </c>
    </row>
    <row r="5" spans="2:6" ht="45">
      <c r="B5" s="680"/>
      <c r="C5" s="694">
        <v>13</v>
      </c>
      <c r="D5" s="732" t="s">
        <v>1840</v>
      </c>
      <c r="E5" s="695" t="s">
        <v>4407</v>
      </c>
      <c r="F5" s="695" t="s">
        <v>2091</v>
      </c>
    </row>
    <row r="6" spans="2:6" ht="78.75">
      <c r="B6" s="680"/>
      <c r="C6" s="694">
        <v>13</v>
      </c>
      <c r="D6" s="732" t="s">
        <v>1842</v>
      </c>
      <c r="E6" s="897" t="s">
        <v>4529</v>
      </c>
      <c r="F6" s="897" t="s">
        <v>2092</v>
      </c>
    </row>
    <row r="7" spans="2:6" ht="45">
      <c r="B7" s="680"/>
      <c r="C7" s="694">
        <v>10</v>
      </c>
      <c r="D7" s="732" t="s">
        <v>40</v>
      </c>
      <c r="E7" s="695" t="s">
        <v>4408</v>
      </c>
      <c r="F7" s="695" t="s">
        <v>2093</v>
      </c>
    </row>
    <row r="8" spans="2:6" ht="30" customHeight="1">
      <c r="B8" s="680"/>
      <c r="C8" s="896">
        <v>11</v>
      </c>
      <c r="D8" s="732" t="s">
        <v>4434</v>
      </c>
      <c r="E8" s="897" t="s">
        <v>4436</v>
      </c>
      <c r="F8" s="897" t="s">
        <v>2440</v>
      </c>
    </row>
    <row r="9" spans="2:6" ht="56.25" customHeight="1">
      <c r="B9" s="680"/>
      <c r="C9" s="694">
        <v>13</v>
      </c>
      <c r="D9" s="732" t="s">
        <v>1871</v>
      </c>
      <c r="E9" s="897" t="s">
        <v>4526</v>
      </c>
      <c r="F9" s="897" t="s">
        <v>4527</v>
      </c>
    </row>
    <row r="10" spans="2:6" ht="22.5">
      <c r="B10" s="680"/>
      <c r="C10" s="694">
        <v>12</v>
      </c>
      <c r="D10" s="732" t="s">
        <v>1891</v>
      </c>
      <c r="E10" s="696" t="s">
        <v>4409</v>
      </c>
      <c r="F10" s="695" t="s">
        <v>2094</v>
      </c>
    </row>
    <row r="11" spans="2:6" ht="123" customHeight="1">
      <c r="B11" s="680"/>
      <c r="C11" s="694">
        <v>6</v>
      </c>
      <c r="D11" s="732" t="s">
        <v>1953</v>
      </c>
      <c r="E11" s="897" t="s">
        <v>4528</v>
      </c>
      <c r="F11" s="897" t="s">
        <v>4492</v>
      </c>
    </row>
    <row r="12" spans="2:6" ht="67.5">
      <c r="B12" s="680"/>
      <c r="C12" s="694">
        <v>13</v>
      </c>
      <c r="D12" s="733" t="s">
        <v>1980</v>
      </c>
      <c r="E12" s="696" t="s">
        <v>4410</v>
      </c>
      <c r="F12" s="695" t="s">
        <v>2094</v>
      </c>
    </row>
    <row r="13" spans="2:6" ht="69" customHeight="1">
      <c r="B13" s="680"/>
      <c r="C13" s="694">
        <v>4</v>
      </c>
      <c r="D13" s="733" t="s">
        <v>1987</v>
      </c>
      <c r="E13" s="696" t="s">
        <v>4411</v>
      </c>
      <c r="F13" s="695" t="s">
        <v>2094</v>
      </c>
    </row>
    <row r="14" spans="2:6" ht="23.25">
      <c r="B14" s="680"/>
      <c r="C14" s="694">
        <v>13</v>
      </c>
      <c r="D14" s="733" t="s">
        <v>2001</v>
      </c>
      <c r="E14" s="697" t="s">
        <v>4412</v>
      </c>
      <c r="F14" s="695" t="s">
        <v>2094</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activeCell="F18" sqref="F18"/>
    </sheetView>
  </sheetViews>
  <sheetFormatPr defaultRowHeight="15"/>
  <cols>
    <col min="1" max="1" width="20.85546875" customWidth="1"/>
    <col min="2" max="2" width="17.7109375" customWidth="1"/>
    <col min="3" max="3" width="15.7109375" customWidth="1"/>
    <col min="4" max="4" width="12.42578125" customWidth="1"/>
    <col min="5" max="5" width="17.85546875" customWidth="1"/>
    <col min="6" max="6" width="16.5703125" customWidth="1"/>
    <col min="7" max="7" width="11.7109375" customWidth="1"/>
    <col min="8" max="8" width="17" customWidth="1"/>
    <col min="9" max="9" width="16.85546875" customWidth="1"/>
    <col min="10" max="10" width="16" customWidth="1"/>
  </cols>
  <sheetData>
    <row r="1" spans="1:10" ht="30.75" thickBot="1">
      <c r="A1" s="1040" t="s">
        <v>4645</v>
      </c>
      <c r="B1" s="1044" t="s">
        <v>4646</v>
      </c>
      <c r="C1" s="1039" t="s">
        <v>4647</v>
      </c>
      <c r="D1" s="1045" t="s">
        <v>4648</v>
      </c>
      <c r="E1" s="1044" t="s">
        <v>4650</v>
      </c>
      <c r="F1" s="1039" t="s">
        <v>4651</v>
      </c>
      <c r="G1" s="1045" t="s">
        <v>4649</v>
      </c>
      <c r="H1" s="1064" t="s">
        <v>4652</v>
      </c>
      <c r="I1" s="1065" t="s">
        <v>4653</v>
      </c>
      <c r="J1" s="1066" t="s">
        <v>4626</v>
      </c>
    </row>
    <row r="2" spans="1:10">
      <c r="A2" s="1041" t="s">
        <v>4468</v>
      </c>
      <c r="B2" s="1046">
        <f>dolnośląskie!G107</f>
        <v>731400.55</v>
      </c>
      <c r="C2" s="1037">
        <f>dolnośląskie!H107</f>
        <v>728738.55</v>
      </c>
      <c r="D2" s="1047">
        <f>C2-B2</f>
        <v>-2662</v>
      </c>
      <c r="E2" s="1046">
        <v>100000</v>
      </c>
      <c r="F2" s="1037">
        <v>91741</v>
      </c>
      <c r="G2" s="1047">
        <v>-8259</v>
      </c>
      <c r="H2" s="1058">
        <f>B2+E2</f>
        <v>831400.55</v>
      </c>
      <c r="I2" s="1059">
        <f>C2+F2</f>
        <v>820479.55</v>
      </c>
      <c r="J2" s="1038">
        <f>I2-H2</f>
        <v>-10921</v>
      </c>
    </row>
    <row r="3" spans="1:10">
      <c r="A3" s="1042" t="s">
        <v>4469</v>
      </c>
      <c r="B3" s="1048">
        <f>'kujawsko-pomorskie'!G83</f>
        <v>1190263.31</v>
      </c>
      <c r="C3" s="757">
        <f>'kujawsko-pomorskie'!H83</f>
        <v>1214103.1000000001</v>
      </c>
      <c r="D3" s="1054">
        <f t="shared" ref="D3:D17" si="0">C3-B3</f>
        <v>23839.790000000037</v>
      </c>
      <c r="E3" s="1048">
        <v>172000</v>
      </c>
      <c r="F3" s="757">
        <v>172000</v>
      </c>
      <c r="G3" s="1047">
        <v>0</v>
      </c>
      <c r="H3" s="1060">
        <f t="shared" ref="H3:I17" si="1">B3+E3</f>
        <v>1362263.31</v>
      </c>
      <c r="I3" s="1061">
        <f t="shared" si="1"/>
        <v>1386103.1</v>
      </c>
      <c r="J3" s="1055">
        <f t="shared" ref="J3:J19" si="2">I3-H3</f>
        <v>23839.790000000037</v>
      </c>
    </row>
    <row r="4" spans="1:10">
      <c r="A4" s="1042" t="s">
        <v>4470</v>
      </c>
      <c r="B4" s="1048">
        <f>lubelskie!G107</f>
        <v>1443986.39</v>
      </c>
      <c r="C4" s="757">
        <f>lubelskie!H107</f>
        <v>1433305.62</v>
      </c>
      <c r="D4" s="1047">
        <f t="shared" si="0"/>
        <v>-10680.769999999786</v>
      </c>
      <c r="E4" s="1048">
        <v>220000</v>
      </c>
      <c r="F4" s="757">
        <v>220000</v>
      </c>
      <c r="G4" s="1047">
        <v>0</v>
      </c>
      <c r="H4" s="1060">
        <f t="shared" si="1"/>
        <v>1663986.39</v>
      </c>
      <c r="I4" s="1061">
        <f t="shared" si="1"/>
        <v>1653305.62</v>
      </c>
      <c r="J4" s="1038">
        <f t="shared" si="2"/>
        <v>-10680.769999999786</v>
      </c>
    </row>
    <row r="5" spans="1:10">
      <c r="A5" s="1042" t="s">
        <v>4471</v>
      </c>
      <c r="B5" s="1048">
        <f>lubuskie!G70</f>
        <v>594954.44999999995</v>
      </c>
      <c r="C5" s="757">
        <f>lubuskie!H70</f>
        <v>610699.64999999991</v>
      </c>
      <c r="D5" s="1054">
        <f t="shared" si="0"/>
        <v>15745.199999999953</v>
      </c>
      <c r="E5" s="1048">
        <v>105000</v>
      </c>
      <c r="F5" s="757">
        <v>105000</v>
      </c>
      <c r="G5" s="1047">
        <v>0</v>
      </c>
      <c r="H5" s="1060">
        <f t="shared" si="1"/>
        <v>699954.45</v>
      </c>
      <c r="I5" s="1061">
        <f t="shared" si="1"/>
        <v>715699.64999999991</v>
      </c>
      <c r="J5" s="1055">
        <f t="shared" si="2"/>
        <v>15745.199999999953</v>
      </c>
    </row>
    <row r="6" spans="1:10">
      <c r="A6" s="1042" t="s">
        <v>4472</v>
      </c>
      <c r="B6" s="1048">
        <f>łódzkie!G52</f>
        <v>778129.87999999989</v>
      </c>
      <c r="C6" s="757">
        <f>łódzkie!H52</f>
        <v>675639.5</v>
      </c>
      <c r="D6" s="1047">
        <f t="shared" si="0"/>
        <v>-102490.37999999989</v>
      </c>
      <c r="E6" s="1048">
        <v>259200</v>
      </c>
      <c r="F6" s="757">
        <v>170910</v>
      </c>
      <c r="G6" s="1047">
        <v>-88290</v>
      </c>
      <c r="H6" s="1060">
        <f t="shared" si="1"/>
        <v>1037329.8799999999</v>
      </c>
      <c r="I6" s="1061">
        <f t="shared" si="1"/>
        <v>846549.5</v>
      </c>
      <c r="J6" s="1038">
        <f t="shared" si="2"/>
        <v>-190780.37999999989</v>
      </c>
    </row>
    <row r="7" spans="1:10">
      <c r="A7" s="1042" t="s">
        <v>4473</v>
      </c>
      <c r="B7" s="1048">
        <f>małopolskie!G58</f>
        <v>863872.08</v>
      </c>
      <c r="C7" s="757">
        <f>małopolskie!H58</f>
        <v>835000</v>
      </c>
      <c r="D7" s="1047">
        <f t="shared" si="0"/>
        <v>-28872.079999999958</v>
      </c>
      <c r="E7" s="1048">
        <v>165000</v>
      </c>
      <c r="F7" s="757">
        <v>165000</v>
      </c>
      <c r="G7" s="1047">
        <v>0</v>
      </c>
      <c r="H7" s="1060">
        <f t="shared" si="1"/>
        <v>1028872.08</v>
      </c>
      <c r="I7" s="1061">
        <f t="shared" si="1"/>
        <v>1000000</v>
      </c>
      <c r="J7" s="1038">
        <f t="shared" si="2"/>
        <v>-28872.079999999958</v>
      </c>
    </row>
    <row r="8" spans="1:10">
      <c r="A8" s="1042" t="s">
        <v>4474</v>
      </c>
      <c r="B8" s="1048">
        <f>mazowieckie!G278</f>
        <v>1721903.2999999998</v>
      </c>
      <c r="C8" s="757">
        <f>mazowieckie!H278</f>
        <v>1721825.9200000002</v>
      </c>
      <c r="D8" s="1047">
        <f t="shared" si="0"/>
        <v>-77.379999999655411</v>
      </c>
      <c r="E8" s="1048">
        <v>900000</v>
      </c>
      <c r="F8" s="757">
        <v>900000</v>
      </c>
      <c r="G8" s="1047">
        <v>0</v>
      </c>
      <c r="H8" s="1060">
        <f t="shared" si="1"/>
        <v>2621903.2999999998</v>
      </c>
      <c r="I8" s="1061">
        <f t="shared" si="1"/>
        <v>2621825.92</v>
      </c>
      <c r="J8" s="1038">
        <f t="shared" si="2"/>
        <v>-77.379999999888241</v>
      </c>
    </row>
    <row r="9" spans="1:10">
      <c r="A9" s="1042" t="s">
        <v>4475</v>
      </c>
      <c r="B9" s="1048">
        <f>opolskie!G99</f>
        <v>606400.89999999991</v>
      </c>
      <c r="C9" s="757">
        <f>opolskie!H99</f>
        <v>612916.82000000007</v>
      </c>
      <c r="D9" s="1054">
        <f t="shared" si="0"/>
        <v>6515.9200000001583</v>
      </c>
      <c r="E9" s="1048">
        <v>72000</v>
      </c>
      <c r="F9" s="757">
        <v>72000</v>
      </c>
      <c r="G9" s="1047">
        <v>0</v>
      </c>
      <c r="H9" s="1060">
        <f t="shared" si="1"/>
        <v>678400.89999999991</v>
      </c>
      <c r="I9" s="1061">
        <f t="shared" si="1"/>
        <v>684916.82000000007</v>
      </c>
      <c r="J9" s="1055">
        <f t="shared" si="2"/>
        <v>6515.9200000001583</v>
      </c>
    </row>
    <row r="10" spans="1:10">
      <c r="A10" s="1042" t="s">
        <v>4476</v>
      </c>
      <c r="B10" s="1048">
        <f>podkarpackie!G58</f>
        <v>800000</v>
      </c>
      <c r="C10" s="757">
        <f>podkarpackie!H58</f>
        <v>800000</v>
      </c>
      <c r="D10" s="1047">
        <f t="shared" si="0"/>
        <v>0</v>
      </c>
      <c r="E10" s="1048">
        <v>100000</v>
      </c>
      <c r="F10" s="757">
        <v>100000</v>
      </c>
      <c r="G10" s="1047">
        <v>0</v>
      </c>
      <c r="H10" s="1060">
        <f t="shared" si="1"/>
        <v>900000</v>
      </c>
      <c r="I10" s="1061">
        <f t="shared" si="1"/>
        <v>900000</v>
      </c>
      <c r="J10" s="1038">
        <f t="shared" si="2"/>
        <v>0</v>
      </c>
    </row>
    <row r="11" spans="1:10">
      <c r="A11" s="1042" t="s">
        <v>4477</v>
      </c>
      <c r="B11" s="1048">
        <f>podlaskie!G135</f>
        <v>555179.27</v>
      </c>
      <c r="C11" s="757">
        <f>podlaskie!H135</f>
        <v>559695.51</v>
      </c>
      <c r="D11" s="1054">
        <f t="shared" si="0"/>
        <v>4516.2399999999907</v>
      </c>
      <c r="E11" s="1048">
        <v>180770</v>
      </c>
      <c r="F11" s="757">
        <v>185694</v>
      </c>
      <c r="G11" s="1054">
        <v>4924</v>
      </c>
      <c r="H11" s="1060">
        <f t="shared" si="1"/>
        <v>735949.27</v>
      </c>
      <c r="I11" s="1061">
        <f t="shared" si="1"/>
        <v>745389.51</v>
      </c>
      <c r="J11" s="1055">
        <f t="shared" si="2"/>
        <v>9440.2399999999907</v>
      </c>
    </row>
    <row r="12" spans="1:10">
      <c r="A12" s="1042" t="s">
        <v>4478</v>
      </c>
      <c r="B12" s="1048">
        <f>pomorskie!G111</f>
        <v>554878.32999999996</v>
      </c>
      <c r="C12" s="757">
        <f>pomorskie!H111</f>
        <v>558915.67999999993</v>
      </c>
      <c r="D12" s="1054">
        <f t="shared" si="0"/>
        <v>4037.3499999999767</v>
      </c>
      <c r="E12" s="1048">
        <v>56550</v>
      </c>
      <c r="F12" s="757">
        <v>56550</v>
      </c>
      <c r="G12" s="1047">
        <v>0</v>
      </c>
      <c r="H12" s="1060">
        <f t="shared" si="1"/>
        <v>611428.32999999996</v>
      </c>
      <c r="I12" s="1061">
        <f t="shared" si="1"/>
        <v>615465.67999999993</v>
      </c>
      <c r="J12" s="1055">
        <f t="shared" si="2"/>
        <v>4037.3499999999767</v>
      </c>
    </row>
    <row r="13" spans="1:10">
      <c r="A13" s="1042" t="s">
        <v>4479</v>
      </c>
      <c r="B13" s="1048">
        <f>śląskie!G40</f>
        <v>871706.07000000007</v>
      </c>
      <c r="C13" s="757">
        <f>śląskie!G40</f>
        <v>871706.07000000007</v>
      </c>
      <c r="D13" s="1047">
        <f t="shared" si="0"/>
        <v>0</v>
      </c>
      <c r="E13" s="1048">
        <v>100000</v>
      </c>
      <c r="F13" s="757">
        <v>100000</v>
      </c>
      <c r="G13" s="1047">
        <v>0</v>
      </c>
      <c r="H13" s="1060">
        <f t="shared" si="1"/>
        <v>971706.07000000007</v>
      </c>
      <c r="I13" s="1061">
        <f t="shared" si="1"/>
        <v>971706.07000000007</v>
      </c>
      <c r="J13" s="1038">
        <f t="shared" si="2"/>
        <v>0</v>
      </c>
    </row>
    <row r="14" spans="1:10">
      <c r="A14" s="1042" t="s">
        <v>4480</v>
      </c>
      <c r="B14" s="1048">
        <f>świętokrzyskie!G41</f>
        <v>653445.32999999996</v>
      </c>
      <c r="C14" s="757">
        <f>świętokrzyskie!H41</f>
        <v>653445.32999999996</v>
      </c>
      <c r="D14" s="1047">
        <f t="shared" si="0"/>
        <v>0</v>
      </c>
      <c r="E14" s="1048">
        <v>76650</v>
      </c>
      <c r="F14" s="757">
        <v>76650</v>
      </c>
      <c r="G14" s="1047">
        <v>0</v>
      </c>
      <c r="H14" s="1060">
        <f t="shared" si="1"/>
        <v>730095.33</v>
      </c>
      <c r="I14" s="1061">
        <f t="shared" si="1"/>
        <v>730095.33</v>
      </c>
      <c r="J14" s="1038">
        <f t="shared" si="2"/>
        <v>0</v>
      </c>
    </row>
    <row r="15" spans="1:10">
      <c r="A15" s="1042" t="s">
        <v>4481</v>
      </c>
      <c r="B15" s="1048">
        <f>'warmińsko-mazurskie'!G50</f>
        <v>1111746.1099999999</v>
      </c>
      <c r="C15" s="757">
        <f>'warmińsko-mazurskie'!G50</f>
        <v>1111746.1099999999</v>
      </c>
      <c r="D15" s="1047">
        <f t="shared" si="0"/>
        <v>0</v>
      </c>
      <c r="E15" s="1048">
        <v>180000</v>
      </c>
      <c r="F15" s="757">
        <v>180000</v>
      </c>
      <c r="G15" s="1047">
        <v>0</v>
      </c>
      <c r="H15" s="1060">
        <f t="shared" si="1"/>
        <v>1291746.1099999999</v>
      </c>
      <c r="I15" s="1061">
        <f t="shared" si="1"/>
        <v>1291746.1099999999</v>
      </c>
      <c r="J15" s="1038">
        <f t="shared" si="2"/>
        <v>0</v>
      </c>
    </row>
    <row r="16" spans="1:10">
      <c r="A16" s="1042" t="s">
        <v>4482</v>
      </c>
      <c r="B16" s="1048">
        <f>wielkopolskie!G155</f>
        <v>1490615.18</v>
      </c>
      <c r="C16" s="757">
        <f>wielkopolskie!H155</f>
        <v>1540000</v>
      </c>
      <c r="D16" s="1054">
        <f t="shared" si="0"/>
        <v>49384.820000000065</v>
      </c>
      <c r="E16" s="1048">
        <v>260000</v>
      </c>
      <c r="F16" s="757">
        <v>260000</v>
      </c>
      <c r="G16" s="1047">
        <v>0</v>
      </c>
      <c r="H16" s="1060">
        <f t="shared" si="1"/>
        <v>1750615.18</v>
      </c>
      <c r="I16" s="1061">
        <f t="shared" si="1"/>
        <v>1800000</v>
      </c>
      <c r="J16" s="1055">
        <f t="shared" si="2"/>
        <v>49384.820000000065</v>
      </c>
    </row>
    <row r="17" spans="1:10">
      <c r="A17" s="1042" t="s">
        <v>4483</v>
      </c>
      <c r="B17" s="1048">
        <f>zachodniopomorskie!G180</f>
        <v>811520.49</v>
      </c>
      <c r="C17" s="757">
        <f>zachodniopomorskie!H180</f>
        <v>826520.49</v>
      </c>
      <c r="D17" s="1054">
        <f t="shared" si="0"/>
        <v>15000</v>
      </c>
      <c r="E17" s="1048">
        <v>220000</v>
      </c>
      <c r="F17" s="757">
        <v>220000</v>
      </c>
      <c r="G17" s="1047">
        <v>0</v>
      </c>
      <c r="H17" s="1060">
        <f t="shared" si="1"/>
        <v>1031520.49</v>
      </c>
      <c r="I17" s="1061">
        <f t="shared" si="1"/>
        <v>1046520.49</v>
      </c>
      <c r="J17" s="1055">
        <f t="shared" si="2"/>
        <v>15000</v>
      </c>
    </row>
    <row r="18" spans="1:10">
      <c r="A18" s="1042" t="s">
        <v>4627</v>
      </c>
      <c r="B18" s="1050" t="s">
        <v>208</v>
      </c>
      <c r="C18" s="986" t="s">
        <v>208</v>
      </c>
      <c r="D18" s="1049" t="s">
        <v>208</v>
      </c>
      <c r="E18" s="1048">
        <v>690000</v>
      </c>
      <c r="F18" s="757">
        <v>690000</v>
      </c>
      <c r="G18" s="1047">
        <v>0</v>
      </c>
      <c r="H18" s="1060">
        <f>E18</f>
        <v>690000</v>
      </c>
      <c r="I18" s="1061">
        <f>F18</f>
        <v>690000</v>
      </c>
      <c r="J18" s="1038">
        <f t="shared" si="2"/>
        <v>0</v>
      </c>
    </row>
    <row r="19" spans="1:10" ht="15.75" thickBot="1">
      <c r="A19" s="1043" t="s">
        <v>4628</v>
      </c>
      <c r="B19" s="1051" t="s">
        <v>208</v>
      </c>
      <c r="C19" s="1035" t="s">
        <v>208</v>
      </c>
      <c r="D19" s="1052" t="s">
        <v>208</v>
      </c>
      <c r="E19" s="1053">
        <v>429427</v>
      </c>
      <c r="F19" s="1036">
        <v>429427</v>
      </c>
      <c r="G19" s="1056">
        <v>0</v>
      </c>
      <c r="H19" s="1062">
        <f>E19</f>
        <v>429427</v>
      </c>
      <c r="I19" s="1063">
        <f>F19</f>
        <v>429427</v>
      </c>
      <c r="J19" s="1057">
        <f t="shared" si="2"/>
        <v>0</v>
      </c>
    </row>
    <row r="20" spans="1:10">
      <c r="B20" s="242"/>
      <c r="C20" s="24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2"/>
  <sheetViews>
    <sheetView topLeftCell="A22" workbookViewId="0">
      <selection activeCell="E37" sqref="E37"/>
    </sheetView>
  </sheetViews>
  <sheetFormatPr defaultRowHeight="15"/>
  <cols>
    <col min="2" max="2" width="26.85546875" customWidth="1"/>
    <col min="3" max="3" width="15.28515625" customWidth="1"/>
    <col min="4" max="4" width="24.140625" customWidth="1"/>
    <col min="5" max="5" width="36.140625" customWidth="1"/>
    <col min="6" max="6" width="40.85546875" customWidth="1"/>
  </cols>
  <sheetData>
    <row r="2" spans="2:6" ht="47.25">
      <c r="B2" s="564" t="s">
        <v>3558</v>
      </c>
      <c r="C2" s="564" t="s">
        <v>3559</v>
      </c>
      <c r="D2" s="564" t="s">
        <v>3560</v>
      </c>
      <c r="E2" s="564" t="s">
        <v>3561</v>
      </c>
      <c r="F2" s="564" t="s">
        <v>3562</v>
      </c>
    </row>
    <row r="3" spans="2:6" ht="144">
      <c r="B3" s="804" t="s">
        <v>3567</v>
      </c>
      <c r="C3" s="566">
        <v>6</v>
      </c>
      <c r="D3" s="568" t="s">
        <v>3568</v>
      </c>
      <c r="E3" s="805" t="s">
        <v>4501</v>
      </c>
      <c r="F3" s="567" t="s">
        <v>4484</v>
      </c>
    </row>
    <row r="4" spans="2:6" ht="48">
      <c r="B4" s="801"/>
      <c r="C4" s="566">
        <v>10</v>
      </c>
      <c r="D4" s="568" t="s">
        <v>1593</v>
      </c>
      <c r="E4" s="567" t="s">
        <v>3569</v>
      </c>
      <c r="F4" s="567" t="s">
        <v>1821</v>
      </c>
    </row>
    <row r="5" spans="2:6" ht="63.75">
      <c r="B5" s="801"/>
      <c r="C5" s="987">
        <v>13</v>
      </c>
      <c r="D5" s="988" t="s">
        <v>1601</v>
      </c>
      <c r="E5" s="808" t="s">
        <v>4500</v>
      </c>
      <c r="F5" s="383" t="s">
        <v>4422</v>
      </c>
    </row>
    <row r="6" spans="2:6" ht="63.75">
      <c r="B6" s="801"/>
      <c r="C6" s="987">
        <v>13</v>
      </c>
      <c r="D6" s="988" t="s">
        <v>1611</v>
      </c>
      <c r="E6" s="808" t="s">
        <v>4506</v>
      </c>
      <c r="F6" s="383" t="s">
        <v>4421</v>
      </c>
    </row>
    <row r="7" spans="2:6" ht="36">
      <c r="B7" s="801"/>
      <c r="C7" s="318">
        <v>4</v>
      </c>
      <c r="D7" s="569" t="s">
        <v>1617</v>
      </c>
      <c r="E7" s="570" t="s">
        <v>3570</v>
      </c>
      <c r="F7" s="567" t="s">
        <v>1822</v>
      </c>
    </row>
    <row r="8" spans="2:6" ht="63.75">
      <c r="B8" s="801"/>
      <c r="C8" s="318">
        <v>6</v>
      </c>
      <c r="D8" s="568" t="s">
        <v>1631</v>
      </c>
      <c r="E8" s="570" t="s">
        <v>4502</v>
      </c>
      <c r="F8" s="805" t="s">
        <v>4503</v>
      </c>
    </row>
    <row r="9" spans="2:6" ht="140.25">
      <c r="B9" s="801"/>
      <c r="C9" s="318">
        <v>6</v>
      </c>
      <c r="D9" s="568" t="s">
        <v>1638</v>
      </c>
      <c r="E9" s="571" t="s">
        <v>3571</v>
      </c>
      <c r="F9" s="567" t="s">
        <v>1822</v>
      </c>
    </row>
    <row r="10" spans="2:6" ht="36">
      <c r="B10" s="801"/>
      <c r="C10" s="318">
        <v>6</v>
      </c>
      <c r="D10" s="568" t="s">
        <v>1648</v>
      </c>
      <c r="E10" s="570" t="s">
        <v>3572</v>
      </c>
      <c r="F10" s="567" t="s">
        <v>1822</v>
      </c>
    </row>
    <row r="11" spans="2:6" ht="36">
      <c r="B11" s="801"/>
      <c r="C11" s="318">
        <v>9</v>
      </c>
      <c r="D11" s="568" t="s">
        <v>1661</v>
      </c>
      <c r="E11" s="572" t="s">
        <v>3573</v>
      </c>
      <c r="F11" s="567" t="s">
        <v>1822</v>
      </c>
    </row>
    <row r="12" spans="2:6" ht="63.75">
      <c r="B12" s="801"/>
      <c r="C12" s="318">
        <v>10</v>
      </c>
      <c r="D12" s="568" t="s">
        <v>1666</v>
      </c>
      <c r="E12" s="570" t="s">
        <v>3574</v>
      </c>
      <c r="F12" s="567" t="s">
        <v>1822</v>
      </c>
    </row>
    <row r="13" spans="2:6" ht="51">
      <c r="B13" s="801"/>
      <c r="C13" s="318">
        <v>10</v>
      </c>
      <c r="D13" s="568" t="s">
        <v>1680</v>
      </c>
      <c r="E13" s="570" t="s">
        <v>3575</v>
      </c>
      <c r="F13" s="567" t="s">
        <v>1822</v>
      </c>
    </row>
    <row r="14" spans="2:6" ht="63.75">
      <c r="B14" s="801"/>
      <c r="C14" s="527">
        <v>11</v>
      </c>
      <c r="D14" s="568" t="s">
        <v>1685</v>
      </c>
      <c r="E14" s="570" t="s">
        <v>3576</v>
      </c>
      <c r="F14" s="567" t="s">
        <v>1822</v>
      </c>
    </row>
    <row r="15" spans="2:6" ht="36">
      <c r="B15" s="801"/>
      <c r="C15" s="527">
        <v>11</v>
      </c>
      <c r="D15" s="568" t="s">
        <v>1689</v>
      </c>
      <c r="E15" s="570" t="s">
        <v>3577</v>
      </c>
      <c r="F15" s="567" t="s">
        <v>1822</v>
      </c>
    </row>
    <row r="16" spans="2:6" ht="102">
      <c r="B16" s="802"/>
      <c r="C16" s="527">
        <v>11</v>
      </c>
      <c r="D16" s="568" t="s">
        <v>1703</v>
      </c>
      <c r="E16" s="573" t="s">
        <v>4504</v>
      </c>
      <c r="F16" s="805" t="s">
        <v>4505</v>
      </c>
    </row>
    <row r="17" spans="2:6" ht="165.75">
      <c r="B17" s="800"/>
      <c r="C17" s="318">
        <v>13</v>
      </c>
      <c r="D17" s="568" t="s">
        <v>1726</v>
      </c>
      <c r="E17" s="570" t="s">
        <v>3578</v>
      </c>
      <c r="F17" s="567" t="s">
        <v>1822</v>
      </c>
    </row>
    <row r="18" spans="2:6" ht="36">
      <c r="B18" s="801"/>
      <c r="C18" s="318">
        <v>13</v>
      </c>
      <c r="D18" s="568" t="s">
        <v>1733</v>
      </c>
      <c r="E18" s="570" t="s">
        <v>3579</v>
      </c>
      <c r="F18" s="567" t="s">
        <v>1822</v>
      </c>
    </row>
    <row r="19" spans="2:6" ht="51">
      <c r="B19" s="801"/>
      <c r="C19" s="318">
        <v>13</v>
      </c>
      <c r="D19" s="568" t="s">
        <v>1745</v>
      </c>
      <c r="E19" s="570" t="s">
        <v>3580</v>
      </c>
      <c r="F19" s="567" t="s">
        <v>1822</v>
      </c>
    </row>
    <row r="20" spans="2:6" ht="72">
      <c r="B20" s="801"/>
      <c r="C20" s="772">
        <v>11</v>
      </c>
      <c r="D20" s="806" t="s">
        <v>1757</v>
      </c>
      <c r="E20" s="807" t="s">
        <v>4507</v>
      </c>
      <c r="F20" s="808" t="s">
        <v>1826</v>
      </c>
    </row>
    <row r="21" spans="2:6" ht="36">
      <c r="B21" s="801"/>
      <c r="C21" s="777">
        <v>13</v>
      </c>
      <c r="D21" s="806" t="s">
        <v>1763</v>
      </c>
      <c r="E21" s="807" t="s">
        <v>4508</v>
      </c>
      <c r="F21" s="808" t="s">
        <v>1827</v>
      </c>
    </row>
    <row r="22" spans="2:6" ht="96">
      <c r="B22" s="803"/>
      <c r="C22" s="809">
        <v>12</v>
      </c>
      <c r="D22" s="808" t="s">
        <v>3581</v>
      </c>
      <c r="E22" s="808" t="s">
        <v>4509</v>
      </c>
      <c r="F22" s="808" t="s">
        <v>1828</v>
      </c>
    </row>
    <row r="24" spans="2:6">
      <c r="C24" s="1031"/>
      <c r="D24" s="1031"/>
      <c r="E24" s="1031"/>
      <c r="F24" s="1031"/>
    </row>
    <row r="25" spans="2:6">
      <c r="C25" s="1031"/>
      <c r="D25" s="1031"/>
      <c r="E25" s="1031"/>
      <c r="F25" s="1031"/>
    </row>
    <row r="26" spans="2:6">
      <c r="C26" s="1031"/>
      <c r="D26" s="1031"/>
      <c r="E26" s="1031"/>
      <c r="F26" s="1031"/>
    </row>
    <row r="27" spans="2:6">
      <c r="C27" s="1031"/>
      <c r="D27" s="1031"/>
      <c r="E27" s="1031"/>
      <c r="F27" s="1031"/>
    </row>
    <row r="28" spans="2:6">
      <c r="C28" s="1031"/>
      <c r="D28" s="1031"/>
      <c r="E28" s="1031"/>
      <c r="F28" s="1031"/>
    </row>
    <row r="29" spans="2:6">
      <c r="C29" s="1031"/>
      <c r="D29" s="1031"/>
      <c r="E29" s="1031"/>
      <c r="F29" s="1031"/>
    </row>
    <row r="30" spans="2:6">
      <c r="C30" s="1031"/>
      <c r="D30" s="1031"/>
      <c r="E30" s="1031"/>
      <c r="F30" s="1031"/>
    </row>
    <row r="31" spans="2:6">
      <c r="C31" s="1031"/>
      <c r="D31" s="1031"/>
      <c r="E31" s="1031"/>
      <c r="F31" s="1031"/>
    </row>
    <row r="32" spans="2:6">
      <c r="C32" s="1031"/>
      <c r="D32" s="1031"/>
      <c r="E32" s="1031"/>
      <c r="F32" s="103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35"/>
  <sheetViews>
    <sheetView zoomScale="60" zoomScaleNormal="60" workbookViewId="0">
      <selection activeCell="E11" sqref="E11"/>
    </sheetView>
  </sheetViews>
  <sheetFormatPr defaultColWidth="9.140625" defaultRowHeight="15"/>
  <cols>
    <col min="1" max="1" width="6.42578125" customWidth="1"/>
    <col min="2" max="2" width="9.7109375" bestFit="1" customWidth="1"/>
    <col min="3" max="3" width="10" bestFit="1"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bestFit="1" customWidth="1"/>
    <col min="11" max="11" width="26" bestFit="1" customWidth="1"/>
    <col min="12" max="12" width="19.140625" bestFit="1" customWidth="1"/>
    <col min="13" max="13" width="10.42578125" customWidth="1"/>
    <col min="14" max="14" width="11.85546875" customWidth="1"/>
    <col min="15" max="15" width="14.7109375" customWidth="1"/>
    <col min="16" max="16" width="9" bestFit="1" customWidth="1"/>
    <col min="17" max="17" width="20.42578125"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1.8554687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1.8554687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1.8554687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1.8554687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1.8554687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1.8554687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1.8554687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1.8554687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1.8554687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1.8554687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1.8554687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1.8554687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1.8554687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1.8554687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1.8554687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1.8554687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1.8554687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1.8554687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1.8554687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1.8554687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1.8554687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1.8554687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1.8554687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1.8554687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1.8554687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1.8554687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1.8554687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1.8554687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1.8554687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1.8554687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1.8554687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1.8554687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1.8554687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1.8554687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1.8554687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1.8554687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1.8554687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1.8554687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1.8554687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1.8554687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1.8554687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1.8554687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1.8554687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1.8554687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1.8554687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1.8554687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1.8554687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1.8554687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1.8554687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1.8554687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1.8554687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1.8554687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1.8554687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1.8554687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1.8554687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1.8554687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1.8554687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1.8554687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1.8554687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1.8554687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1.8554687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1.8554687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1.85546875" customWidth="1"/>
    <col min="16143" max="16143" width="14.7109375" customWidth="1"/>
    <col min="16144" max="16144" width="9" bestFit="1" customWidth="1"/>
  </cols>
  <sheetData>
    <row r="2" spans="1:16" ht="15.75">
      <c r="A2" s="522" t="s">
        <v>3607</v>
      </c>
      <c r="B2" s="523"/>
      <c r="C2" s="523"/>
      <c r="D2" s="523"/>
      <c r="E2" s="523"/>
      <c r="F2" s="523"/>
      <c r="G2" s="523"/>
      <c r="H2" s="523"/>
      <c r="I2" s="523"/>
      <c r="J2" s="523"/>
      <c r="K2" s="523"/>
      <c r="L2" s="523"/>
      <c r="M2" s="523"/>
    </row>
    <row r="3" spans="1:16" ht="15.75">
      <c r="A3" s="522"/>
      <c r="B3" s="523"/>
      <c r="C3" s="523"/>
      <c r="D3" s="523"/>
      <c r="E3" s="523"/>
      <c r="F3" s="523"/>
      <c r="G3" s="523"/>
      <c r="H3" s="523"/>
      <c r="I3" s="523"/>
      <c r="J3" s="523"/>
      <c r="K3" s="523"/>
      <c r="L3" s="523"/>
      <c r="M3" s="523"/>
    </row>
    <row r="4" spans="1:16" s="3" customFormat="1" ht="30" customHeight="1">
      <c r="A4" s="1085" t="s">
        <v>1</v>
      </c>
      <c r="B4" s="1073" t="s">
        <v>2</v>
      </c>
      <c r="C4" s="1073" t="s">
        <v>3</v>
      </c>
      <c r="D4" s="1085" t="s">
        <v>4</v>
      </c>
      <c r="E4" s="1085" t="s">
        <v>5</v>
      </c>
      <c r="F4" s="1085" t="s">
        <v>6</v>
      </c>
      <c r="G4" s="1085" t="s">
        <v>7</v>
      </c>
      <c r="H4" s="1085" t="s">
        <v>8</v>
      </c>
      <c r="I4" s="1085" t="s">
        <v>9</v>
      </c>
      <c r="J4" s="1087" t="s">
        <v>10</v>
      </c>
      <c r="K4" s="1088"/>
      <c r="L4" s="1089" t="s">
        <v>11</v>
      </c>
      <c r="M4" s="1089"/>
      <c r="N4" s="1073" t="s">
        <v>12</v>
      </c>
      <c r="O4" s="1073" t="s">
        <v>13</v>
      </c>
      <c r="P4" s="1073" t="s">
        <v>14</v>
      </c>
    </row>
    <row r="5" spans="1:16" s="3" customFormat="1" ht="35.25" customHeight="1">
      <c r="A5" s="1086"/>
      <c r="B5" s="1074"/>
      <c r="C5" s="1074"/>
      <c r="D5" s="1086"/>
      <c r="E5" s="1086"/>
      <c r="F5" s="1086"/>
      <c r="G5" s="1086"/>
      <c r="H5" s="1086"/>
      <c r="I5" s="1086"/>
      <c r="J5" s="519">
        <v>2016</v>
      </c>
      <c r="K5" s="519">
        <v>2017</v>
      </c>
      <c r="L5" s="517" t="s">
        <v>15</v>
      </c>
      <c r="M5" s="517" t="s">
        <v>16</v>
      </c>
      <c r="N5" s="1074"/>
      <c r="O5" s="1074"/>
      <c r="P5" s="1074"/>
    </row>
    <row r="6" spans="1:16" s="93" customFormat="1" ht="51" customHeight="1">
      <c r="A6" s="1071">
        <v>1</v>
      </c>
      <c r="B6" s="1079">
        <v>10</v>
      </c>
      <c r="C6" s="1079">
        <v>4</v>
      </c>
      <c r="D6" s="1079" t="s">
        <v>99</v>
      </c>
      <c r="E6" s="1260" t="s">
        <v>3608</v>
      </c>
      <c r="F6" s="1071" t="s">
        <v>3609</v>
      </c>
      <c r="G6" s="1081" t="s">
        <v>3610</v>
      </c>
      <c r="H6" s="1081" t="s">
        <v>3611</v>
      </c>
      <c r="I6" s="1081" t="s">
        <v>3612</v>
      </c>
      <c r="J6" s="1071" t="s">
        <v>3613</v>
      </c>
      <c r="K6" s="1258" t="s">
        <v>208</v>
      </c>
      <c r="L6" s="575" t="s">
        <v>38</v>
      </c>
      <c r="M6" s="534">
        <v>40</v>
      </c>
      <c r="N6" s="1264">
        <v>45000</v>
      </c>
      <c r="O6" s="1081" t="s">
        <v>3614</v>
      </c>
      <c r="P6" s="1071" t="s">
        <v>29</v>
      </c>
    </row>
    <row r="7" spans="1:16" s="93" customFormat="1" ht="51" customHeight="1">
      <c r="A7" s="1072"/>
      <c r="B7" s="1080"/>
      <c r="C7" s="1080"/>
      <c r="D7" s="1080"/>
      <c r="E7" s="1261"/>
      <c r="F7" s="1072"/>
      <c r="G7" s="1082"/>
      <c r="H7" s="1082"/>
      <c r="I7" s="1082"/>
      <c r="J7" s="1072"/>
      <c r="K7" s="1259"/>
      <c r="L7" s="575" t="s">
        <v>63</v>
      </c>
      <c r="M7" s="534">
        <v>3</v>
      </c>
      <c r="N7" s="1266"/>
      <c r="O7" s="1082"/>
      <c r="P7" s="1072"/>
    </row>
    <row r="8" spans="1:16" s="93" customFormat="1" ht="39.75" customHeight="1">
      <c r="A8" s="1269">
        <v>2</v>
      </c>
      <c r="B8" s="1269">
        <v>11</v>
      </c>
      <c r="C8" s="1269">
        <v>4</v>
      </c>
      <c r="D8" s="1269" t="s">
        <v>99</v>
      </c>
      <c r="E8" s="1276" t="s">
        <v>3608</v>
      </c>
      <c r="F8" s="1267" t="s">
        <v>3615</v>
      </c>
      <c r="G8" s="1267" t="s">
        <v>3616</v>
      </c>
      <c r="H8" s="1267" t="s">
        <v>3617</v>
      </c>
      <c r="I8" s="1267" t="s">
        <v>3618</v>
      </c>
      <c r="J8" s="1269" t="s">
        <v>3613</v>
      </c>
      <c r="K8" s="1271" t="s">
        <v>208</v>
      </c>
      <c r="L8" s="583" t="s">
        <v>119</v>
      </c>
      <c r="M8" s="815">
        <v>20</v>
      </c>
      <c r="N8" s="1273">
        <v>150000</v>
      </c>
      <c r="O8" s="1267" t="s">
        <v>3614</v>
      </c>
      <c r="P8" s="1269" t="s">
        <v>29</v>
      </c>
    </row>
    <row r="9" spans="1:16" s="93" customFormat="1" ht="46.5" customHeight="1">
      <c r="A9" s="1275"/>
      <c r="B9" s="1270"/>
      <c r="C9" s="1270"/>
      <c r="D9" s="1270"/>
      <c r="E9" s="1277"/>
      <c r="F9" s="1268"/>
      <c r="G9" s="1268"/>
      <c r="H9" s="1268"/>
      <c r="I9" s="1268"/>
      <c r="J9" s="1270"/>
      <c r="K9" s="1272"/>
      <c r="L9" s="583" t="s">
        <v>120</v>
      </c>
      <c r="M9" s="815">
        <v>40</v>
      </c>
      <c r="N9" s="1274"/>
      <c r="O9" s="1268"/>
      <c r="P9" s="1270"/>
    </row>
    <row r="10" spans="1:16" s="93" customFormat="1" ht="37.5" customHeight="1">
      <c r="A10" s="989"/>
      <c r="B10" s="1252" t="s">
        <v>4574</v>
      </c>
      <c r="C10" s="1253"/>
      <c r="D10" s="1253"/>
      <c r="E10" s="1253"/>
      <c r="F10" s="1253"/>
      <c r="G10" s="1253"/>
      <c r="H10" s="1253"/>
      <c r="I10" s="1253"/>
      <c r="J10" s="1253"/>
      <c r="K10" s="1253"/>
      <c r="L10" s="1253"/>
      <c r="M10" s="1253"/>
      <c r="N10" s="1253"/>
      <c r="O10" s="1253"/>
      <c r="P10" s="1254"/>
    </row>
    <row r="11" spans="1:16" s="581" customFormat="1" ht="75" customHeight="1">
      <c r="A11" s="963" t="s">
        <v>3899</v>
      </c>
      <c r="B11" s="780">
        <v>10</v>
      </c>
      <c r="C11" s="780">
        <v>4</v>
      </c>
      <c r="D11" s="780" t="s">
        <v>99</v>
      </c>
      <c r="E11" s="812" t="s">
        <v>3608</v>
      </c>
      <c r="F11" s="780" t="s">
        <v>359</v>
      </c>
      <c r="G11" s="812" t="s">
        <v>4423</v>
      </c>
      <c r="H11" s="813" t="s">
        <v>4424</v>
      </c>
      <c r="I11" s="812" t="s">
        <v>4425</v>
      </c>
      <c r="J11" s="780" t="s">
        <v>3613</v>
      </c>
      <c r="K11" s="813"/>
      <c r="L11" s="813" t="s">
        <v>38</v>
      </c>
      <c r="M11" s="780">
        <v>40</v>
      </c>
      <c r="N11" s="580">
        <v>65000</v>
      </c>
      <c r="O11" s="812" t="s">
        <v>3614</v>
      </c>
      <c r="P11" s="780" t="s">
        <v>29</v>
      </c>
    </row>
    <row r="12" spans="1:16" s="581" customFormat="1" ht="18" customHeight="1">
      <c r="A12" s="949"/>
      <c r="B12" s="1167" t="s">
        <v>4558</v>
      </c>
      <c r="C12" s="1168"/>
      <c r="D12" s="1168"/>
      <c r="E12" s="1168"/>
      <c r="F12" s="1168"/>
      <c r="G12" s="1168"/>
      <c r="H12" s="1168"/>
      <c r="I12" s="1168"/>
      <c r="J12" s="1168"/>
      <c r="K12" s="1168"/>
      <c r="L12" s="1168"/>
      <c r="M12" s="1168"/>
      <c r="N12" s="1168"/>
      <c r="O12" s="1168"/>
      <c r="P12" s="1169"/>
    </row>
    <row r="13" spans="1:16" s="581" customFormat="1" ht="68.25" customHeight="1">
      <c r="A13" s="963" t="s">
        <v>3900</v>
      </c>
      <c r="B13" s="780">
        <v>10</v>
      </c>
      <c r="C13" s="814">
        <v>4</v>
      </c>
      <c r="D13" s="780" t="s">
        <v>99</v>
      </c>
      <c r="E13" s="812" t="s">
        <v>3608</v>
      </c>
      <c r="F13" s="780" t="s">
        <v>3897</v>
      </c>
      <c r="G13" s="812" t="s">
        <v>4426</v>
      </c>
      <c r="H13" s="812" t="s">
        <v>4427</v>
      </c>
      <c r="I13" s="812" t="s">
        <v>4428</v>
      </c>
      <c r="J13" s="780" t="s">
        <v>3613</v>
      </c>
      <c r="K13" s="813"/>
      <c r="L13" s="813" t="s">
        <v>38</v>
      </c>
      <c r="M13" s="780">
        <v>10</v>
      </c>
      <c r="N13" s="580">
        <v>50000</v>
      </c>
      <c r="O13" s="812" t="s">
        <v>3614</v>
      </c>
      <c r="P13" s="780" t="s">
        <v>29</v>
      </c>
    </row>
    <row r="14" spans="1:16" s="581" customFormat="1" ht="17.25" customHeight="1">
      <c r="A14" s="949"/>
      <c r="B14" s="1167" t="s">
        <v>4557</v>
      </c>
      <c r="C14" s="1168"/>
      <c r="D14" s="1168"/>
      <c r="E14" s="1168"/>
      <c r="F14" s="1168"/>
      <c r="G14" s="1168"/>
      <c r="H14" s="1168"/>
      <c r="I14" s="1168"/>
      <c r="J14" s="1168"/>
      <c r="K14" s="1168"/>
      <c r="L14" s="1168"/>
      <c r="M14" s="1168"/>
      <c r="N14" s="1168"/>
      <c r="O14" s="1168"/>
      <c r="P14" s="1169"/>
    </row>
    <row r="15" spans="1:16" s="581" customFormat="1" ht="70.5" customHeight="1">
      <c r="A15" s="963" t="s">
        <v>3901</v>
      </c>
      <c r="B15" s="780">
        <v>13</v>
      </c>
      <c r="C15" s="780">
        <v>4</v>
      </c>
      <c r="D15" s="813" t="s">
        <v>99</v>
      </c>
      <c r="E15" s="812" t="s">
        <v>3608</v>
      </c>
      <c r="F15" s="780" t="s">
        <v>3898</v>
      </c>
      <c r="G15" s="812" t="s">
        <v>4429</v>
      </c>
      <c r="H15" s="813" t="s">
        <v>415</v>
      </c>
      <c r="I15" s="813" t="s">
        <v>4430</v>
      </c>
      <c r="J15" s="780" t="s">
        <v>3613</v>
      </c>
      <c r="K15" s="813"/>
      <c r="L15" s="813" t="s">
        <v>740</v>
      </c>
      <c r="M15" s="780">
        <v>4000</v>
      </c>
      <c r="N15" s="580">
        <v>35000</v>
      </c>
      <c r="O15" s="812" t="s">
        <v>3614</v>
      </c>
      <c r="P15" s="780" t="s">
        <v>29</v>
      </c>
    </row>
    <row r="16" spans="1:16" s="581" customFormat="1" ht="19.5" customHeight="1">
      <c r="A16" s="949"/>
      <c r="B16" s="1167" t="s">
        <v>4559</v>
      </c>
      <c r="C16" s="1168"/>
      <c r="D16" s="1168"/>
      <c r="E16" s="1168"/>
      <c r="F16" s="1168"/>
      <c r="G16" s="1168"/>
      <c r="H16" s="1168"/>
      <c r="I16" s="1168"/>
      <c r="J16" s="1168"/>
      <c r="K16" s="1168"/>
      <c r="L16" s="1168"/>
      <c r="M16" s="1168"/>
      <c r="N16" s="1168"/>
      <c r="O16" s="1168"/>
      <c r="P16" s="1169"/>
    </row>
    <row r="17" spans="1:16" s="93" customFormat="1" ht="38.25">
      <c r="A17" s="1071">
        <v>6</v>
      </c>
      <c r="B17" s="1079">
        <v>6</v>
      </c>
      <c r="C17" s="1079">
        <v>1</v>
      </c>
      <c r="D17" s="1079" t="s">
        <v>58</v>
      </c>
      <c r="E17" s="1260" t="s">
        <v>3608</v>
      </c>
      <c r="F17" s="1071" t="s">
        <v>3619</v>
      </c>
      <c r="G17" s="1081" t="s">
        <v>3620</v>
      </c>
      <c r="H17" s="1081" t="s">
        <v>3621</v>
      </c>
      <c r="I17" s="1081" t="s">
        <v>3622</v>
      </c>
      <c r="J17" s="1071" t="s">
        <v>3613</v>
      </c>
      <c r="K17" s="1258" t="s">
        <v>208</v>
      </c>
      <c r="L17" s="575" t="s">
        <v>75</v>
      </c>
      <c r="M17" s="534">
        <v>500</v>
      </c>
      <c r="N17" s="1264">
        <v>80000</v>
      </c>
      <c r="O17" s="1081" t="s">
        <v>3614</v>
      </c>
      <c r="P17" s="1071" t="s">
        <v>29</v>
      </c>
    </row>
    <row r="18" spans="1:16" s="93" customFormat="1" ht="31.5" customHeight="1">
      <c r="A18" s="1097"/>
      <c r="B18" s="1100"/>
      <c r="C18" s="1100"/>
      <c r="D18" s="1100"/>
      <c r="E18" s="1263"/>
      <c r="F18" s="1097"/>
      <c r="G18" s="1092"/>
      <c r="H18" s="1092"/>
      <c r="I18" s="1092"/>
      <c r="J18" s="1097"/>
      <c r="K18" s="1262"/>
      <c r="L18" s="575" t="s">
        <v>63</v>
      </c>
      <c r="M18" s="534">
        <v>3</v>
      </c>
      <c r="N18" s="1265"/>
      <c r="O18" s="1092"/>
      <c r="P18" s="1097"/>
    </row>
    <row r="19" spans="1:16" s="93" customFormat="1" ht="43.5" customHeight="1">
      <c r="A19" s="1072"/>
      <c r="B19" s="1080"/>
      <c r="C19" s="1080"/>
      <c r="D19" s="1080"/>
      <c r="E19" s="1261"/>
      <c r="F19" s="1072"/>
      <c r="G19" s="1082"/>
      <c r="H19" s="1082"/>
      <c r="I19" s="1082"/>
      <c r="J19" s="1072"/>
      <c r="K19" s="1259"/>
      <c r="L19" s="575" t="s">
        <v>26</v>
      </c>
      <c r="M19" s="534">
        <v>1</v>
      </c>
      <c r="N19" s="1266"/>
      <c r="O19" s="1082"/>
      <c r="P19" s="1072"/>
    </row>
    <row r="20" spans="1:16" s="93" customFormat="1" ht="63.75" customHeight="1">
      <c r="A20" s="1071">
        <v>7</v>
      </c>
      <c r="B20" s="1079">
        <v>6</v>
      </c>
      <c r="C20" s="1079">
        <v>1</v>
      </c>
      <c r="D20" s="1079" t="s">
        <v>58</v>
      </c>
      <c r="E20" s="1260" t="s">
        <v>3608</v>
      </c>
      <c r="F20" s="1081" t="s">
        <v>3623</v>
      </c>
      <c r="G20" s="1081" t="s">
        <v>3624</v>
      </c>
      <c r="H20" s="1081" t="s">
        <v>3621</v>
      </c>
      <c r="I20" s="1081" t="s">
        <v>3625</v>
      </c>
      <c r="J20" s="1071" t="s">
        <v>3613</v>
      </c>
      <c r="K20" s="1258" t="s">
        <v>208</v>
      </c>
      <c r="L20" s="575" t="s">
        <v>75</v>
      </c>
      <c r="M20" s="534">
        <v>500</v>
      </c>
      <c r="N20" s="1071">
        <v>80000</v>
      </c>
      <c r="O20" s="1081" t="s">
        <v>3614</v>
      </c>
      <c r="P20" s="1071" t="s">
        <v>29</v>
      </c>
    </row>
    <row r="21" spans="1:16" s="93" customFormat="1">
      <c r="A21" s="1097"/>
      <c r="B21" s="1100"/>
      <c r="C21" s="1100"/>
      <c r="D21" s="1100"/>
      <c r="E21" s="1263"/>
      <c r="F21" s="1092"/>
      <c r="G21" s="1092"/>
      <c r="H21" s="1092"/>
      <c r="I21" s="1092"/>
      <c r="J21" s="1097"/>
      <c r="K21" s="1262"/>
      <c r="L21" s="575" t="s">
        <v>63</v>
      </c>
      <c r="M21" s="534">
        <v>3</v>
      </c>
      <c r="N21" s="1097"/>
      <c r="O21" s="1092"/>
      <c r="P21" s="1097"/>
    </row>
    <row r="22" spans="1:16" s="93" customFormat="1" ht="25.5">
      <c r="A22" s="1072"/>
      <c r="B22" s="1080"/>
      <c r="C22" s="1080"/>
      <c r="D22" s="1080"/>
      <c r="E22" s="1261"/>
      <c r="F22" s="1082"/>
      <c r="G22" s="1082"/>
      <c r="H22" s="1082"/>
      <c r="I22" s="1082"/>
      <c r="J22" s="1072"/>
      <c r="K22" s="1259"/>
      <c r="L22" s="575" t="s">
        <v>26</v>
      </c>
      <c r="M22" s="534">
        <v>1</v>
      </c>
      <c r="N22" s="1072"/>
      <c r="O22" s="1082"/>
      <c r="P22" s="1072"/>
    </row>
    <row r="23" spans="1:16" s="93" customFormat="1" ht="25.5">
      <c r="A23" s="1071">
        <v>8</v>
      </c>
      <c r="B23" s="1079">
        <v>6</v>
      </c>
      <c r="C23" s="1079">
        <v>3</v>
      </c>
      <c r="D23" s="1079" t="s">
        <v>58</v>
      </c>
      <c r="E23" s="1260" t="s">
        <v>3608</v>
      </c>
      <c r="F23" s="1081" t="s">
        <v>3626</v>
      </c>
      <c r="G23" s="1081" t="s">
        <v>3627</v>
      </c>
      <c r="H23" s="1081" t="s">
        <v>3628</v>
      </c>
      <c r="I23" s="1071"/>
      <c r="J23" s="1071" t="s">
        <v>3613</v>
      </c>
      <c r="K23" s="1258" t="s">
        <v>208</v>
      </c>
      <c r="L23" s="575" t="s">
        <v>26</v>
      </c>
      <c r="M23" s="534">
        <v>4</v>
      </c>
      <c r="N23" s="1071">
        <v>20000</v>
      </c>
      <c r="O23" s="1081" t="s">
        <v>3614</v>
      </c>
      <c r="P23" s="1071" t="s">
        <v>29</v>
      </c>
    </row>
    <row r="24" spans="1:16" s="93" customFormat="1" ht="38.25">
      <c r="A24" s="1072"/>
      <c r="B24" s="1080"/>
      <c r="C24" s="1080"/>
      <c r="D24" s="1080"/>
      <c r="E24" s="1261"/>
      <c r="F24" s="1082"/>
      <c r="G24" s="1082"/>
      <c r="H24" s="1082"/>
      <c r="I24" s="1072"/>
      <c r="J24" s="1072"/>
      <c r="K24" s="1259"/>
      <c r="L24" s="575" t="s">
        <v>75</v>
      </c>
      <c r="M24" s="534">
        <v>160</v>
      </c>
      <c r="N24" s="1072"/>
      <c r="O24" s="1082"/>
      <c r="P24" s="1072"/>
    </row>
    <row r="25" spans="1:16" s="93" customFormat="1" ht="51">
      <c r="A25" s="525">
        <v>9</v>
      </c>
      <c r="B25" s="518">
        <v>10</v>
      </c>
      <c r="C25" s="524">
        <v>4</v>
      </c>
      <c r="D25" s="524" t="s">
        <v>99</v>
      </c>
      <c r="E25" s="539" t="s">
        <v>3608</v>
      </c>
      <c r="F25" s="532" t="s">
        <v>3629</v>
      </c>
      <c r="G25" s="520" t="s">
        <v>3630</v>
      </c>
      <c r="H25" s="525" t="s">
        <v>3631</v>
      </c>
      <c r="I25" s="520" t="s">
        <v>3632</v>
      </c>
      <c r="J25" s="525" t="s">
        <v>3613</v>
      </c>
      <c r="K25" s="576" t="s">
        <v>208</v>
      </c>
      <c r="L25" s="575" t="s">
        <v>37</v>
      </c>
      <c r="M25" s="534">
        <v>3</v>
      </c>
      <c r="N25" s="528">
        <v>73000</v>
      </c>
      <c r="O25" s="532" t="s">
        <v>3614</v>
      </c>
      <c r="P25" s="525" t="s">
        <v>29</v>
      </c>
    </row>
    <row r="26" spans="1:16" s="3" customFormat="1" ht="60" customHeight="1">
      <c r="A26" s="959">
        <v>10</v>
      </c>
      <c r="B26" s="162">
        <v>11</v>
      </c>
      <c r="C26" s="162">
        <v>1.5</v>
      </c>
      <c r="D26" s="162">
        <v>6</v>
      </c>
      <c r="E26" s="159" t="s">
        <v>3633</v>
      </c>
      <c r="F26" s="159" t="s">
        <v>3634</v>
      </c>
      <c r="G26" s="159" t="s">
        <v>3635</v>
      </c>
      <c r="H26" s="159" t="s">
        <v>3636</v>
      </c>
      <c r="I26" s="159" t="s">
        <v>3637</v>
      </c>
      <c r="J26" s="162" t="s">
        <v>3638</v>
      </c>
      <c r="K26" s="582" t="s">
        <v>208</v>
      </c>
      <c r="L26" s="583" t="s">
        <v>120</v>
      </c>
      <c r="M26" s="159">
        <v>200</v>
      </c>
      <c r="N26" s="584">
        <v>29862.1</v>
      </c>
      <c r="O26" s="159" t="s">
        <v>3639</v>
      </c>
      <c r="P26" s="159">
        <v>36</v>
      </c>
    </row>
    <row r="27" spans="1:16" s="3" customFormat="1" ht="18.75" customHeight="1">
      <c r="A27" s="989"/>
      <c r="B27" s="1255" t="s">
        <v>4553</v>
      </c>
      <c r="C27" s="1256"/>
      <c r="D27" s="1256"/>
      <c r="E27" s="1256"/>
      <c r="F27" s="1256"/>
      <c r="G27" s="1256"/>
      <c r="H27" s="1256"/>
      <c r="I27" s="1256"/>
      <c r="J27" s="1256"/>
      <c r="K27" s="1256"/>
      <c r="L27" s="1256"/>
      <c r="M27" s="1256"/>
      <c r="N27" s="1256"/>
      <c r="O27" s="1256"/>
      <c r="P27" s="1257"/>
    </row>
    <row r="28" spans="1:16" s="3" customFormat="1" ht="25.5">
      <c r="A28" s="1071">
        <v>11</v>
      </c>
      <c r="B28" s="1079">
        <v>13</v>
      </c>
      <c r="C28" s="1079">
        <v>5</v>
      </c>
      <c r="D28" s="1079">
        <v>6</v>
      </c>
      <c r="E28" s="1164" t="s">
        <v>3640</v>
      </c>
      <c r="F28" s="1164" t="s">
        <v>3589</v>
      </c>
      <c r="G28" s="1081" t="s">
        <v>3641</v>
      </c>
      <c r="H28" s="1081" t="s">
        <v>3642</v>
      </c>
      <c r="I28" s="1081" t="s">
        <v>3643</v>
      </c>
      <c r="J28" s="1071" t="s">
        <v>3644</v>
      </c>
      <c r="K28" s="1248" t="s">
        <v>208</v>
      </c>
      <c r="L28" s="575" t="s">
        <v>120</v>
      </c>
      <c r="M28" s="520">
        <v>300</v>
      </c>
      <c r="N28" s="1245">
        <v>67664.42</v>
      </c>
      <c r="O28" s="1164" t="s">
        <v>3645</v>
      </c>
      <c r="P28" s="1164">
        <v>34.5</v>
      </c>
    </row>
    <row r="29" spans="1:16" s="3" customFormat="1" ht="38.25">
      <c r="A29" s="1097"/>
      <c r="B29" s="1100"/>
      <c r="C29" s="1100"/>
      <c r="D29" s="1100"/>
      <c r="E29" s="1165"/>
      <c r="F29" s="1165"/>
      <c r="G29" s="1092"/>
      <c r="H29" s="1092"/>
      <c r="I29" s="1092"/>
      <c r="J29" s="1097"/>
      <c r="K29" s="1250"/>
      <c r="L29" s="575" t="s">
        <v>75</v>
      </c>
      <c r="M29" s="520">
        <v>150</v>
      </c>
      <c r="N29" s="1246"/>
      <c r="O29" s="1165"/>
      <c r="P29" s="1165"/>
    </row>
    <row r="30" spans="1:16" s="3" customFormat="1" ht="38.25">
      <c r="A30" s="1097"/>
      <c r="B30" s="1080"/>
      <c r="C30" s="1080"/>
      <c r="D30" s="1080"/>
      <c r="E30" s="1166"/>
      <c r="F30" s="1166"/>
      <c r="G30" s="1082"/>
      <c r="H30" s="1082"/>
      <c r="I30" s="1082"/>
      <c r="J30" s="1072"/>
      <c r="K30" s="1249"/>
      <c r="L30" s="575" t="s">
        <v>3646</v>
      </c>
      <c r="M30" s="520">
        <v>1</v>
      </c>
      <c r="N30" s="1247"/>
      <c r="O30" s="1166"/>
      <c r="P30" s="1166"/>
    </row>
    <row r="31" spans="1:16" s="3" customFormat="1" ht="25.5">
      <c r="A31" s="1097"/>
      <c r="B31" s="1105">
        <v>13</v>
      </c>
      <c r="C31" s="1105">
        <v>5</v>
      </c>
      <c r="D31" s="1105">
        <v>6</v>
      </c>
      <c r="E31" s="1117" t="s">
        <v>3640</v>
      </c>
      <c r="F31" s="1117" t="s">
        <v>3589</v>
      </c>
      <c r="G31" s="1117" t="s">
        <v>3641</v>
      </c>
      <c r="H31" s="1117" t="s">
        <v>3642</v>
      </c>
      <c r="I31" s="1117" t="s">
        <v>3643</v>
      </c>
      <c r="J31" s="1105" t="s">
        <v>3644</v>
      </c>
      <c r="K31" s="1237" t="s">
        <v>208</v>
      </c>
      <c r="L31" s="585" t="s">
        <v>120</v>
      </c>
      <c r="M31" s="529">
        <v>300</v>
      </c>
      <c r="N31" s="1240">
        <v>62000</v>
      </c>
      <c r="O31" s="1117" t="s">
        <v>3645</v>
      </c>
      <c r="P31" s="1117">
        <v>34.5</v>
      </c>
    </row>
    <row r="32" spans="1:16" s="3" customFormat="1" ht="38.25">
      <c r="A32" s="1097"/>
      <c r="B32" s="1106"/>
      <c r="C32" s="1106"/>
      <c r="D32" s="1106"/>
      <c r="E32" s="1118"/>
      <c r="F32" s="1118"/>
      <c r="G32" s="1118"/>
      <c r="H32" s="1118"/>
      <c r="I32" s="1118"/>
      <c r="J32" s="1106"/>
      <c r="K32" s="1238"/>
      <c r="L32" s="585" t="s">
        <v>75</v>
      </c>
      <c r="M32" s="529">
        <v>150</v>
      </c>
      <c r="N32" s="1241"/>
      <c r="O32" s="1118"/>
      <c r="P32" s="1118"/>
    </row>
    <row r="33" spans="1:16" s="3" customFormat="1" ht="38.25">
      <c r="A33" s="1097"/>
      <c r="B33" s="1107"/>
      <c r="C33" s="1107"/>
      <c r="D33" s="1107"/>
      <c r="E33" s="1119"/>
      <c r="F33" s="1119"/>
      <c r="G33" s="1119"/>
      <c r="H33" s="1119"/>
      <c r="I33" s="1119"/>
      <c r="J33" s="1107"/>
      <c r="K33" s="1239"/>
      <c r="L33" s="585" t="s">
        <v>3646</v>
      </c>
      <c r="M33" s="529">
        <v>1</v>
      </c>
      <c r="N33" s="1242"/>
      <c r="O33" s="1119"/>
      <c r="P33" s="1119"/>
    </row>
    <row r="34" spans="1:16" s="3" customFormat="1" ht="18.75" customHeight="1">
      <c r="A34" s="942"/>
      <c r="B34" s="1176" t="s">
        <v>4575</v>
      </c>
      <c r="C34" s="1177"/>
      <c r="D34" s="1177"/>
      <c r="E34" s="1177"/>
      <c r="F34" s="1177"/>
      <c r="G34" s="1177"/>
      <c r="H34" s="1177"/>
      <c r="I34" s="1177"/>
      <c r="J34" s="1177"/>
      <c r="K34" s="1177"/>
      <c r="L34" s="1177"/>
      <c r="M34" s="1177"/>
      <c r="N34" s="1177"/>
      <c r="O34" s="1177"/>
      <c r="P34" s="1178"/>
    </row>
    <row r="35" spans="1:16" s="3" customFormat="1" ht="38.25" customHeight="1">
      <c r="A35" s="1071">
        <v>12</v>
      </c>
      <c r="B35" s="1079">
        <v>13</v>
      </c>
      <c r="C35" s="1079">
        <v>1</v>
      </c>
      <c r="D35" s="1079">
        <v>6</v>
      </c>
      <c r="E35" s="1164" t="s">
        <v>3647</v>
      </c>
      <c r="F35" s="1164" t="s">
        <v>3648</v>
      </c>
      <c r="G35" s="1081" t="s">
        <v>3649</v>
      </c>
      <c r="H35" s="1071" t="s">
        <v>324</v>
      </c>
      <c r="I35" s="1081" t="s">
        <v>3650</v>
      </c>
      <c r="J35" s="1071" t="s">
        <v>3651</v>
      </c>
      <c r="K35" s="1248" t="s">
        <v>208</v>
      </c>
      <c r="L35" s="420" t="s">
        <v>120</v>
      </c>
      <c r="M35" s="520">
        <v>372</v>
      </c>
      <c r="N35" s="1245">
        <v>59716.5</v>
      </c>
      <c r="O35" s="1164" t="s">
        <v>3652</v>
      </c>
      <c r="P35" s="1164">
        <v>34</v>
      </c>
    </row>
    <row r="36" spans="1:16" s="3" customFormat="1" ht="25.5">
      <c r="A36" s="1072"/>
      <c r="B36" s="1080"/>
      <c r="C36" s="1080"/>
      <c r="D36" s="1080"/>
      <c r="E36" s="1166"/>
      <c r="F36" s="1166"/>
      <c r="G36" s="1082"/>
      <c r="H36" s="1072"/>
      <c r="I36" s="1082"/>
      <c r="J36" s="1072"/>
      <c r="K36" s="1249"/>
      <c r="L36" s="420" t="s">
        <v>3653</v>
      </c>
      <c r="M36" s="520">
        <v>110</v>
      </c>
      <c r="N36" s="1247"/>
      <c r="O36" s="1166"/>
      <c r="P36" s="1166"/>
    </row>
    <row r="37" spans="1:16" s="3" customFormat="1" ht="38.25">
      <c r="A37" s="525">
        <v>13</v>
      </c>
      <c r="B37" s="524">
        <v>13</v>
      </c>
      <c r="C37" s="524" t="s">
        <v>3654</v>
      </c>
      <c r="D37" s="524">
        <v>6</v>
      </c>
      <c r="E37" s="532" t="s">
        <v>3655</v>
      </c>
      <c r="F37" s="532" t="s">
        <v>3656</v>
      </c>
      <c r="G37" s="520" t="s">
        <v>3657</v>
      </c>
      <c r="H37" s="525" t="s">
        <v>415</v>
      </c>
      <c r="I37" s="520" t="s">
        <v>3658</v>
      </c>
      <c r="J37" s="525" t="s">
        <v>3659</v>
      </c>
      <c r="K37" s="576" t="s">
        <v>208</v>
      </c>
      <c r="L37" s="420" t="s">
        <v>3660</v>
      </c>
      <c r="M37" s="520">
        <v>1</v>
      </c>
      <c r="N37" s="74">
        <v>25900</v>
      </c>
      <c r="O37" s="532" t="s">
        <v>3661</v>
      </c>
      <c r="P37" s="532">
        <v>34</v>
      </c>
    </row>
    <row r="38" spans="1:16" s="3" customFormat="1" ht="51">
      <c r="A38" s="525">
        <v>14</v>
      </c>
      <c r="B38" s="524">
        <v>13</v>
      </c>
      <c r="C38" s="524" t="s">
        <v>3654</v>
      </c>
      <c r="D38" s="524">
        <v>6</v>
      </c>
      <c r="E38" s="532" t="s">
        <v>3655</v>
      </c>
      <c r="F38" s="532" t="s">
        <v>3662</v>
      </c>
      <c r="G38" s="520" t="s">
        <v>3663</v>
      </c>
      <c r="H38" s="520" t="s">
        <v>3664</v>
      </c>
      <c r="I38" s="520" t="s">
        <v>3665</v>
      </c>
      <c r="J38" s="525" t="s">
        <v>3666</v>
      </c>
      <c r="K38" s="576" t="s">
        <v>208</v>
      </c>
      <c r="L38" s="535" t="s">
        <v>3667</v>
      </c>
      <c r="M38" s="520">
        <v>1</v>
      </c>
      <c r="N38" s="74">
        <v>30000.02</v>
      </c>
      <c r="O38" s="532" t="s">
        <v>3668</v>
      </c>
      <c r="P38" s="532">
        <v>33.5</v>
      </c>
    </row>
    <row r="39" spans="1:16" s="3" customFormat="1" ht="38.25">
      <c r="A39" s="525">
        <v>15</v>
      </c>
      <c r="B39" s="524">
        <v>13</v>
      </c>
      <c r="C39" s="524">
        <v>5</v>
      </c>
      <c r="D39" s="524">
        <v>6</v>
      </c>
      <c r="E39" s="532" t="s">
        <v>3669</v>
      </c>
      <c r="F39" s="532" t="s">
        <v>3670</v>
      </c>
      <c r="G39" s="520" t="s">
        <v>3671</v>
      </c>
      <c r="H39" s="525" t="s">
        <v>3672</v>
      </c>
      <c r="I39" s="520" t="s">
        <v>3673</v>
      </c>
      <c r="J39" s="525" t="s">
        <v>3674</v>
      </c>
      <c r="K39" s="576" t="s">
        <v>208</v>
      </c>
      <c r="L39" s="420" t="s">
        <v>609</v>
      </c>
      <c r="M39" s="520">
        <v>1500</v>
      </c>
      <c r="N39" s="74">
        <v>29085.5</v>
      </c>
      <c r="O39" s="532" t="s">
        <v>3675</v>
      </c>
      <c r="P39" s="532">
        <v>33</v>
      </c>
    </row>
    <row r="40" spans="1:16" s="3" customFormat="1" ht="38.25">
      <c r="A40" s="525">
        <v>16</v>
      </c>
      <c r="B40" s="524">
        <v>13</v>
      </c>
      <c r="C40" s="524" t="s">
        <v>3654</v>
      </c>
      <c r="D40" s="524">
        <v>6</v>
      </c>
      <c r="E40" s="532" t="s">
        <v>3655</v>
      </c>
      <c r="F40" s="532" t="s">
        <v>3676</v>
      </c>
      <c r="G40" s="520" t="s">
        <v>3657</v>
      </c>
      <c r="H40" s="520" t="s">
        <v>3677</v>
      </c>
      <c r="I40" s="520" t="s">
        <v>3678</v>
      </c>
      <c r="J40" s="525" t="s">
        <v>3644</v>
      </c>
      <c r="K40" s="576" t="s">
        <v>208</v>
      </c>
      <c r="L40" s="420" t="s">
        <v>3679</v>
      </c>
      <c r="M40" s="520">
        <v>1</v>
      </c>
      <c r="N40" s="74">
        <v>10000</v>
      </c>
      <c r="O40" s="532" t="s">
        <v>3680</v>
      </c>
      <c r="P40" s="532">
        <v>33</v>
      </c>
    </row>
    <row r="41" spans="1:16" s="3" customFormat="1" ht="51">
      <c r="A41" s="941">
        <v>17</v>
      </c>
      <c r="B41" s="524">
        <v>11</v>
      </c>
      <c r="C41" s="524">
        <v>5</v>
      </c>
      <c r="D41" s="524">
        <v>6</v>
      </c>
      <c r="E41" s="532" t="s">
        <v>3681</v>
      </c>
      <c r="F41" s="532" t="s">
        <v>3591</v>
      </c>
      <c r="G41" s="520" t="s">
        <v>3682</v>
      </c>
      <c r="H41" s="525" t="s">
        <v>324</v>
      </c>
      <c r="I41" s="520" t="s">
        <v>3683</v>
      </c>
      <c r="J41" s="525" t="s">
        <v>3684</v>
      </c>
      <c r="K41" s="576" t="s">
        <v>208</v>
      </c>
      <c r="L41" s="575" t="s">
        <v>120</v>
      </c>
      <c r="M41" s="520">
        <v>30</v>
      </c>
      <c r="N41" s="74">
        <v>14704.15</v>
      </c>
      <c r="O41" s="532" t="s">
        <v>3685</v>
      </c>
      <c r="P41" s="532">
        <v>33</v>
      </c>
    </row>
    <row r="42" spans="1:16" s="3" customFormat="1" ht="51">
      <c r="A42" s="945"/>
      <c r="B42" s="531">
        <v>11</v>
      </c>
      <c r="C42" s="531">
        <v>5</v>
      </c>
      <c r="D42" s="531">
        <v>6</v>
      </c>
      <c r="E42" s="529" t="s">
        <v>3681</v>
      </c>
      <c r="F42" s="529" t="s">
        <v>3591</v>
      </c>
      <c r="G42" s="529" t="s">
        <v>3682</v>
      </c>
      <c r="H42" s="531" t="s">
        <v>324</v>
      </c>
      <c r="I42" s="529" t="s">
        <v>3683</v>
      </c>
      <c r="J42" s="531" t="s">
        <v>3684</v>
      </c>
      <c r="K42" s="326" t="s">
        <v>208</v>
      </c>
      <c r="L42" s="585" t="s">
        <v>120</v>
      </c>
      <c r="M42" s="529">
        <v>30</v>
      </c>
      <c r="N42" s="586">
        <v>19188</v>
      </c>
      <c r="O42" s="529" t="s">
        <v>3685</v>
      </c>
      <c r="P42" s="529">
        <v>33</v>
      </c>
    </row>
    <row r="43" spans="1:16" s="3" customFormat="1" ht="24" customHeight="1">
      <c r="A43" s="942"/>
      <c r="B43" s="1176" t="s">
        <v>4576</v>
      </c>
      <c r="C43" s="1168"/>
      <c r="D43" s="1168"/>
      <c r="E43" s="1168"/>
      <c r="F43" s="1168"/>
      <c r="G43" s="1168"/>
      <c r="H43" s="1168"/>
      <c r="I43" s="1168"/>
      <c r="J43" s="1168"/>
      <c r="K43" s="1168"/>
      <c r="L43" s="1168"/>
      <c r="M43" s="1168"/>
      <c r="N43" s="1168"/>
      <c r="O43" s="1168"/>
      <c r="P43" s="1169"/>
    </row>
    <row r="44" spans="1:16" s="3" customFormat="1" ht="38.25">
      <c r="A44" s="1071">
        <v>18</v>
      </c>
      <c r="B44" s="1079">
        <v>13</v>
      </c>
      <c r="C44" s="1079" t="s">
        <v>3168</v>
      </c>
      <c r="D44" s="1079" t="s">
        <v>3686</v>
      </c>
      <c r="E44" s="1164" t="s">
        <v>3687</v>
      </c>
      <c r="F44" s="1164" t="s">
        <v>3593</v>
      </c>
      <c r="G44" s="1081" t="s">
        <v>3688</v>
      </c>
      <c r="H44" s="1081" t="s">
        <v>3689</v>
      </c>
      <c r="I44" s="1081" t="s">
        <v>3690</v>
      </c>
      <c r="J44" s="1071" t="s">
        <v>3691</v>
      </c>
      <c r="K44" s="1248" t="s">
        <v>208</v>
      </c>
      <c r="L44" s="420" t="s">
        <v>75</v>
      </c>
      <c r="M44" s="520">
        <v>110</v>
      </c>
      <c r="N44" s="1245">
        <v>26162.17</v>
      </c>
      <c r="O44" s="1164" t="s">
        <v>3692</v>
      </c>
      <c r="P44" s="1164">
        <v>32</v>
      </c>
    </row>
    <row r="45" spans="1:16" s="3" customFormat="1" ht="38.25">
      <c r="A45" s="1097"/>
      <c r="B45" s="1100"/>
      <c r="C45" s="1100"/>
      <c r="D45" s="1100"/>
      <c r="E45" s="1165"/>
      <c r="F45" s="1165"/>
      <c r="G45" s="1092"/>
      <c r="H45" s="1092"/>
      <c r="I45" s="1092"/>
      <c r="J45" s="1097"/>
      <c r="K45" s="1250"/>
      <c r="L45" s="420" t="s">
        <v>3693</v>
      </c>
      <c r="M45" s="520">
        <v>1</v>
      </c>
      <c r="N45" s="1246"/>
      <c r="O45" s="1165"/>
      <c r="P45" s="1165"/>
    </row>
    <row r="46" spans="1:16" s="3" customFormat="1" ht="51">
      <c r="A46" s="1097"/>
      <c r="B46" s="1080"/>
      <c r="C46" s="1080"/>
      <c r="D46" s="1080"/>
      <c r="E46" s="1166"/>
      <c r="F46" s="1166"/>
      <c r="G46" s="1082"/>
      <c r="H46" s="1082"/>
      <c r="I46" s="1082"/>
      <c r="J46" s="1072"/>
      <c r="K46" s="1249"/>
      <c r="L46" s="420" t="s">
        <v>3694</v>
      </c>
      <c r="M46" s="532"/>
      <c r="N46" s="1247"/>
      <c r="O46" s="1166"/>
      <c r="P46" s="1166"/>
    </row>
    <row r="47" spans="1:16" s="3" customFormat="1" ht="38.25">
      <c r="A47" s="1097"/>
      <c r="B47" s="1105">
        <v>13</v>
      </c>
      <c r="C47" s="1105" t="s">
        <v>3168</v>
      </c>
      <c r="D47" s="1105" t="s">
        <v>3686</v>
      </c>
      <c r="E47" s="1117" t="s">
        <v>3687</v>
      </c>
      <c r="F47" s="1117" t="s">
        <v>3593</v>
      </c>
      <c r="G47" s="1117" t="s">
        <v>3688</v>
      </c>
      <c r="H47" s="1117" t="s">
        <v>3689</v>
      </c>
      <c r="I47" s="1117" t="s">
        <v>3690</v>
      </c>
      <c r="J47" s="1105" t="s">
        <v>3691</v>
      </c>
      <c r="K47" s="1237" t="s">
        <v>208</v>
      </c>
      <c r="L47" s="460" t="s">
        <v>75</v>
      </c>
      <c r="M47" s="529">
        <v>110</v>
      </c>
      <c r="N47" s="1240">
        <v>20232</v>
      </c>
      <c r="O47" s="1117" t="s">
        <v>3692</v>
      </c>
      <c r="P47" s="1117">
        <v>32</v>
      </c>
    </row>
    <row r="48" spans="1:16" s="3" customFormat="1" ht="38.25">
      <c r="A48" s="1097"/>
      <c r="B48" s="1106"/>
      <c r="C48" s="1106"/>
      <c r="D48" s="1106"/>
      <c r="E48" s="1118"/>
      <c r="F48" s="1118"/>
      <c r="G48" s="1118"/>
      <c r="H48" s="1118"/>
      <c r="I48" s="1118"/>
      <c r="J48" s="1106"/>
      <c r="K48" s="1238"/>
      <c r="L48" s="460" t="s">
        <v>3693</v>
      </c>
      <c r="M48" s="529">
        <v>1</v>
      </c>
      <c r="N48" s="1241"/>
      <c r="O48" s="1118"/>
      <c r="P48" s="1118"/>
    </row>
    <row r="49" spans="1:16" s="3" customFormat="1" ht="51">
      <c r="A49" s="1097"/>
      <c r="B49" s="1107"/>
      <c r="C49" s="1107"/>
      <c r="D49" s="1107"/>
      <c r="E49" s="1119"/>
      <c r="F49" s="1119"/>
      <c r="G49" s="1119"/>
      <c r="H49" s="1119"/>
      <c r="I49" s="1119"/>
      <c r="J49" s="1107"/>
      <c r="K49" s="1239"/>
      <c r="L49" s="460" t="s">
        <v>3694</v>
      </c>
      <c r="M49" s="529"/>
      <c r="N49" s="1242"/>
      <c r="O49" s="1119"/>
      <c r="P49" s="1119"/>
    </row>
    <row r="50" spans="1:16" s="3" customFormat="1" ht="15" customHeight="1">
      <c r="A50" s="942"/>
      <c r="B50" s="1176" t="s">
        <v>4577</v>
      </c>
      <c r="C50" s="1177"/>
      <c r="D50" s="1177"/>
      <c r="E50" s="1177"/>
      <c r="F50" s="1177"/>
      <c r="G50" s="1177"/>
      <c r="H50" s="1177"/>
      <c r="I50" s="1177"/>
      <c r="J50" s="1177"/>
      <c r="K50" s="1177"/>
      <c r="L50" s="1177"/>
      <c r="M50" s="1177"/>
      <c r="N50" s="1177"/>
      <c r="O50" s="1177"/>
      <c r="P50" s="1178"/>
    </row>
    <row r="51" spans="1:16" s="3" customFormat="1" ht="63.75">
      <c r="A51" s="525">
        <v>19</v>
      </c>
      <c r="B51" s="524">
        <v>11</v>
      </c>
      <c r="C51" s="524">
        <v>5</v>
      </c>
      <c r="D51" s="524">
        <v>6</v>
      </c>
      <c r="E51" s="532" t="s">
        <v>3695</v>
      </c>
      <c r="F51" s="532" t="s">
        <v>3696</v>
      </c>
      <c r="G51" s="520" t="s">
        <v>3697</v>
      </c>
      <c r="H51" s="520" t="s">
        <v>3698</v>
      </c>
      <c r="I51" s="520" t="s">
        <v>3699</v>
      </c>
      <c r="J51" s="525" t="s">
        <v>3700</v>
      </c>
      <c r="K51" s="576" t="s">
        <v>208</v>
      </c>
      <c r="L51" s="420" t="s">
        <v>479</v>
      </c>
      <c r="M51" s="520">
        <v>56</v>
      </c>
      <c r="N51" s="74">
        <v>48200</v>
      </c>
      <c r="O51" s="532" t="s">
        <v>3701</v>
      </c>
      <c r="P51" s="532">
        <v>32</v>
      </c>
    </row>
    <row r="52" spans="1:16" s="3" customFormat="1" ht="51">
      <c r="A52" s="1071">
        <v>20</v>
      </c>
      <c r="B52" s="1079">
        <v>11</v>
      </c>
      <c r="C52" s="1079">
        <v>5</v>
      </c>
      <c r="D52" s="1079">
        <v>6</v>
      </c>
      <c r="E52" s="1164" t="s">
        <v>3640</v>
      </c>
      <c r="F52" s="1164" t="s">
        <v>3702</v>
      </c>
      <c r="G52" s="1081" t="s">
        <v>3703</v>
      </c>
      <c r="H52" s="1081" t="s">
        <v>3704</v>
      </c>
      <c r="I52" s="1081" t="s">
        <v>3705</v>
      </c>
      <c r="J52" s="1071" t="s">
        <v>3706</v>
      </c>
      <c r="K52" s="1248" t="s">
        <v>208</v>
      </c>
      <c r="L52" s="420" t="s">
        <v>479</v>
      </c>
      <c r="M52" s="520">
        <v>36</v>
      </c>
      <c r="N52" s="1245">
        <v>40440.6</v>
      </c>
      <c r="O52" s="1164" t="s">
        <v>3645</v>
      </c>
      <c r="P52" s="1164">
        <v>31.5</v>
      </c>
    </row>
    <row r="53" spans="1:16" s="3" customFormat="1" ht="38.25">
      <c r="A53" s="1072"/>
      <c r="B53" s="1080"/>
      <c r="C53" s="1080"/>
      <c r="D53" s="1080"/>
      <c r="E53" s="1166"/>
      <c r="F53" s="1166"/>
      <c r="G53" s="1082"/>
      <c r="H53" s="1082"/>
      <c r="I53" s="1082"/>
      <c r="J53" s="1072"/>
      <c r="K53" s="1249"/>
      <c r="L53" s="420" t="s">
        <v>75</v>
      </c>
      <c r="M53" s="520">
        <v>100</v>
      </c>
      <c r="N53" s="1247"/>
      <c r="O53" s="1166"/>
      <c r="P53" s="1166"/>
    </row>
    <row r="54" spans="1:16" s="3" customFormat="1" ht="38.25">
      <c r="A54" s="1071">
        <v>21</v>
      </c>
      <c r="B54" s="1079">
        <v>10</v>
      </c>
      <c r="C54" s="1079">
        <v>4.5</v>
      </c>
      <c r="D54" s="1079">
        <v>2</v>
      </c>
      <c r="E54" s="1164" t="s">
        <v>3707</v>
      </c>
      <c r="F54" s="1164" t="s">
        <v>3595</v>
      </c>
      <c r="G54" s="1081" t="s">
        <v>3708</v>
      </c>
      <c r="H54" s="1081" t="s">
        <v>2264</v>
      </c>
      <c r="I54" s="1081" t="s">
        <v>3709</v>
      </c>
      <c r="J54" s="1071" t="s">
        <v>3710</v>
      </c>
      <c r="K54" s="1248" t="s">
        <v>208</v>
      </c>
      <c r="L54" s="420" t="s">
        <v>3711</v>
      </c>
      <c r="M54" s="520">
        <v>20</v>
      </c>
      <c r="N54" s="1245">
        <v>50967</v>
      </c>
      <c r="O54" s="1164" t="s">
        <v>3712</v>
      </c>
      <c r="P54" s="1164">
        <v>30.5</v>
      </c>
    </row>
    <row r="55" spans="1:16" s="3" customFormat="1" ht="25.5">
      <c r="A55" s="1097"/>
      <c r="B55" s="1100"/>
      <c r="C55" s="1100"/>
      <c r="D55" s="1100"/>
      <c r="E55" s="1165"/>
      <c r="F55" s="1165"/>
      <c r="G55" s="1092"/>
      <c r="H55" s="1092"/>
      <c r="I55" s="1092"/>
      <c r="J55" s="1097"/>
      <c r="K55" s="1250"/>
      <c r="L55" s="420" t="s">
        <v>3713</v>
      </c>
      <c r="M55" s="520">
        <v>8</v>
      </c>
      <c r="N55" s="1246"/>
      <c r="O55" s="1165"/>
      <c r="P55" s="1165"/>
    </row>
    <row r="56" spans="1:16" s="3" customFormat="1" ht="38.25">
      <c r="A56" s="1097"/>
      <c r="B56" s="1100"/>
      <c r="C56" s="1100"/>
      <c r="D56" s="1100"/>
      <c r="E56" s="1165"/>
      <c r="F56" s="1165"/>
      <c r="G56" s="1092"/>
      <c r="H56" s="1092"/>
      <c r="I56" s="1092"/>
      <c r="J56" s="1097"/>
      <c r="K56" s="1250"/>
      <c r="L56" s="420" t="s">
        <v>609</v>
      </c>
      <c r="M56" s="520">
        <v>200</v>
      </c>
      <c r="N56" s="1246"/>
      <c r="O56" s="1165"/>
      <c r="P56" s="1165"/>
    </row>
    <row r="57" spans="1:16" s="3" customFormat="1" ht="12.75">
      <c r="A57" s="1097"/>
      <c r="B57" s="1080"/>
      <c r="C57" s="1080"/>
      <c r="D57" s="1080"/>
      <c r="E57" s="1166"/>
      <c r="F57" s="1166"/>
      <c r="G57" s="1082"/>
      <c r="H57" s="1082"/>
      <c r="I57" s="1082"/>
      <c r="J57" s="1072"/>
      <c r="K57" s="1249"/>
      <c r="L57" s="420" t="s">
        <v>63</v>
      </c>
      <c r="M57" s="520">
        <v>1</v>
      </c>
      <c r="N57" s="1247"/>
      <c r="O57" s="1166"/>
      <c r="P57" s="1166"/>
    </row>
    <row r="58" spans="1:16" s="3" customFormat="1" ht="38.25">
      <c r="A58" s="1097"/>
      <c r="B58" s="1105">
        <v>10</v>
      </c>
      <c r="C58" s="1105">
        <v>4.5</v>
      </c>
      <c r="D58" s="1105">
        <v>2</v>
      </c>
      <c r="E58" s="1117" t="s">
        <v>3707</v>
      </c>
      <c r="F58" s="1117" t="s">
        <v>3595</v>
      </c>
      <c r="G58" s="1117" t="s">
        <v>3708</v>
      </c>
      <c r="H58" s="1117" t="s">
        <v>2264</v>
      </c>
      <c r="I58" s="1117" t="s">
        <v>3709</v>
      </c>
      <c r="J58" s="1105" t="s">
        <v>3710</v>
      </c>
      <c r="K58" s="1237" t="s">
        <v>208</v>
      </c>
      <c r="L58" s="460" t="s">
        <v>3711</v>
      </c>
      <c r="M58" s="529">
        <v>20</v>
      </c>
      <c r="N58" s="1240">
        <v>61038.17</v>
      </c>
      <c r="O58" s="1117" t="s">
        <v>3712</v>
      </c>
      <c r="P58" s="1117">
        <v>30.5</v>
      </c>
    </row>
    <row r="59" spans="1:16" s="3" customFormat="1" ht="25.5">
      <c r="A59" s="1097"/>
      <c r="B59" s="1106"/>
      <c r="C59" s="1106"/>
      <c r="D59" s="1106"/>
      <c r="E59" s="1118"/>
      <c r="F59" s="1118"/>
      <c r="G59" s="1118"/>
      <c r="H59" s="1118"/>
      <c r="I59" s="1118"/>
      <c r="J59" s="1106"/>
      <c r="K59" s="1238"/>
      <c r="L59" s="460" t="s">
        <v>3713</v>
      </c>
      <c r="M59" s="529">
        <v>8</v>
      </c>
      <c r="N59" s="1241"/>
      <c r="O59" s="1118"/>
      <c r="P59" s="1118"/>
    </row>
    <row r="60" spans="1:16" s="3" customFormat="1" ht="38.25">
      <c r="A60" s="1097"/>
      <c r="B60" s="1106"/>
      <c r="C60" s="1106"/>
      <c r="D60" s="1106"/>
      <c r="E60" s="1118"/>
      <c r="F60" s="1118"/>
      <c r="G60" s="1118"/>
      <c r="H60" s="1118"/>
      <c r="I60" s="1118"/>
      <c r="J60" s="1106"/>
      <c r="K60" s="1238"/>
      <c r="L60" s="460" t="s">
        <v>609</v>
      </c>
      <c r="M60" s="529">
        <v>200</v>
      </c>
      <c r="N60" s="1241"/>
      <c r="O60" s="1118"/>
      <c r="P60" s="1118"/>
    </row>
    <row r="61" spans="1:16" s="3" customFormat="1" ht="12.75">
      <c r="A61" s="1097"/>
      <c r="B61" s="1107"/>
      <c r="C61" s="1107"/>
      <c r="D61" s="1107"/>
      <c r="E61" s="1119"/>
      <c r="F61" s="1119"/>
      <c r="G61" s="1119"/>
      <c r="H61" s="1119"/>
      <c r="I61" s="1119"/>
      <c r="J61" s="1107"/>
      <c r="K61" s="1239"/>
      <c r="L61" s="460" t="s">
        <v>63</v>
      </c>
      <c r="M61" s="529">
        <v>1</v>
      </c>
      <c r="N61" s="1242"/>
      <c r="O61" s="1119"/>
      <c r="P61" s="1119"/>
    </row>
    <row r="62" spans="1:16" s="3" customFormat="1" ht="26.25" customHeight="1">
      <c r="A62" s="942"/>
      <c r="B62" s="1251" t="s">
        <v>4578</v>
      </c>
      <c r="C62" s="1168"/>
      <c r="D62" s="1168"/>
      <c r="E62" s="1168"/>
      <c r="F62" s="1168"/>
      <c r="G62" s="1168"/>
      <c r="H62" s="1168"/>
      <c r="I62" s="1168"/>
      <c r="J62" s="1168"/>
      <c r="K62" s="1168"/>
      <c r="L62" s="1168"/>
      <c r="M62" s="1168"/>
      <c r="N62" s="1168"/>
      <c r="O62" s="1168"/>
      <c r="P62" s="1169"/>
    </row>
    <row r="63" spans="1:16" s="3" customFormat="1" ht="102">
      <c r="A63" s="941">
        <v>22</v>
      </c>
      <c r="B63" s="524">
        <v>13</v>
      </c>
      <c r="C63" s="524">
        <v>1.5</v>
      </c>
      <c r="D63" s="524">
        <v>6</v>
      </c>
      <c r="E63" s="532" t="s">
        <v>3714</v>
      </c>
      <c r="F63" s="532" t="s">
        <v>3597</v>
      </c>
      <c r="G63" s="520" t="s">
        <v>3715</v>
      </c>
      <c r="H63" s="525" t="s">
        <v>3716</v>
      </c>
      <c r="I63" s="520" t="s">
        <v>3717</v>
      </c>
      <c r="J63" s="525" t="s">
        <v>3718</v>
      </c>
      <c r="K63" s="576" t="s">
        <v>208</v>
      </c>
      <c r="L63" s="420" t="s">
        <v>609</v>
      </c>
      <c r="M63" s="520">
        <v>15000</v>
      </c>
      <c r="N63" s="74">
        <v>33162.5</v>
      </c>
      <c r="O63" s="532" t="s">
        <v>3719</v>
      </c>
      <c r="P63" s="532">
        <v>30</v>
      </c>
    </row>
    <row r="64" spans="1:16" s="3" customFormat="1" ht="102">
      <c r="A64" s="945"/>
      <c r="B64" s="531">
        <v>13</v>
      </c>
      <c r="C64" s="531">
        <v>1.5</v>
      </c>
      <c r="D64" s="531">
        <v>6</v>
      </c>
      <c r="E64" s="529" t="s">
        <v>3714</v>
      </c>
      <c r="F64" s="529" t="s">
        <v>3597</v>
      </c>
      <c r="G64" s="529" t="s">
        <v>3715</v>
      </c>
      <c r="H64" s="531" t="s">
        <v>3716</v>
      </c>
      <c r="I64" s="529" t="s">
        <v>3717</v>
      </c>
      <c r="J64" s="531" t="s">
        <v>3718</v>
      </c>
      <c r="K64" s="326" t="s">
        <v>208</v>
      </c>
      <c r="L64" s="460" t="s">
        <v>609</v>
      </c>
      <c r="M64" s="529">
        <v>15000</v>
      </c>
      <c r="N64" s="586">
        <v>32630</v>
      </c>
      <c r="O64" s="529" t="s">
        <v>3719</v>
      </c>
      <c r="P64" s="529">
        <v>30</v>
      </c>
    </row>
    <row r="65" spans="1:16" s="3" customFormat="1" ht="15" customHeight="1">
      <c r="A65" s="942"/>
      <c r="B65" s="1167" t="s">
        <v>4579</v>
      </c>
      <c r="C65" s="1168"/>
      <c r="D65" s="1168"/>
      <c r="E65" s="1168"/>
      <c r="F65" s="1168"/>
      <c r="G65" s="1168"/>
      <c r="H65" s="1168"/>
      <c r="I65" s="1168"/>
      <c r="J65" s="1168"/>
      <c r="K65" s="1168"/>
      <c r="L65" s="1168"/>
      <c r="M65" s="1168"/>
      <c r="N65" s="1168"/>
      <c r="O65" s="1168"/>
      <c r="P65" s="1169"/>
    </row>
    <row r="66" spans="1:16" s="3" customFormat="1" ht="25.5">
      <c r="A66" s="1071">
        <v>23</v>
      </c>
      <c r="B66" s="1079">
        <v>13</v>
      </c>
      <c r="C66" s="1079">
        <v>5</v>
      </c>
      <c r="D66" s="1079">
        <v>6</v>
      </c>
      <c r="E66" s="1164" t="s">
        <v>3720</v>
      </c>
      <c r="F66" s="1164" t="s">
        <v>3600</v>
      </c>
      <c r="G66" s="1081" t="s">
        <v>3721</v>
      </c>
      <c r="H66" s="1081" t="s">
        <v>3722</v>
      </c>
      <c r="I66" s="1081" t="s">
        <v>3723</v>
      </c>
      <c r="J66" s="1071" t="s">
        <v>3724</v>
      </c>
      <c r="K66" s="1248" t="s">
        <v>208</v>
      </c>
      <c r="L66" s="575" t="s">
        <v>3725</v>
      </c>
      <c r="M66" s="520">
        <v>1</v>
      </c>
      <c r="N66" s="1245">
        <v>123300</v>
      </c>
      <c r="O66" s="1164" t="s">
        <v>3726</v>
      </c>
      <c r="P66" s="1164">
        <v>29.5</v>
      </c>
    </row>
    <row r="67" spans="1:16" s="3" customFormat="1" ht="25.5">
      <c r="A67" s="1097"/>
      <c r="B67" s="1100"/>
      <c r="C67" s="1100"/>
      <c r="D67" s="1100"/>
      <c r="E67" s="1165"/>
      <c r="F67" s="1165"/>
      <c r="G67" s="1092"/>
      <c r="H67" s="1092"/>
      <c r="I67" s="1092"/>
      <c r="J67" s="1097"/>
      <c r="K67" s="1250"/>
      <c r="L67" s="575" t="s">
        <v>3727</v>
      </c>
      <c r="M67" s="520">
        <v>7</v>
      </c>
      <c r="N67" s="1246"/>
      <c r="O67" s="1165"/>
      <c r="P67" s="1165"/>
    </row>
    <row r="68" spans="1:16" s="3" customFormat="1" ht="25.5">
      <c r="A68" s="1097"/>
      <c r="B68" s="1100"/>
      <c r="C68" s="1100"/>
      <c r="D68" s="1100"/>
      <c r="E68" s="1165"/>
      <c r="F68" s="1165"/>
      <c r="G68" s="1092"/>
      <c r="H68" s="1092"/>
      <c r="I68" s="1092"/>
      <c r="J68" s="1097"/>
      <c r="K68" s="1250"/>
      <c r="L68" s="575" t="s">
        <v>120</v>
      </c>
      <c r="M68" s="520">
        <v>210</v>
      </c>
      <c r="N68" s="1246"/>
      <c r="O68" s="1165"/>
      <c r="P68" s="1165"/>
    </row>
    <row r="69" spans="1:16" s="3" customFormat="1" ht="38.25">
      <c r="A69" s="1097"/>
      <c r="B69" s="1100"/>
      <c r="C69" s="1100"/>
      <c r="D69" s="1100"/>
      <c r="E69" s="1165"/>
      <c r="F69" s="1165"/>
      <c r="G69" s="1092"/>
      <c r="H69" s="1092"/>
      <c r="I69" s="1092"/>
      <c r="J69" s="1097"/>
      <c r="K69" s="1250"/>
      <c r="L69" s="575" t="s">
        <v>609</v>
      </c>
      <c r="M69" s="520">
        <v>1000</v>
      </c>
      <c r="N69" s="1246"/>
      <c r="O69" s="1165"/>
      <c r="P69" s="1165"/>
    </row>
    <row r="70" spans="1:16" s="3" customFormat="1" ht="38.25">
      <c r="A70" s="1097"/>
      <c r="B70" s="1100"/>
      <c r="C70" s="1100"/>
      <c r="D70" s="1100"/>
      <c r="E70" s="1165"/>
      <c r="F70" s="1165"/>
      <c r="G70" s="1092"/>
      <c r="H70" s="1092"/>
      <c r="I70" s="1092"/>
      <c r="J70" s="1097"/>
      <c r="K70" s="1250"/>
      <c r="L70" s="575" t="s">
        <v>610</v>
      </c>
      <c r="M70" s="520">
        <v>7</v>
      </c>
      <c r="N70" s="1246"/>
      <c r="O70" s="1165"/>
      <c r="P70" s="1165"/>
    </row>
    <row r="71" spans="1:16" s="3" customFormat="1" ht="51">
      <c r="A71" s="1097"/>
      <c r="B71" s="1100"/>
      <c r="C71" s="1100"/>
      <c r="D71" s="1100"/>
      <c r="E71" s="1165"/>
      <c r="F71" s="1165"/>
      <c r="G71" s="1092"/>
      <c r="H71" s="1092"/>
      <c r="I71" s="1092"/>
      <c r="J71" s="1097"/>
      <c r="K71" s="1250"/>
      <c r="L71" s="575" t="s">
        <v>624</v>
      </c>
      <c r="M71" s="520">
        <v>2</v>
      </c>
      <c r="N71" s="1246"/>
      <c r="O71" s="1165"/>
      <c r="P71" s="1165"/>
    </row>
    <row r="72" spans="1:16" s="3" customFormat="1" ht="25.5">
      <c r="A72" s="1097"/>
      <c r="B72" s="1080"/>
      <c r="C72" s="1080"/>
      <c r="D72" s="1080"/>
      <c r="E72" s="1166"/>
      <c r="F72" s="1166"/>
      <c r="G72" s="1082"/>
      <c r="H72" s="1082"/>
      <c r="I72" s="1082"/>
      <c r="J72" s="1072"/>
      <c r="K72" s="1249"/>
      <c r="L72" s="575" t="s">
        <v>3728</v>
      </c>
      <c r="M72" s="520">
        <v>7000</v>
      </c>
      <c r="N72" s="1247"/>
      <c r="O72" s="1166"/>
      <c r="P72" s="1166"/>
    </row>
    <row r="73" spans="1:16" s="3" customFormat="1" ht="25.5">
      <c r="A73" s="1097"/>
      <c r="B73" s="1105">
        <v>13</v>
      </c>
      <c r="C73" s="1105">
        <v>5</v>
      </c>
      <c r="D73" s="1105">
        <v>6</v>
      </c>
      <c r="E73" s="1117" t="s">
        <v>3720</v>
      </c>
      <c r="F73" s="1117" t="s">
        <v>3600</v>
      </c>
      <c r="G73" s="1117" t="s">
        <v>3721</v>
      </c>
      <c r="H73" s="1117" t="s">
        <v>3722</v>
      </c>
      <c r="I73" s="1117" t="s">
        <v>3723</v>
      </c>
      <c r="J73" s="1105" t="s">
        <v>3724</v>
      </c>
      <c r="K73" s="1237" t="s">
        <v>208</v>
      </c>
      <c r="L73" s="585" t="s">
        <v>3725</v>
      </c>
      <c r="M73" s="529">
        <v>1</v>
      </c>
      <c r="N73" s="1240">
        <v>107576</v>
      </c>
      <c r="O73" s="1117" t="s">
        <v>3726</v>
      </c>
      <c r="P73" s="1117">
        <v>29.5</v>
      </c>
    </row>
    <row r="74" spans="1:16" s="3" customFormat="1" ht="25.5">
      <c r="A74" s="1097"/>
      <c r="B74" s="1106"/>
      <c r="C74" s="1106"/>
      <c r="D74" s="1106"/>
      <c r="E74" s="1118"/>
      <c r="F74" s="1118"/>
      <c r="G74" s="1118"/>
      <c r="H74" s="1118"/>
      <c r="I74" s="1118"/>
      <c r="J74" s="1106"/>
      <c r="K74" s="1238"/>
      <c r="L74" s="585" t="s">
        <v>3727</v>
      </c>
      <c r="M74" s="529">
        <v>7</v>
      </c>
      <c r="N74" s="1241"/>
      <c r="O74" s="1118"/>
      <c r="P74" s="1118"/>
    </row>
    <row r="75" spans="1:16" s="3" customFormat="1" ht="25.5">
      <c r="A75" s="1097"/>
      <c r="B75" s="1106"/>
      <c r="C75" s="1106"/>
      <c r="D75" s="1106"/>
      <c r="E75" s="1118"/>
      <c r="F75" s="1118"/>
      <c r="G75" s="1118"/>
      <c r="H75" s="1118"/>
      <c r="I75" s="1118"/>
      <c r="J75" s="1106"/>
      <c r="K75" s="1238"/>
      <c r="L75" s="585" t="s">
        <v>120</v>
      </c>
      <c r="M75" s="529">
        <v>210</v>
      </c>
      <c r="N75" s="1241"/>
      <c r="O75" s="1118"/>
      <c r="P75" s="1118"/>
    </row>
    <row r="76" spans="1:16" s="3" customFormat="1" ht="38.25">
      <c r="A76" s="1097"/>
      <c r="B76" s="1106"/>
      <c r="C76" s="1106"/>
      <c r="D76" s="1106"/>
      <c r="E76" s="1118"/>
      <c r="F76" s="1118"/>
      <c r="G76" s="1118"/>
      <c r="H76" s="1118"/>
      <c r="I76" s="1118"/>
      <c r="J76" s="1106"/>
      <c r="K76" s="1238"/>
      <c r="L76" s="585" t="s">
        <v>609</v>
      </c>
      <c r="M76" s="529">
        <v>1000</v>
      </c>
      <c r="N76" s="1241"/>
      <c r="O76" s="1118"/>
      <c r="P76" s="1118"/>
    </row>
    <row r="77" spans="1:16" s="3" customFormat="1" ht="38.25">
      <c r="A77" s="1097"/>
      <c r="B77" s="1106"/>
      <c r="C77" s="1106"/>
      <c r="D77" s="1106"/>
      <c r="E77" s="1118"/>
      <c r="F77" s="1118"/>
      <c r="G77" s="1118"/>
      <c r="H77" s="1118"/>
      <c r="I77" s="1118"/>
      <c r="J77" s="1106"/>
      <c r="K77" s="1238"/>
      <c r="L77" s="585" t="s">
        <v>610</v>
      </c>
      <c r="M77" s="529">
        <v>7</v>
      </c>
      <c r="N77" s="1241"/>
      <c r="O77" s="1118"/>
      <c r="P77" s="1118"/>
    </row>
    <row r="78" spans="1:16" s="3" customFormat="1" ht="51">
      <c r="A78" s="1097"/>
      <c r="B78" s="1106"/>
      <c r="C78" s="1106"/>
      <c r="D78" s="1106"/>
      <c r="E78" s="1118"/>
      <c r="F78" s="1118"/>
      <c r="G78" s="1118"/>
      <c r="H78" s="1118"/>
      <c r="I78" s="1118"/>
      <c r="J78" s="1106"/>
      <c r="K78" s="1238"/>
      <c r="L78" s="585" t="s">
        <v>624</v>
      </c>
      <c r="M78" s="529">
        <v>2</v>
      </c>
      <c r="N78" s="1241"/>
      <c r="O78" s="1118"/>
      <c r="P78" s="1118"/>
    </row>
    <row r="79" spans="1:16" s="3" customFormat="1" ht="25.5">
      <c r="A79" s="1097"/>
      <c r="B79" s="1107"/>
      <c r="C79" s="1107"/>
      <c r="D79" s="1107"/>
      <c r="E79" s="1119"/>
      <c r="F79" s="1119"/>
      <c r="G79" s="1119"/>
      <c r="H79" s="1119"/>
      <c r="I79" s="1119"/>
      <c r="J79" s="1107"/>
      <c r="K79" s="1239"/>
      <c r="L79" s="585" t="s">
        <v>3728</v>
      </c>
      <c r="M79" s="529">
        <v>7000</v>
      </c>
      <c r="N79" s="1242"/>
      <c r="O79" s="1119"/>
      <c r="P79" s="1119"/>
    </row>
    <row r="80" spans="1:16" s="3" customFormat="1" ht="15" customHeight="1">
      <c r="A80" s="942"/>
      <c r="B80" s="1167" t="s">
        <v>4580</v>
      </c>
      <c r="C80" s="1168"/>
      <c r="D80" s="1168"/>
      <c r="E80" s="1168"/>
      <c r="F80" s="1168"/>
      <c r="G80" s="1168"/>
      <c r="H80" s="1168"/>
      <c r="I80" s="1168"/>
      <c r="J80" s="1168"/>
      <c r="K80" s="1168"/>
      <c r="L80" s="1168"/>
      <c r="M80" s="1168"/>
      <c r="N80" s="1168"/>
      <c r="O80" s="1168"/>
      <c r="P80" s="1169"/>
    </row>
    <row r="81" spans="1:16" s="3" customFormat="1" ht="25.5">
      <c r="A81" s="1071">
        <v>24</v>
      </c>
      <c r="B81" s="1079">
        <v>13</v>
      </c>
      <c r="C81" s="1079">
        <v>5</v>
      </c>
      <c r="D81" s="1079">
        <v>6</v>
      </c>
      <c r="E81" s="1164" t="s">
        <v>3729</v>
      </c>
      <c r="F81" s="1164" t="s">
        <v>3730</v>
      </c>
      <c r="G81" s="1081" t="s">
        <v>3731</v>
      </c>
      <c r="H81" s="1081" t="s">
        <v>3732</v>
      </c>
      <c r="I81" s="1081" t="s">
        <v>3733</v>
      </c>
      <c r="J81" s="1071" t="s">
        <v>3700</v>
      </c>
      <c r="K81" s="1248" t="s">
        <v>208</v>
      </c>
      <c r="L81" s="420" t="s">
        <v>3734</v>
      </c>
      <c r="M81" s="520">
        <v>1</v>
      </c>
      <c r="N81" s="1245">
        <v>29889</v>
      </c>
      <c r="O81" s="1164" t="s">
        <v>3735</v>
      </c>
      <c r="P81" s="1164">
        <v>29.5</v>
      </c>
    </row>
    <row r="82" spans="1:16" s="3" customFormat="1" ht="25.5">
      <c r="A82" s="1097"/>
      <c r="B82" s="1100"/>
      <c r="C82" s="1100"/>
      <c r="D82" s="1100"/>
      <c r="E82" s="1165"/>
      <c r="F82" s="1165"/>
      <c r="G82" s="1092"/>
      <c r="H82" s="1092"/>
      <c r="I82" s="1092"/>
      <c r="J82" s="1097"/>
      <c r="K82" s="1250"/>
      <c r="L82" s="420" t="s">
        <v>3736</v>
      </c>
      <c r="M82" s="532"/>
      <c r="N82" s="1246"/>
      <c r="O82" s="1165"/>
      <c r="P82" s="1165"/>
    </row>
    <row r="83" spans="1:16" s="3" customFormat="1" ht="25.5">
      <c r="A83" s="1097"/>
      <c r="B83" s="1100"/>
      <c r="C83" s="1100"/>
      <c r="D83" s="1100"/>
      <c r="E83" s="1165"/>
      <c r="F83" s="1165"/>
      <c r="G83" s="1092"/>
      <c r="H83" s="1092"/>
      <c r="I83" s="1092"/>
      <c r="J83" s="1097"/>
      <c r="K83" s="1250"/>
      <c r="L83" s="420" t="s">
        <v>3737</v>
      </c>
      <c r="M83" s="532"/>
      <c r="N83" s="1246"/>
      <c r="O83" s="1165"/>
      <c r="P83" s="1165"/>
    </row>
    <row r="84" spans="1:16" s="3" customFormat="1" ht="51">
      <c r="A84" s="1072"/>
      <c r="B84" s="1080"/>
      <c r="C84" s="1080"/>
      <c r="D84" s="1080"/>
      <c r="E84" s="1166"/>
      <c r="F84" s="1166"/>
      <c r="G84" s="1082"/>
      <c r="H84" s="1082"/>
      <c r="I84" s="1082"/>
      <c r="J84" s="1072"/>
      <c r="K84" s="1249"/>
      <c r="L84" s="420" t="s">
        <v>2778</v>
      </c>
      <c r="M84" s="532"/>
      <c r="N84" s="1247"/>
      <c r="O84" s="1166"/>
      <c r="P84" s="1166"/>
    </row>
    <row r="85" spans="1:16" s="3" customFormat="1" ht="51">
      <c r="A85" s="1071">
        <v>25</v>
      </c>
      <c r="B85" s="1079">
        <v>13</v>
      </c>
      <c r="C85" s="1079">
        <v>4.5</v>
      </c>
      <c r="D85" s="1079">
        <v>3</v>
      </c>
      <c r="E85" s="1164" t="s">
        <v>3640</v>
      </c>
      <c r="F85" s="1164" t="s">
        <v>3738</v>
      </c>
      <c r="G85" s="1081" t="s">
        <v>3739</v>
      </c>
      <c r="H85" s="1164" t="s">
        <v>2194</v>
      </c>
      <c r="I85" s="1081" t="s">
        <v>3740</v>
      </c>
      <c r="J85" s="1081" t="s">
        <v>3741</v>
      </c>
      <c r="K85" s="1248" t="s">
        <v>208</v>
      </c>
      <c r="L85" s="420" t="s">
        <v>2778</v>
      </c>
      <c r="M85" s="520">
        <v>600</v>
      </c>
      <c r="N85" s="1245">
        <v>96910</v>
      </c>
      <c r="O85" s="1164" t="s">
        <v>3645</v>
      </c>
      <c r="P85" s="1164">
        <v>29</v>
      </c>
    </row>
    <row r="86" spans="1:16" s="3" customFormat="1" ht="25.5">
      <c r="A86" s="1072"/>
      <c r="B86" s="1080"/>
      <c r="C86" s="1080"/>
      <c r="D86" s="1080"/>
      <c r="E86" s="1166"/>
      <c r="F86" s="1166"/>
      <c r="G86" s="1082"/>
      <c r="H86" s="1166"/>
      <c r="I86" s="1082"/>
      <c r="J86" s="1082"/>
      <c r="K86" s="1249"/>
      <c r="L86" s="420" t="s">
        <v>120</v>
      </c>
      <c r="M86" s="520">
        <v>60</v>
      </c>
      <c r="N86" s="1247"/>
      <c r="O86" s="1166"/>
      <c r="P86" s="1166"/>
    </row>
    <row r="87" spans="1:16" s="3" customFormat="1" ht="51" customHeight="1">
      <c r="A87" s="1071">
        <v>26</v>
      </c>
      <c r="B87" s="1079">
        <v>4</v>
      </c>
      <c r="C87" s="1079">
        <v>5</v>
      </c>
      <c r="D87" s="1079">
        <v>6</v>
      </c>
      <c r="E87" s="1164" t="s">
        <v>3742</v>
      </c>
      <c r="F87" s="1164" t="s">
        <v>3743</v>
      </c>
      <c r="G87" s="1081" t="s">
        <v>3744</v>
      </c>
      <c r="H87" s="1081" t="s">
        <v>3745</v>
      </c>
      <c r="I87" s="1081" t="s">
        <v>3746</v>
      </c>
      <c r="J87" s="1081" t="s">
        <v>3747</v>
      </c>
      <c r="K87" s="1248" t="s">
        <v>208</v>
      </c>
      <c r="L87" s="420" t="s">
        <v>26</v>
      </c>
      <c r="M87" s="520">
        <v>1</v>
      </c>
      <c r="N87" s="1245">
        <v>42580</v>
      </c>
      <c r="O87" s="1164" t="s">
        <v>3748</v>
      </c>
      <c r="P87" s="1164">
        <v>29</v>
      </c>
    </row>
    <row r="88" spans="1:16" s="3" customFormat="1" ht="38.25">
      <c r="A88" s="1072"/>
      <c r="B88" s="1080"/>
      <c r="C88" s="1080"/>
      <c r="D88" s="1080"/>
      <c r="E88" s="1166"/>
      <c r="F88" s="1166"/>
      <c r="G88" s="1082"/>
      <c r="H88" s="1082"/>
      <c r="I88" s="1082"/>
      <c r="J88" s="1082"/>
      <c r="K88" s="1249"/>
      <c r="L88" s="420" t="s">
        <v>75</v>
      </c>
      <c r="M88" s="520">
        <v>100</v>
      </c>
      <c r="N88" s="1247"/>
      <c r="O88" s="1166"/>
      <c r="P88" s="1166"/>
    </row>
    <row r="89" spans="1:16" s="3" customFormat="1" ht="38.25" customHeight="1">
      <c r="A89" s="1071">
        <v>27</v>
      </c>
      <c r="B89" s="1079">
        <v>13</v>
      </c>
      <c r="C89" s="1079">
        <v>5</v>
      </c>
      <c r="D89" s="1079">
        <v>6</v>
      </c>
      <c r="E89" s="1164" t="s">
        <v>3749</v>
      </c>
      <c r="F89" s="1164" t="s">
        <v>3602</v>
      </c>
      <c r="G89" s="1081" t="s">
        <v>3750</v>
      </c>
      <c r="H89" s="1164" t="s">
        <v>3751</v>
      </c>
      <c r="I89" s="1081" t="s">
        <v>3752</v>
      </c>
      <c r="J89" s="1081" t="s">
        <v>3753</v>
      </c>
      <c r="K89" s="1248" t="s">
        <v>208</v>
      </c>
      <c r="L89" s="535" t="s">
        <v>3754</v>
      </c>
      <c r="M89" s="520">
        <v>1</v>
      </c>
      <c r="N89" s="1245">
        <v>29421.599999999999</v>
      </c>
      <c r="O89" s="1164" t="s">
        <v>3755</v>
      </c>
      <c r="P89" s="1164">
        <v>28.5</v>
      </c>
    </row>
    <row r="90" spans="1:16" s="3" customFormat="1" ht="38.25">
      <c r="A90" s="1097"/>
      <c r="B90" s="1100"/>
      <c r="C90" s="1100"/>
      <c r="D90" s="1100"/>
      <c r="E90" s="1165"/>
      <c r="F90" s="1165"/>
      <c r="G90" s="1092"/>
      <c r="H90" s="1165"/>
      <c r="I90" s="1092"/>
      <c r="J90" s="1092"/>
      <c r="K90" s="1250"/>
      <c r="L90" s="535" t="s">
        <v>37</v>
      </c>
      <c r="M90" s="520">
        <v>3</v>
      </c>
      <c r="N90" s="1246"/>
      <c r="O90" s="1165"/>
      <c r="P90" s="1165"/>
    </row>
    <row r="91" spans="1:16" s="3" customFormat="1" ht="51">
      <c r="A91" s="1097"/>
      <c r="B91" s="1080"/>
      <c r="C91" s="1080"/>
      <c r="D91" s="1080"/>
      <c r="E91" s="1166"/>
      <c r="F91" s="1166"/>
      <c r="G91" s="1082"/>
      <c r="H91" s="1166"/>
      <c r="I91" s="1082"/>
      <c r="J91" s="1082"/>
      <c r="K91" s="1249"/>
      <c r="L91" s="535" t="s">
        <v>2778</v>
      </c>
      <c r="M91" s="520">
        <v>15</v>
      </c>
      <c r="N91" s="1247"/>
      <c r="O91" s="1166"/>
      <c r="P91" s="1166"/>
    </row>
    <row r="92" spans="1:16" s="3" customFormat="1" ht="38.25" customHeight="1">
      <c r="A92" s="1097"/>
      <c r="B92" s="1105">
        <v>13</v>
      </c>
      <c r="C92" s="1105">
        <v>5</v>
      </c>
      <c r="D92" s="1105">
        <v>6</v>
      </c>
      <c r="E92" s="1117" t="s">
        <v>3749</v>
      </c>
      <c r="F92" s="1117" t="s">
        <v>3602</v>
      </c>
      <c r="G92" s="1117" t="s">
        <v>3750</v>
      </c>
      <c r="H92" s="1117" t="s">
        <v>3751</v>
      </c>
      <c r="I92" s="1117" t="s">
        <v>3752</v>
      </c>
      <c r="J92" s="1117" t="s">
        <v>3753</v>
      </c>
      <c r="K92" s="1237" t="s">
        <v>208</v>
      </c>
      <c r="L92" s="460" t="s">
        <v>3754</v>
      </c>
      <c r="M92" s="529">
        <v>1</v>
      </c>
      <c r="N92" s="1240">
        <v>18610</v>
      </c>
      <c r="O92" s="1117" t="s">
        <v>3755</v>
      </c>
      <c r="P92" s="1117">
        <v>28.5</v>
      </c>
    </row>
    <row r="93" spans="1:16" s="3" customFormat="1" ht="38.25">
      <c r="A93" s="1097"/>
      <c r="B93" s="1106"/>
      <c r="C93" s="1106"/>
      <c r="D93" s="1106"/>
      <c r="E93" s="1118"/>
      <c r="F93" s="1118"/>
      <c r="G93" s="1118"/>
      <c r="H93" s="1118"/>
      <c r="I93" s="1118"/>
      <c r="J93" s="1118"/>
      <c r="K93" s="1238"/>
      <c r="L93" s="460" t="s">
        <v>37</v>
      </c>
      <c r="M93" s="529">
        <v>3</v>
      </c>
      <c r="N93" s="1241"/>
      <c r="O93" s="1118"/>
      <c r="P93" s="1118"/>
    </row>
    <row r="94" spans="1:16" s="3" customFormat="1" ht="51">
      <c r="A94" s="1097"/>
      <c r="B94" s="1107"/>
      <c r="C94" s="1107"/>
      <c r="D94" s="1107"/>
      <c r="E94" s="1119"/>
      <c r="F94" s="1119"/>
      <c r="G94" s="1119"/>
      <c r="H94" s="1119"/>
      <c r="I94" s="1119"/>
      <c r="J94" s="1119"/>
      <c r="K94" s="1239"/>
      <c r="L94" s="460" t="s">
        <v>2778</v>
      </c>
      <c r="M94" s="529">
        <v>15</v>
      </c>
      <c r="N94" s="1242"/>
      <c r="O94" s="1119"/>
      <c r="P94" s="1119"/>
    </row>
    <row r="95" spans="1:16" s="3" customFormat="1" ht="15" customHeight="1">
      <c r="A95" s="942"/>
      <c r="B95" s="1167" t="s">
        <v>4581</v>
      </c>
      <c r="C95" s="1168"/>
      <c r="D95" s="1168"/>
      <c r="E95" s="1168"/>
      <c r="F95" s="1168"/>
      <c r="G95" s="1168"/>
      <c r="H95" s="1168"/>
      <c r="I95" s="1168"/>
      <c r="J95" s="1168"/>
      <c r="K95" s="1168"/>
      <c r="L95" s="1168"/>
      <c r="M95" s="1168"/>
      <c r="N95" s="1168"/>
      <c r="O95" s="1168"/>
      <c r="P95" s="1169"/>
    </row>
    <row r="96" spans="1:16" s="3" customFormat="1" ht="25.5">
      <c r="A96" s="1185">
        <v>28</v>
      </c>
      <c r="B96" s="1161">
        <v>10</v>
      </c>
      <c r="C96" s="1161">
        <v>1</v>
      </c>
      <c r="D96" s="1161">
        <v>2</v>
      </c>
      <c r="E96" s="1200" t="s">
        <v>3756</v>
      </c>
      <c r="F96" s="1200" t="s">
        <v>3757</v>
      </c>
      <c r="G96" s="1104" t="s">
        <v>3758</v>
      </c>
      <c r="H96" s="1104" t="s">
        <v>3759</v>
      </c>
      <c r="I96" s="1104" t="s">
        <v>3760</v>
      </c>
      <c r="J96" s="1104" t="s">
        <v>3761</v>
      </c>
      <c r="K96" s="1243" t="s">
        <v>208</v>
      </c>
      <c r="L96" s="535" t="s">
        <v>66</v>
      </c>
      <c r="M96" s="520">
        <v>320</v>
      </c>
      <c r="N96" s="1244">
        <v>208020.83</v>
      </c>
      <c r="O96" s="1200" t="s">
        <v>3762</v>
      </c>
      <c r="P96" s="1200">
        <v>28.5</v>
      </c>
    </row>
    <row r="97" spans="1:16" s="3" customFormat="1" ht="25.5">
      <c r="A97" s="1185"/>
      <c r="B97" s="1161"/>
      <c r="C97" s="1161"/>
      <c r="D97" s="1161"/>
      <c r="E97" s="1200"/>
      <c r="F97" s="1200"/>
      <c r="G97" s="1104"/>
      <c r="H97" s="1104"/>
      <c r="I97" s="1104"/>
      <c r="J97" s="1104"/>
      <c r="K97" s="1243"/>
      <c r="L97" s="577" t="s">
        <v>120</v>
      </c>
      <c r="M97" s="532">
        <v>90</v>
      </c>
      <c r="N97" s="1244"/>
      <c r="O97" s="1200"/>
      <c r="P97" s="1200"/>
    </row>
    <row r="98" spans="1:16" s="3" customFormat="1" ht="25.5">
      <c r="A98" s="1185"/>
      <c r="B98" s="1161"/>
      <c r="C98" s="1161"/>
      <c r="D98" s="1161"/>
      <c r="E98" s="1200"/>
      <c r="F98" s="1200"/>
      <c r="G98" s="1104"/>
      <c r="H98" s="1104"/>
      <c r="I98" s="1104"/>
      <c r="J98" s="1104"/>
      <c r="K98" s="1243"/>
      <c r="L98" s="577" t="s">
        <v>66</v>
      </c>
      <c r="M98" s="532">
        <v>20</v>
      </c>
      <c r="N98" s="1244"/>
      <c r="O98" s="1200"/>
      <c r="P98" s="1200"/>
    </row>
    <row r="99" spans="1:16" s="3" customFormat="1" ht="38.25">
      <c r="A99" s="1185"/>
      <c r="B99" s="1161"/>
      <c r="C99" s="1161"/>
      <c r="D99" s="1161"/>
      <c r="E99" s="1200"/>
      <c r="F99" s="1200"/>
      <c r="G99" s="1104"/>
      <c r="H99" s="1104"/>
      <c r="I99" s="1104"/>
      <c r="J99" s="1104"/>
      <c r="K99" s="1243"/>
      <c r="L99" s="577" t="s">
        <v>609</v>
      </c>
      <c r="M99" s="532">
        <v>1500</v>
      </c>
      <c r="N99" s="1244"/>
      <c r="O99" s="1200"/>
      <c r="P99" s="1200"/>
    </row>
    <row r="100" spans="1:16" ht="26.25">
      <c r="A100" s="1185"/>
      <c r="B100" s="1161"/>
      <c r="C100" s="1161"/>
      <c r="D100" s="1161"/>
      <c r="E100" s="1200"/>
      <c r="F100" s="1200"/>
      <c r="G100" s="1104"/>
      <c r="H100" s="1104"/>
      <c r="I100" s="1104"/>
      <c r="J100" s="1104"/>
      <c r="K100" s="1243"/>
      <c r="L100" s="578" t="s">
        <v>3763</v>
      </c>
      <c r="M100" s="532">
        <v>1</v>
      </c>
      <c r="N100" s="1244"/>
      <c r="O100" s="1200"/>
      <c r="P100" s="1200"/>
    </row>
    <row r="101" spans="1:16" s="78" customFormat="1" ht="72" customHeight="1">
      <c r="A101" s="963" t="s">
        <v>3902</v>
      </c>
      <c r="B101" s="191">
        <v>11</v>
      </c>
      <c r="C101" s="191">
        <v>5</v>
      </c>
      <c r="D101" s="587" t="s">
        <v>58</v>
      </c>
      <c r="E101" s="530" t="s">
        <v>3772</v>
      </c>
      <c r="F101" s="530" t="s">
        <v>3604</v>
      </c>
      <c r="G101" s="530" t="s">
        <v>3773</v>
      </c>
      <c r="H101" s="530" t="s">
        <v>1867</v>
      </c>
      <c r="I101" s="530" t="s">
        <v>3774</v>
      </c>
      <c r="J101" s="530" t="s">
        <v>3775</v>
      </c>
      <c r="K101" s="530" t="s">
        <v>208</v>
      </c>
      <c r="L101" s="588" t="s">
        <v>3776</v>
      </c>
      <c r="M101" s="530">
        <v>1500</v>
      </c>
      <c r="N101" s="526">
        <v>43289</v>
      </c>
      <c r="O101" s="530" t="s">
        <v>3777</v>
      </c>
      <c r="P101" s="530">
        <v>27</v>
      </c>
    </row>
    <row r="102" spans="1:16" s="78" customFormat="1" ht="16.5" customHeight="1">
      <c r="A102" s="947"/>
      <c r="B102" s="1236" t="s">
        <v>4582</v>
      </c>
      <c r="C102" s="1236"/>
      <c r="D102" s="1236"/>
      <c r="E102" s="1236"/>
      <c r="F102" s="1236"/>
      <c r="G102" s="1236"/>
      <c r="H102" s="1236"/>
      <c r="I102" s="1236"/>
      <c r="J102" s="1236"/>
      <c r="K102" s="1236"/>
      <c r="L102" s="1236"/>
      <c r="M102" s="1236"/>
      <c r="N102" s="1236"/>
      <c r="O102" s="1236"/>
      <c r="P102" s="1236"/>
    </row>
    <row r="103" spans="1:16" s="3" customFormat="1" ht="12.75">
      <c r="A103" s="92"/>
      <c r="B103" s="430"/>
      <c r="C103" s="430"/>
      <c r="D103" s="430"/>
      <c r="E103" s="343"/>
      <c r="F103" s="204"/>
      <c r="G103" s="429"/>
      <c r="H103" s="204"/>
      <c r="I103" s="204"/>
      <c r="J103" s="832"/>
      <c r="K103" s="204"/>
      <c r="L103" s="343"/>
      <c r="M103" s="833"/>
      <c r="N103" s="834"/>
      <c r="O103" s="291"/>
      <c r="P103" s="835"/>
    </row>
    <row r="104" spans="1:16">
      <c r="F104" s="850"/>
      <c r="G104" s="840" t="s">
        <v>3903</v>
      </c>
      <c r="H104" s="841" t="s">
        <v>3904</v>
      </c>
      <c r="I104" s="839"/>
      <c r="J104" s="839"/>
      <c r="K104" s="842" t="s">
        <v>3903</v>
      </c>
      <c r="L104" s="847" t="s">
        <v>3904</v>
      </c>
    </row>
    <row r="105" spans="1:16">
      <c r="F105" s="848" t="s">
        <v>169</v>
      </c>
      <c r="G105" s="843">
        <f>N6+N8+N17+N20+N23+N25</f>
        <v>448000</v>
      </c>
      <c r="H105" s="837">
        <f>N6+N11+N13+N15+N17+N20+N23+N25</f>
        <v>448000</v>
      </c>
      <c r="I105" s="839"/>
      <c r="J105" s="844" t="s">
        <v>171</v>
      </c>
      <c r="K105" s="845">
        <v>6</v>
      </c>
      <c r="L105" s="849">
        <v>8</v>
      </c>
    </row>
    <row r="106" spans="1:16">
      <c r="F106" s="848" t="s">
        <v>170</v>
      </c>
      <c r="G106" s="843">
        <f>N26+N28+N35+N37+N38+N39+N40+N41+N44+N51+N52+N54+N63+N66+N81+N85+N87+N89+N96</f>
        <v>995986.3899999999</v>
      </c>
      <c r="H106" s="837">
        <f>N31+N35+N37+N38+N39+N40+N42+N47+N51+N52+N58+N64+N73+N81+N85+N87+N92+N96+N101</f>
        <v>985305.62</v>
      </c>
      <c r="I106" s="839"/>
      <c r="J106" s="845" t="s">
        <v>173</v>
      </c>
      <c r="K106" s="845">
        <v>19</v>
      </c>
      <c r="L106" s="849">
        <v>19</v>
      </c>
    </row>
    <row r="107" spans="1:16">
      <c r="F107" s="848" t="s">
        <v>172</v>
      </c>
      <c r="G107" s="836">
        <f>G105+G106</f>
        <v>1443986.39</v>
      </c>
      <c r="H107" s="837">
        <f>H105+H106</f>
        <v>1433305.62</v>
      </c>
      <c r="I107" s="839"/>
      <c r="J107" s="845" t="s">
        <v>174</v>
      </c>
      <c r="K107" s="845">
        <f>K105+K106</f>
        <v>25</v>
      </c>
      <c r="L107" s="849">
        <f>L105+L106</f>
        <v>27</v>
      </c>
    </row>
    <row r="108" spans="1:16">
      <c r="M108" s="579"/>
    </row>
    <row r="109" spans="1:16">
      <c r="H109" s="152"/>
    </row>
    <row r="111" spans="1:16" ht="15.75">
      <c r="A111" s="1158" t="s">
        <v>175</v>
      </c>
      <c r="B111" s="1158"/>
      <c r="C111" s="1158"/>
      <c r="D111" s="1158"/>
      <c r="E111" s="1158"/>
      <c r="F111" s="1158"/>
      <c r="G111" s="1158"/>
      <c r="H111" s="1158"/>
      <c r="I111" s="1158"/>
      <c r="J111" s="1158"/>
      <c r="K111" s="1158"/>
      <c r="L111" s="1158"/>
      <c r="M111" s="1158"/>
    </row>
    <row r="112" spans="1:16" ht="15.75">
      <c r="A112" s="828"/>
      <c r="B112" s="829"/>
      <c r="C112" s="829"/>
      <c r="D112" s="829"/>
      <c r="E112" s="829"/>
      <c r="F112" s="829"/>
      <c r="G112" s="829"/>
      <c r="H112" s="829"/>
      <c r="I112" s="829"/>
      <c r="J112" s="829"/>
      <c r="K112" s="829"/>
      <c r="L112" s="829"/>
      <c r="M112" s="829"/>
    </row>
    <row r="113" spans="1:16" s="3" customFormat="1" ht="30" customHeight="1">
      <c r="A113" s="1085" t="s">
        <v>1</v>
      </c>
      <c r="B113" s="1073" t="s">
        <v>2</v>
      </c>
      <c r="C113" s="1073" t="s">
        <v>3</v>
      </c>
      <c r="D113" s="1085" t="s">
        <v>4</v>
      </c>
      <c r="E113" s="1085" t="s">
        <v>5</v>
      </c>
      <c r="F113" s="1085" t="s">
        <v>6</v>
      </c>
      <c r="G113" s="1085" t="s">
        <v>7</v>
      </c>
      <c r="H113" s="1085" t="s">
        <v>8</v>
      </c>
      <c r="I113" s="1085" t="s">
        <v>9</v>
      </c>
      <c r="J113" s="1087" t="s">
        <v>10</v>
      </c>
      <c r="K113" s="1088"/>
      <c r="L113" s="1089" t="s">
        <v>11</v>
      </c>
      <c r="M113" s="1089"/>
      <c r="N113" s="1073" t="s">
        <v>12</v>
      </c>
      <c r="O113" s="1073" t="s">
        <v>13</v>
      </c>
      <c r="P113" s="1073" t="s">
        <v>14</v>
      </c>
    </row>
    <row r="114" spans="1:16" s="3" customFormat="1" ht="35.25" customHeight="1">
      <c r="A114" s="1086"/>
      <c r="B114" s="1074"/>
      <c r="C114" s="1074"/>
      <c r="D114" s="1086"/>
      <c r="E114" s="1086"/>
      <c r="F114" s="1086"/>
      <c r="G114" s="1086"/>
      <c r="H114" s="1086"/>
      <c r="I114" s="1086"/>
      <c r="J114" s="519">
        <v>2016</v>
      </c>
      <c r="K114" s="519">
        <v>2017</v>
      </c>
      <c r="L114" s="517" t="s">
        <v>15</v>
      </c>
      <c r="M114" s="517" t="s">
        <v>16</v>
      </c>
      <c r="N114" s="1074"/>
      <c r="O114" s="1074"/>
      <c r="P114" s="1074"/>
    </row>
    <row r="115" spans="1:16" s="78" customFormat="1" ht="60" customHeight="1">
      <c r="A115" s="528">
        <v>1</v>
      </c>
      <c r="B115" s="524">
        <v>13</v>
      </c>
      <c r="C115" s="173" t="s">
        <v>187</v>
      </c>
      <c r="D115" s="173" t="s">
        <v>89</v>
      </c>
      <c r="E115" s="532" t="s">
        <v>3764</v>
      </c>
      <c r="F115" s="532" t="s">
        <v>3765</v>
      </c>
      <c r="G115" s="532" t="s">
        <v>3766</v>
      </c>
      <c r="H115" s="532" t="s">
        <v>3767</v>
      </c>
      <c r="I115" s="532" t="s">
        <v>3768</v>
      </c>
      <c r="J115" s="532" t="s">
        <v>3769</v>
      </c>
      <c r="K115" s="532" t="s">
        <v>208</v>
      </c>
      <c r="L115" s="535" t="s">
        <v>3770</v>
      </c>
      <c r="M115" s="532"/>
      <c r="N115" s="74">
        <v>25467.279999999999</v>
      </c>
      <c r="O115" s="532" t="s">
        <v>3771</v>
      </c>
      <c r="P115" s="532">
        <v>28</v>
      </c>
    </row>
    <row r="116" spans="1:16" s="78" customFormat="1" ht="60" customHeight="1">
      <c r="A116" s="781">
        <v>2</v>
      </c>
      <c r="B116" s="781">
        <v>11</v>
      </c>
      <c r="C116" s="781">
        <v>5</v>
      </c>
      <c r="D116" s="810" t="s">
        <v>58</v>
      </c>
      <c r="E116" s="782" t="s">
        <v>3772</v>
      </c>
      <c r="F116" s="782" t="s">
        <v>3604</v>
      </c>
      <c r="G116" s="782" t="s">
        <v>3773</v>
      </c>
      <c r="H116" s="782" t="s">
        <v>1867</v>
      </c>
      <c r="I116" s="782" t="s">
        <v>3774</v>
      </c>
      <c r="J116" s="782" t="s">
        <v>3775</v>
      </c>
      <c r="K116" s="782" t="s">
        <v>208</v>
      </c>
      <c r="L116" s="791" t="s">
        <v>3776</v>
      </c>
      <c r="M116" s="782">
        <v>1500</v>
      </c>
      <c r="N116" s="811">
        <v>43289</v>
      </c>
      <c r="O116" s="782" t="s">
        <v>3777</v>
      </c>
      <c r="P116" s="782">
        <v>27</v>
      </c>
    </row>
    <row r="117" spans="1:16" s="78" customFormat="1" ht="17.25" customHeight="1">
      <c r="A117" s="781"/>
      <c r="B117" s="1233" t="s">
        <v>4510</v>
      </c>
      <c r="C117" s="1234"/>
      <c r="D117" s="1234"/>
      <c r="E117" s="1234"/>
      <c r="F117" s="1234"/>
      <c r="G117" s="1234"/>
      <c r="H117" s="1234"/>
      <c r="I117" s="1234"/>
      <c r="J117" s="1234"/>
      <c r="K117" s="1234"/>
      <c r="L117" s="1234"/>
      <c r="M117" s="1234"/>
      <c r="N117" s="1234"/>
      <c r="O117" s="1234"/>
      <c r="P117" s="1235"/>
    </row>
    <row r="118" spans="1:16" s="78" customFormat="1" ht="60" customHeight="1">
      <c r="A118" s="528">
        <v>3</v>
      </c>
      <c r="B118" s="524">
        <v>13</v>
      </c>
      <c r="C118" s="524">
        <v>1</v>
      </c>
      <c r="D118" s="173" t="s">
        <v>483</v>
      </c>
      <c r="E118" s="532" t="s">
        <v>3778</v>
      </c>
      <c r="F118" s="532" t="s">
        <v>3779</v>
      </c>
      <c r="G118" s="532" t="s">
        <v>3780</v>
      </c>
      <c r="H118" s="532" t="s">
        <v>3781</v>
      </c>
      <c r="I118" s="532" t="s">
        <v>3740</v>
      </c>
      <c r="J118" s="532" t="s">
        <v>3782</v>
      </c>
      <c r="K118" s="532" t="s">
        <v>208</v>
      </c>
      <c r="L118" s="535" t="s">
        <v>3783</v>
      </c>
      <c r="M118" s="532"/>
      <c r="N118" s="74">
        <v>69373.45</v>
      </c>
      <c r="O118" s="532" t="s">
        <v>3784</v>
      </c>
      <c r="P118" s="532">
        <v>27</v>
      </c>
    </row>
    <row r="119" spans="1:16" s="78" customFormat="1" ht="145.5" customHeight="1">
      <c r="A119" s="528">
        <v>4</v>
      </c>
      <c r="B119" s="524">
        <v>13</v>
      </c>
      <c r="C119" s="173" t="s">
        <v>88</v>
      </c>
      <c r="D119" s="173" t="s">
        <v>58</v>
      </c>
      <c r="E119" s="532" t="s">
        <v>3785</v>
      </c>
      <c r="F119" s="532" t="s">
        <v>3786</v>
      </c>
      <c r="G119" s="532" t="s">
        <v>3787</v>
      </c>
      <c r="H119" s="532" t="s">
        <v>3716</v>
      </c>
      <c r="I119" s="532" t="s">
        <v>3788</v>
      </c>
      <c r="J119" s="532" t="s">
        <v>3789</v>
      </c>
      <c r="K119" s="532" t="s">
        <v>208</v>
      </c>
      <c r="L119" s="535" t="s">
        <v>609</v>
      </c>
      <c r="M119" s="532">
        <v>10000</v>
      </c>
      <c r="N119" s="74">
        <v>27350</v>
      </c>
      <c r="O119" s="532" t="s">
        <v>3790</v>
      </c>
      <c r="P119" s="532">
        <v>27</v>
      </c>
    </row>
    <row r="120" spans="1:16" s="78" customFormat="1" ht="145.5" customHeight="1">
      <c r="A120" s="528">
        <v>5</v>
      </c>
      <c r="B120" s="524">
        <v>6</v>
      </c>
      <c r="C120" s="524">
        <v>4</v>
      </c>
      <c r="D120" s="173" t="s">
        <v>18</v>
      </c>
      <c r="E120" s="532" t="s">
        <v>3791</v>
      </c>
      <c r="F120" s="532" t="s">
        <v>3792</v>
      </c>
      <c r="G120" s="532" t="s">
        <v>3793</v>
      </c>
      <c r="H120" s="532" t="s">
        <v>3794</v>
      </c>
      <c r="I120" s="532" t="s">
        <v>3795</v>
      </c>
      <c r="J120" s="532" t="s">
        <v>3796</v>
      </c>
      <c r="K120" s="532" t="s">
        <v>208</v>
      </c>
      <c r="L120" s="535" t="s">
        <v>3797</v>
      </c>
      <c r="M120" s="532" t="s">
        <v>3798</v>
      </c>
      <c r="N120" s="74">
        <v>236430.6</v>
      </c>
      <c r="O120" s="532" t="s">
        <v>3799</v>
      </c>
      <c r="P120" s="532">
        <v>26.5</v>
      </c>
    </row>
    <row r="121" spans="1:16" s="78" customFormat="1" ht="253.5" customHeight="1">
      <c r="A121" s="528">
        <v>6</v>
      </c>
      <c r="B121" s="524">
        <v>6</v>
      </c>
      <c r="C121" s="173" t="s">
        <v>1234</v>
      </c>
      <c r="D121" s="173" t="s">
        <v>425</v>
      </c>
      <c r="E121" s="532" t="s">
        <v>3800</v>
      </c>
      <c r="F121" s="532" t="s">
        <v>3801</v>
      </c>
      <c r="G121" s="532" t="s">
        <v>3802</v>
      </c>
      <c r="H121" s="532" t="s">
        <v>3803</v>
      </c>
      <c r="I121" s="532" t="s">
        <v>3804</v>
      </c>
      <c r="J121" s="532" t="s">
        <v>3805</v>
      </c>
      <c r="K121" s="532" t="s">
        <v>208</v>
      </c>
      <c r="L121" s="215" t="s">
        <v>3806</v>
      </c>
      <c r="M121" s="532" t="s">
        <v>3807</v>
      </c>
      <c r="N121" s="74">
        <v>228868</v>
      </c>
      <c r="O121" s="532" t="s">
        <v>3808</v>
      </c>
      <c r="P121" s="532">
        <v>26</v>
      </c>
    </row>
    <row r="122" spans="1:16" s="78" customFormat="1" ht="144.75" customHeight="1">
      <c r="A122" s="528">
        <v>7</v>
      </c>
      <c r="B122" s="524">
        <v>11</v>
      </c>
      <c r="C122" s="173" t="s">
        <v>440</v>
      </c>
      <c r="D122" s="173" t="s">
        <v>58</v>
      </c>
      <c r="E122" s="532" t="s">
        <v>3809</v>
      </c>
      <c r="F122" s="532" t="s">
        <v>3810</v>
      </c>
      <c r="G122" s="532" t="s">
        <v>3811</v>
      </c>
      <c r="H122" s="532" t="s">
        <v>3812</v>
      </c>
      <c r="I122" s="532" t="s">
        <v>3813</v>
      </c>
      <c r="J122" s="532" t="s">
        <v>3814</v>
      </c>
      <c r="K122" s="532" t="s">
        <v>208</v>
      </c>
      <c r="L122" s="215" t="s">
        <v>3815</v>
      </c>
      <c r="M122" s="532"/>
      <c r="N122" s="74">
        <v>58734.8</v>
      </c>
      <c r="O122" s="532" t="s">
        <v>3816</v>
      </c>
      <c r="P122" s="532">
        <v>26</v>
      </c>
    </row>
    <row r="123" spans="1:16" s="78" customFormat="1" ht="257.25" customHeight="1">
      <c r="A123" s="528">
        <v>8</v>
      </c>
      <c r="B123" s="524">
        <v>11</v>
      </c>
      <c r="C123" s="524">
        <v>1</v>
      </c>
      <c r="D123" s="173" t="s">
        <v>3465</v>
      </c>
      <c r="E123" s="532" t="s">
        <v>3669</v>
      </c>
      <c r="F123" s="532" t="s">
        <v>3817</v>
      </c>
      <c r="G123" s="532" t="s">
        <v>3818</v>
      </c>
      <c r="H123" s="532" t="s">
        <v>3819</v>
      </c>
      <c r="I123" s="532" t="s">
        <v>3820</v>
      </c>
      <c r="J123" s="532" t="s">
        <v>3821</v>
      </c>
      <c r="K123" s="532" t="s">
        <v>208</v>
      </c>
      <c r="L123" s="215" t="s">
        <v>3822</v>
      </c>
      <c r="M123" s="532"/>
      <c r="N123" s="74">
        <v>17673</v>
      </c>
      <c r="O123" s="532" t="s">
        <v>3675</v>
      </c>
      <c r="P123" s="532">
        <v>25</v>
      </c>
    </row>
    <row r="124" spans="1:16" s="78" customFormat="1" ht="94.5" customHeight="1">
      <c r="A124" s="528">
        <v>9</v>
      </c>
      <c r="B124" s="524">
        <v>13</v>
      </c>
      <c r="C124" s="173" t="s">
        <v>88</v>
      </c>
      <c r="D124" s="173" t="s">
        <v>58</v>
      </c>
      <c r="E124" s="532" t="s">
        <v>3823</v>
      </c>
      <c r="F124" s="532" t="s">
        <v>3824</v>
      </c>
      <c r="G124" s="532" t="s">
        <v>3825</v>
      </c>
      <c r="H124" s="532" t="s">
        <v>3826</v>
      </c>
      <c r="I124" s="532" t="s">
        <v>3827</v>
      </c>
      <c r="J124" s="532" t="s">
        <v>3828</v>
      </c>
      <c r="K124" s="532" t="s">
        <v>208</v>
      </c>
      <c r="L124" s="420" t="s">
        <v>3829</v>
      </c>
      <c r="M124" s="532"/>
      <c r="N124" s="74">
        <v>336454.2</v>
      </c>
      <c r="O124" s="532" t="s">
        <v>3830</v>
      </c>
      <c r="P124" s="532">
        <v>25</v>
      </c>
    </row>
    <row r="125" spans="1:16" s="78" customFormat="1" ht="147.75" customHeight="1">
      <c r="A125" s="528">
        <v>10</v>
      </c>
      <c r="B125" s="524">
        <v>11</v>
      </c>
      <c r="C125" s="173" t="s">
        <v>88</v>
      </c>
      <c r="D125" s="173" t="s">
        <v>483</v>
      </c>
      <c r="E125" s="532" t="s">
        <v>3831</v>
      </c>
      <c r="F125" s="532" t="s">
        <v>3832</v>
      </c>
      <c r="G125" s="532" t="s">
        <v>3833</v>
      </c>
      <c r="H125" s="532" t="s">
        <v>324</v>
      </c>
      <c r="I125" s="532" t="s">
        <v>3834</v>
      </c>
      <c r="J125" s="532" t="s">
        <v>3835</v>
      </c>
      <c r="K125" s="532" t="s">
        <v>208</v>
      </c>
      <c r="L125" s="420" t="s">
        <v>3836</v>
      </c>
      <c r="M125" s="532"/>
      <c r="N125" s="74">
        <v>290000</v>
      </c>
      <c r="O125" s="532" t="s">
        <v>3837</v>
      </c>
      <c r="P125" s="532">
        <v>25</v>
      </c>
    </row>
    <row r="126" spans="1:16" s="78" customFormat="1" ht="189" customHeight="1">
      <c r="A126" s="528">
        <v>11</v>
      </c>
      <c r="B126" s="524">
        <v>6</v>
      </c>
      <c r="C126" s="173" t="s">
        <v>1234</v>
      </c>
      <c r="D126" s="173" t="s">
        <v>2420</v>
      </c>
      <c r="E126" s="532" t="s">
        <v>3831</v>
      </c>
      <c r="F126" s="532" t="s">
        <v>3838</v>
      </c>
      <c r="G126" s="532" t="s">
        <v>3839</v>
      </c>
      <c r="H126" s="532" t="s">
        <v>3840</v>
      </c>
      <c r="I126" s="532" t="s">
        <v>3841</v>
      </c>
      <c r="J126" s="532" t="s">
        <v>3842</v>
      </c>
      <c r="K126" s="532" t="s">
        <v>208</v>
      </c>
      <c r="L126" s="420" t="s">
        <v>3843</v>
      </c>
      <c r="M126" s="532"/>
      <c r="N126" s="74">
        <v>320000</v>
      </c>
      <c r="O126" s="532" t="s">
        <v>3837</v>
      </c>
      <c r="P126" s="532">
        <v>24</v>
      </c>
    </row>
    <row r="127" spans="1:16" s="78" customFormat="1" ht="63.75">
      <c r="A127" s="528">
        <v>12</v>
      </c>
      <c r="B127" s="524">
        <v>9</v>
      </c>
      <c r="C127" s="524">
        <v>5</v>
      </c>
      <c r="D127" s="173" t="s">
        <v>483</v>
      </c>
      <c r="E127" s="532" t="s">
        <v>3778</v>
      </c>
      <c r="F127" s="532" t="s">
        <v>3844</v>
      </c>
      <c r="G127" s="532" t="s">
        <v>3845</v>
      </c>
      <c r="H127" s="532" t="s">
        <v>2734</v>
      </c>
      <c r="I127" s="532" t="s">
        <v>3846</v>
      </c>
      <c r="J127" s="532" t="s">
        <v>3847</v>
      </c>
      <c r="K127" s="532" t="s">
        <v>208</v>
      </c>
      <c r="L127" s="420" t="s">
        <v>3848</v>
      </c>
      <c r="M127" s="532"/>
      <c r="N127" s="74">
        <v>73215.75</v>
      </c>
      <c r="O127" s="532" t="s">
        <v>3849</v>
      </c>
      <c r="P127" s="532">
        <v>23.5</v>
      </c>
    </row>
    <row r="128" spans="1:16" s="78" customFormat="1" ht="38.25">
      <c r="A128" s="528">
        <v>13</v>
      </c>
      <c r="B128" s="524">
        <v>13</v>
      </c>
      <c r="C128" s="173" t="s">
        <v>126</v>
      </c>
      <c r="D128" s="173" t="s">
        <v>134</v>
      </c>
      <c r="E128" s="532" t="s">
        <v>3850</v>
      </c>
      <c r="F128" s="532" t="s">
        <v>3851</v>
      </c>
      <c r="G128" s="532" t="s">
        <v>3852</v>
      </c>
      <c r="H128" s="532" t="s">
        <v>3716</v>
      </c>
      <c r="I128" s="532" t="s">
        <v>3853</v>
      </c>
      <c r="J128" s="532" t="s">
        <v>3854</v>
      </c>
      <c r="K128" s="532" t="s">
        <v>208</v>
      </c>
      <c r="L128" s="215" t="s">
        <v>3855</v>
      </c>
      <c r="M128" s="532"/>
      <c r="N128" s="74">
        <v>15000</v>
      </c>
      <c r="O128" s="532" t="s">
        <v>3856</v>
      </c>
      <c r="P128" s="532">
        <v>23</v>
      </c>
    </row>
    <row r="129" spans="1:16" s="78" customFormat="1" ht="153">
      <c r="A129" s="528">
        <v>14</v>
      </c>
      <c r="B129" s="524">
        <v>10</v>
      </c>
      <c r="C129" s="173" t="s">
        <v>80</v>
      </c>
      <c r="D129" s="173" t="s">
        <v>3857</v>
      </c>
      <c r="E129" s="532" t="s">
        <v>3858</v>
      </c>
      <c r="F129" s="532" t="s">
        <v>3859</v>
      </c>
      <c r="G129" s="532" t="s">
        <v>3860</v>
      </c>
      <c r="H129" s="532" t="s">
        <v>3861</v>
      </c>
      <c r="I129" s="532" t="s">
        <v>3862</v>
      </c>
      <c r="J129" s="532" t="s">
        <v>3863</v>
      </c>
      <c r="K129" s="532" t="s">
        <v>208</v>
      </c>
      <c r="L129" s="215" t="s">
        <v>3864</v>
      </c>
      <c r="M129" s="532"/>
      <c r="N129" s="74">
        <v>10245.950000000001</v>
      </c>
      <c r="O129" s="532" t="s">
        <v>3865</v>
      </c>
      <c r="P129" s="532">
        <v>23</v>
      </c>
    </row>
    <row r="130" spans="1:16" s="78" customFormat="1" ht="153">
      <c r="A130" s="528">
        <v>15</v>
      </c>
      <c r="B130" s="524">
        <v>10</v>
      </c>
      <c r="C130" s="173" t="s">
        <v>80</v>
      </c>
      <c r="D130" s="173" t="s">
        <v>3857</v>
      </c>
      <c r="E130" s="532" t="s">
        <v>3866</v>
      </c>
      <c r="F130" s="532" t="s">
        <v>3867</v>
      </c>
      <c r="G130" s="532" t="s">
        <v>3868</v>
      </c>
      <c r="H130" s="532" t="s">
        <v>3861</v>
      </c>
      <c r="I130" s="532" t="s">
        <v>3869</v>
      </c>
      <c r="J130" s="532" t="s">
        <v>3870</v>
      </c>
      <c r="K130" s="532" t="s">
        <v>208</v>
      </c>
      <c r="L130" s="215" t="s">
        <v>3864</v>
      </c>
      <c r="M130" s="532"/>
      <c r="N130" s="74">
        <v>14348</v>
      </c>
      <c r="O130" s="532" t="s">
        <v>3865</v>
      </c>
      <c r="P130" s="532">
        <v>23</v>
      </c>
    </row>
    <row r="131" spans="1:16" s="78" customFormat="1" ht="153">
      <c r="A131" s="528">
        <v>16</v>
      </c>
      <c r="B131" s="524">
        <v>10</v>
      </c>
      <c r="C131" s="173" t="s">
        <v>80</v>
      </c>
      <c r="D131" s="173" t="s">
        <v>3857</v>
      </c>
      <c r="E131" s="532" t="s">
        <v>3866</v>
      </c>
      <c r="F131" s="532" t="s">
        <v>3871</v>
      </c>
      <c r="G131" s="532" t="s">
        <v>3868</v>
      </c>
      <c r="H131" s="532" t="s">
        <v>3861</v>
      </c>
      <c r="I131" s="532" t="s">
        <v>3869</v>
      </c>
      <c r="J131" s="532" t="s">
        <v>3872</v>
      </c>
      <c r="K131" s="532" t="s">
        <v>208</v>
      </c>
      <c r="L131" s="215" t="s">
        <v>3873</v>
      </c>
      <c r="M131" s="532"/>
      <c r="N131" s="74">
        <v>20834.5</v>
      </c>
      <c r="O131" s="532" t="s">
        <v>3865</v>
      </c>
      <c r="P131" s="532">
        <v>23</v>
      </c>
    </row>
    <row r="132" spans="1:16" s="78" customFormat="1" ht="51">
      <c r="A132" s="528">
        <v>17</v>
      </c>
      <c r="B132" s="524">
        <v>9</v>
      </c>
      <c r="C132" s="173" t="s">
        <v>126</v>
      </c>
      <c r="D132" s="173" t="s">
        <v>50</v>
      </c>
      <c r="E132" s="532" t="s">
        <v>3778</v>
      </c>
      <c r="F132" s="532" t="s">
        <v>3874</v>
      </c>
      <c r="G132" s="532" t="s">
        <v>3875</v>
      </c>
      <c r="H132" s="532" t="s">
        <v>3876</v>
      </c>
      <c r="I132" s="532" t="s">
        <v>3877</v>
      </c>
      <c r="J132" s="532" t="s">
        <v>3878</v>
      </c>
      <c r="K132" s="532" t="s">
        <v>208</v>
      </c>
      <c r="L132" s="215" t="s">
        <v>3879</v>
      </c>
      <c r="M132" s="532"/>
      <c r="N132" s="74">
        <v>43898.06</v>
      </c>
      <c r="O132" s="532" t="s">
        <v>3849</v>
      </c>
      <c r="P132" s="532">
        <v>23</v>
      </c>
    </row>
    <row r="133" spans="1:16" s="78" customFormat="1" ht="38.25">
      <c r="A133" s="528">
        <v>18</v>
      </c>
      <c r="B133" s="524">
        <v>13</v>
      </c>
      <c r="C133" s="524">
        <v>5</v>
      </c>
      <c r="D133" s="173" t="s">
        <v>134</v>
      </c>
      <c r="E133" s="532" t="s">
        <v>3778</v>
      </c>
      <c r="F133" s="532" t="s">
        <v>3880</v>
      </c>
      <c r="G133" s="532" t="s">
        <v>3881</v>
      </c>
      <c r="H133" s="532" t="s">
        <v>238</v>
      </c>
      <c r="I133" s="532" t="s">
        <v>3877</v>
      </c>
      <c r="J133" s="532" t="s">
        <v>3882</v>
      </c>
      <c r="K133" s="532" t="s">
        <v>208</v>
      </c>
      <c r="L133" s="215" t="s">
        <v>3855</v>
      </c>
      <c r="M133" s="532"/>
      <c r="N133" s="74">
        <v>4250.63</v>
      </c>
      <c r="O133" s="532" t="s">
        <v>3883</v>
      </c>
      <c r="P133" s="532">
        <v>23</v>
      </c>
    </row>
    <row r="134" spans="1:16" s="78" customFormat="1" ht="102">
      <c r="A134" s="528">
        <v>19</v>
      </c>
      <c r="B134" s="524">
        <v>13</v>
      </c>
      <c r="C134" s="524">
        <v>4</v>
      </c>
      <c r="D134" s="173" t="s">
        <v>2165</v>
      </c>
      <c r="E134" s="532" t="s">
        <v>3831</v>
      </c>
      <c r="F134" s="532" t="s">
        <v>3884</v>
      </c>
      <c r="G134" s="532" t="s">
        <v>3885</v>
      </c>
      <c r="H134" s="532" t="s">
        <v>3886</v>
      </c>
      <c r="I134" s="532" t="s">
        <v>3887</v>
      </c>
      <c r="J134" s="532" t="s">
        <v>3888</v>
      </c>
      <c r="K134" s="532" t="s">
        <v>208</v>
      </c>
      <c r="L134" s="215" t="s">
        <v>3855</v>
      </c>
      <c r="M134" s="532"/>
      <c r="N134" s="74">
        <v>120000</v>
      </c>
      <c r="O134" s="532" t="s">
        <v>3837</v>
      </c>
      <c r="P134" s="532">
        <v>22.5</v>
      </c>
    </row>
    <row r="135" spans="1:16" s="78" customFormat="1" ht="38.25">
      <c r="A135" s="528">
        <v>20</v>
      </c>
      <c r="B135" s="524">
        <v>13</v>
      </c>
      <c r="C135" s="524">
        <v>5</v>
      </c>
      <c r="D135" s="173" t="s">
        <v>58</v>
      </c>
      <c r="E135" s="532" t="s">
        <v>3889</v>
      </c>
      <c r="F135" s="532" t="s">
        <v>3890</v>
      </c>
      <c r="G135" s="532" t="s">
        <v>3891</v>
      </c>
      <c r="H135" s="532" t="s">
        <v>3892</v>
      </c>
      <c r="I135" s="532" t="s">
        <v>3893</v>
      </c>
      <c r="J135" s="532" t="s">
        <v>3894</v>
      </c>
      <c r="K135" s="532" t="s">
        <v>208</v>
      </c>
      <c r="L135" s="215" t="s">
        <v>3895</v>
      </c>
      <c r="M135" s="532"/>
      <c r="N135" s="74">
        <v>41030.129999999997</v>
      </c>
      <c r="O135" s="532" t="s">
        <v>3896</v>
      </c>
      <c r="P135" s="532">
        <v>22</v>
      </c>
    </row>
  </sheetData>
  <mergeCells count="337">
    <mergeCell ref="P6:P7"/>
    <mergeCell ref="O4:O5"/>
    <mergeCell ref="P4:P5"/>
    <mergeCell ref="A6:A7"/>
    <mergeCell ref="B6:B7"/>
    <mergeCell ref="C6:C7"/>
    <mergeCell ref="D6:D7"/>
    <mergeCell ref="E6:E7"/>
    <mergeCell ref="F6:F7"/>
    <mergeCell ref="G6:G7"/>
    <mergeCell ref="H6:H7"/>
    <mergeCell ref="G4:G5"/>
    <mergeCell ref="H4:H5"/>
    <mergeCell ref="I4:I5"/>
    <mergeCell ref="J4:K4"/>
    <mergeCell ref="L4:M4"/>
    <mergeCell ref="N4:N5"/>
    <mergeCell ref="A4:A5"/>
    <mergeCell ref="B4:B5"/>
    <mergeCell ref="C4:C5"/>
    <mergeCell ref="D4:D5"/>
    <mergeCell ref="E4:E5"/>
    <mergeCell ref="F4:F5"/>
    <mergeCell ref="C8:C9"/>
    <mergeCell ref="D8:D9"/>
    <mergeCell ref="E8:E9"/>
    <mergeCell ref="F8:F9"/>
    <mergeCell ref="I6:I7"/>
    <mergeCell ref="J6:J7"/>
    <mergeCell ref="K6:K7"/>
    <mergeCell ref="N6:N7"/>
    <mergeCell ref="O6:O7"/>
    <mergeCell ref="I17:I19"/>
    <mergeCell ref="J17:J19"/>
    <mergeCell ref="K17:K19"/>
    <mergeCell ref="N17:N19"/>
    <mergeCell ref="O17:O19"/>
    <mergeCell ref="P17:P19"/>
    <mergeCell ref="O8:O9"/>
    <mergeCell ref="P8:P9"/>
    <mergeCell ref="A17:A19"/>
    <mergeCell ref="B17:B19"/>
    <mergeCell ref="C17:C19"/>
    <mergeCell ref="D17:D19"/>
    <mergeCell ref="E17:E19"/>
    <mergeCell ref="F17:F19"/>
    <mergeCell ref="G17:G19"/>
    <mergeCell ref="H17:H19"/>
    <mergeCell ref="G8:G9"/>
    <mergeCell ref="H8:H9"/>
    <mergeCell ref="I8:I9"/>
    <mergeCell ref="J8:J9"/>
    <mergeCell ref="K8:K9"/>
    <mergeCell ref="N8:N9"/>
    <mergeCell ref="A8:A9"/>
    <mergeCell ref="B8:B9"/>
    <mergeCell ref="P23:P24"/>
    <mergeCell ref="O20:O22"/>
    <mergeCell ref="P20:P22"/>
    <mergeCell ref="A23:A24"/>
    <mergeCell ref="B23:B24"/>
    <mergeCell ref="C23:C24"/>
    <mergeCell ref="D23:D24"/>
    <mergeCell ref="E23:E24"/>
    <mergeCell ref="F23:F24"/>
    <mergeCell ref="G23:G24"/>
    <mergeCell ref="H23:H24"/>
    <mergeCell ref="G20:G22"/>
    <mergeCell ref="H20:H22"/>
    <mergeCell ref="I20:I22"/>
    <mergeCell ref="J20:J22"/>
    <mergeCell ref="K20:K22"/>
    <mergeCell ref="N20:N22"/>
    <mergeCell ref="A20:A22"/>
    <mergeCell ref="B20:B22"/>
    <mergeCell ref="C20:C22"/>
    <mergeCell ref="D20:D22"/>
    <mergeCell ref="E20:E22"/>
    <mergeCell ref="F20:F22"/>
    <mergeCell ref="C28:C30"/>
    <mergeCell ref="D28:D30"/>
    <mergeCell ref="E28:E30"/>
    <mergeCell ref="F28:F30"/>
    <mergeCell ref="I23:I24"/>
    <mergeCell ref="J23:J24"/>
    <mergeCell ref="K23:K24"/>
    <mergeCell ref="N23:N24"/>
    <mergeCell ref="O23:O24"/>
    <mergeCell ref="I35:I36"/>
    <mergeCell ref="J35:J36"/>
    <mergeCell ref="K35:K36"/>
    <mergeCell ref="N35:N36"/>
    <mergeCell ref="O35:O36"/>
    <mergeCell ref="P35:P36"/>
    <mergeCell ref="O28:O30"/>
    <mergeCell ref="P28:P30"/>
    <mergeCell ref="A35:A36"/>
    <mergeCell ref="B35:B36"/>
    <mergeCell ref="C35:C36"/>
    <mergeCell ref="D35:D36"/>
    <mergeCell ref="E35:E36"/>
    <mergeCell ref="F35:F36"/>
    <mergeCell ref="G35:G36"/>
    <mergeCell ref="H35:H36"/>
    <mergeCell ref="G28:G30"/>
    <mergeCell ref="H28:H30"/>
    <mergeCell ref="I28:I30"/>
    <mergeCell ref="J28:J30"/>
    <mergeCell ref="K28:K30"/>
    <mergeCell ref="N28:N30"/>
    <mergeCell ref="A28:A30"/>
    <mergeCell ref="B28:B30"/>
    <mergeCell ref="I52:I53"/>
    <mergeCell ref="J52:J53"/>
    <mergeCell ref="K52:K53"/>
    <mergeCell ref="N52:N53"/>
    <mergeCell ref="O52:O53"/>
    <mergeCell ref="P52:P53"/>
    <mergeCell ref="O44:O46"/>
    <mergeCell ref="P44:P46"/>
    <mergeCell ref="A52:A53"/>
    <mergeCell ref="B52:B53"/>
    <mergeCell ref="C52:C53"/>
    <mergeCell ref="D52:D53"/>
    <mergeCell ref="E52:E53"/>
    <mergeCell ref="F52:F53"/>
    <mergeCell ref="G52:G53"/>
    <mergeCell ref="H52:H53"/>
    <mergeCell ref="G44:G46"/>
    <mergeCell ref="H44:H46"/>
    <mergeCell ref="I44:I46"/>
    <mergeCell ref="J44:J46"/>
    <mergeCell ref="K44:K46"/>
    <mergeCell ref="N44:N46"/>
    <mergeCell ref="A44:A46"/>
    <mergeCell ref="B44:B46"/>
    <mergeCell ref="O54:O57"/>
    <mergeCell ref="P54:P57"/>
    <mergeCell ref="A66:A72"/>
    <mergeCell ref="B66:B72"/>
    <mergeCell ref="C66:C72"/>
    <mergeCell ref="D66:D72"/>
    <mergeCell ref="E66:E72"/>
    <mergeCell ref="F66:F72"/>
    <mergeCell ref="G66:G72"/>
    <mergeCell ref="H66:H72"/>
    <mergeCell ref="G54:G57"/>
    <mergeCell ref="H54:H57"/>
    <mergeCell ref="I54:I57"/>
    <mergeCell ref="J54:J57"/>
    <mergeCell ref="K54:K57"/>
    <mergeCell ref="N54:N57"/>
    <mergeCell ref="A54:A57"/>
    <mergeCell ref="B54:B57"/>
    <mergeCell ref="C54:C57"/>
    <mergeCell ref="D54:D57"/>
    <mergeCell ref="E54:E57"/>
    <mergeCell ref="F54:F57"/>
    <mergeCell ref="O58:O61"/>
    <mergeCell ref="P58:P61"/>
    <mergeCell ref="A96:A100"/>
    <mergeCell ref="B96:B100"/>
    <mergeCell ref="C96:C100"/>
    <mergeCell ref="D96:D100"/>
    <mergeCell ref="E96:E100"/>
    <mergeCell ref="F96:F100"/>
    <mergeCell ref="A87:A88"/>
    <mergeCell ref="B87:B88"/>
    <mergeCell ref="C87:C88"/>
    <mergeCell ref="D87:D88"/>
    <mergeCell ref="E87:E88"/>
    <mergeCell ref="F87:F88"/>
    <mergeCell ref="A92:A94"/>
    <mergeCell ref="B92:B94"/>
    <mergeCell ref="C92:C94"/>
    <mergeCell ref="D92:D94"/>
    <mergeCell ref="E92:E94"/>
    <mergeCell ref="F92:F94"/>
    <mergeCell ref="A89:A91"/>
    <mergeCell ref="B89:B91"/>
    <mergeCell ref="C89:C91"/>
    <mergeCell ref="D89:D91"/>
    <mergeCell ref="E89:E91"/>
    <mergeCell ref="F89:F91"/>
    <mergeCell ref="B10:P10"/>
    <mergeCell ref="B12:P12"/>
    <mergeCell ref="B14:P14"/>
    <mergeCell ref="B16:P16"/>
    <mergeCell ref="B27:P27"/>
    <mergeCell ref="G31:G33"/>
    <mergeCell ref="H31:H33"/>
    <mergeCell ref="I31:I33"/>
    <mergeCell ref="H113:H114"/>
    <mergeCell ref="I113:I114"/>
    <mergeCell ref="J113:K113"/>
    <mergeCell ref="L113:M113"/>
    <mergeCell ref="N113:N114"/>
    <mergeCell ref="O113:O114"/>
    <mergeCell ref="O96:O100"/>
    <mergeCell ref="P96:P100"/>
    <mergeCell ref="A111:M111"/>
    <mergeCell ref="A113:A114"/>
    <mergeCell ref="B113:B114"/>
    <mergeCell ref="C113:C114"/>
    <mergeCell ref="D113:D114"/>
    <mergeCell ref="E113:E114"/>
    <mergeCell ref="F113:F114"/>
    <mergeCell ref="G113:G114"/>
    <mergeCell ref="J31:J33"/>
    <mergeCell ref="K31:K33"/>
    <mergeCell ref="N31:N33"/>
    <mergeCell ref="O31:O33"/>
    <mergeCell ref="P31:P33"/>
    <mergeCell ref="B34:P34"/>
    <mergeCell ref="A31:A33"/>
    <mergeCell ref="B31:B33"/>
    <mergeCell ref="C31:C33"/>
    <mergeCell ref="D31:D33"/>
    <mergeCell ref="E31:E33"/>
    <mergeCell ref="F31:F33"/>
    <mergeCell ref="J47:J49"/>
    <mergeCell ref="K47:K49"/>
    <mergeCell ref="N47:N49"/>
    <mergeCell ref="O47:O49"/>
    <mergeCell ref="P47:P49"/>
    <mergeCell ref="B50:P50"/>
    <mergeCell ref="B43:P43"/>
    <mergeCell ref="A47:A49"/>
    <mergeCell ref="B47:B49"/>
    <mergeCell ref="C47:C49"/>
    <mergeCell ref="D47:D49"/>
    <mergeCell ref="E47:E49"/>
    <mergeCell ref="F47:F49"/>
    <mergeCell ref="G47:G49"/>
    <mergeCell ref="H47:H49"/>
    <mergeCell ref="I47:I49"/>
    <mergeCell ref="C44:C46"/>
    <mergeCell ref="D44:D46"/>
    <mergeCell ref="E44:E46"/>
    <mergeCell ref="F44:F46"/>
    <mergeCell ref="A85:A86"/>
    <mergeCell ref="B85:B86"/>
    <mergeCell ref="G58:G61"/>
    <mergeCell ref="H58:H61"/>
    <mergeCell ref="I58:I61"/>
    <mergeCell ref="J58:J61"/>
    <mergeCell ref="K58:K61"/>
    <mergeCell ref="N58:N61"/>
    <mergeCell ref="A58:A61"/>
    <mergeCell ref="B58:B61"/>
    <mergeCell ref="C58:C61"/>
    <mergeCell ref="D58:D61"/>
    <mergeCell ref="E58:E61"/>
    <mergeCell ref="F58:F61"/>
    <mergeCell ref="G85:G86"/>
    <mergeCell ref="H85:H86"/>
    <mergeCell ref="G81:G84"/>
    <mergeCell ref="H81:H84"/>
    <mergeCell ref="A81:A84"/>
    <mergeCell ref="B81:B84"/>
    <mergeCell ref="C81:C84"/>
    <mergeCell ref="D81:D84"/>
    <mergeCell ref="E81:E84"/>
    <mergeCell ref="F81:F84"/>
    <mergeCell ref="A73:A79"/>
    <mergeCell ref="B73:B79"/>
    <mergeCell ref="C73:C79"/>
    <mergeCell ref="D73:D79"/>
    <mergeCell ref="E73:E79"/>
    <mergeCell ref="F73:F79"/>
    <mergeCell ref="P66:P72"/>
    <mergeCell ref="O73:O79"/>
    <mergeCell ref="P73:P79"/>
    <mergeCell ref="I73:I79"/>
    <mergeCell ref="I66:I72"/>
    <mergeCell ref="J66:J72"/>
    <mergeCell ref="K66:K72"/>
    <mergeCell ref="N66:N72"/>
    <mergeCell ref="O66:O72"/>
    <mergeCell ref="J73:J79"/>
    <mergeCell ref="K73:K79"/>
    <mergeCell ref="N73:N79"/>
    <mergeCell ref="G73:G79"/>
    <mergeCell ref="H73:H79"/>
    <mergeCell ref="B62:P62"/>
    <mergeCell ref="B65:P65"/>
    <mergeCell ref="I85:I86"/>
    <mergeCell ref="J85:J86"/>
    <mergeCell ref="K85:K86"/>
    <mergeCell ref="N85:N86"/>
    <mergeCell ref="O85:O86"/>
    <mergeCell ref="P85:P86"/>
    <mergeCell ref="O81:O84"/>
    <mergeCell ref="P81:P84"/>
    <mergeCell ref="I81:I84"/>
    <mergeCell ref="J81:J84"/>
    <mergeCell ref="K81:K84"/>
    <mergeCell ref="N81:N84"/>
    <mergeCell ref="B80:P80"/>
    <mergeCell ref="C85:C86"/>
    <mergeCell ref="D85:D86"/>
    <mergeCell ref="E85:E86"/>
    <mergeCell ref="F85:F86"/>
    <mergeCell ref="G89:G91"/>
    <mergeCell ref="I89:I91"/>
    <mergeCell ref="H89:H91"/>
    <mergeCell ref="N89:N91"/>
    <mergeCell ref="O89:O91"/>
    <mergeCell ref="P89:P91"/>
    <mergeCell ref="O87:O88"/>
    <mergeCell ref="P87:P88"/>
    <mergeCell ref="P92:P94"/>
    <mergeCell ref="G87:G88"/>
    <mergeCell ref="H87:H88"/>
    <mergeCell ref="I87:I88"/>
    <mergeCell ref="J87:J88"/>
    <mergeCell ref="K87:K88"/>
    <mergeCell ref="N87:N88"/>
    <mergeCell ref="J89:J91"/>
    <mergeCell ref="K89:K91"/>
    <mergeCell ref="B117:P117"/>
    <mergeCell ref="B95:P95"/>
    <mergeCell ref="B102:P102"/>
    <mergeCell ref="H92:H94"/>
    <mergeCell ref="I92:I94"/>
    <mergeCell ref="J92:J94"/>
    <mergeCell ref="K92:K94"/>
    <mergeCell ref="N92:N94"/>
    <mergeCell ref="O92:O94"/>
    <mergeCell ref="P113:P114"/>
    <mergeCell ref="G96:G100"/>
    <mergeCell ref="H96:H100"/>
    <mergeCell ref="I96:I100"/>
    <mergeCell ref="J96:J100"/>
    <mergeCell ref="K96:K100"/>
    <mergeCell ref="N96:N100"/>
    <mergeCell ref="G92:G9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
  <sheetViews>
    <sheetView topLeftCell="A16" workbookViewId="0">
      <selection activeCell="I4" sqref="I4"/>
    </sheetView>
  </sheetViews>
  <sheetFormatPr defaultRowHeight="15"/>
  <cols>
    <col min="2" max="2" width="26.85546875" customWidth="1"/>
    <col min="3" max="3" width="15.28515625" customWidth="1"/>
    <col min="4" max="4" width="24.140625" customWidth="1"/>
    <col min="5" max="5" width="32.42578125" customWidth="1"/>
    <col min="6" max="6" width="30" customWidth="1"/>
  </cols>
  <sheetData>
    <row r="2" spans="2:6" ht="47.25">
      <c r="B2" s="564" t="s">
        <v>3558</v>
      </c>
      <c r="C2" s="564" t="s">
        <v>3559</v>
      </c>
      <c r="D2" s="564" t="s">
        <v>3560</v>
      </c>
      <c r="E2" s="564" t="s">
        <v>3561</v>
      </c>
      <c r="F2" s="564" t="s">
        <v>3562</v>
      </c>
    </row>
    <row r="3" spans="2:6" ht="180">
      <c r="B3" s="1030" t="s">
        <v>3582</v>
      </c>
      <c r="C3" s="1030">
        <v>11</v>
      </c>
      <c r="D3" s="1030" t="s">
        <v>3583</v>
      </c>
      <c r="E3" s="1030" t="s">
        <v>3584</v>
      </c>
      <c r="F3" s="1030" t="s">
        <v>4485</v>
      </c>
    </row>
    <row r="4" spans="2:6" ht="185.25">
      <c r="B4" s="1025" t="s">
        <v>3582</v>
      </c>
      <c r="C4" s="1025">
        <v>11</v>
      </c>
      <c r="D4" s="1025" t="s">
        <v>3583</v>
      </c>
      <c r="E4" s="1032" t="s">
        <v>4554</v>
      </c>
      <c r="F4" s="1032" t="s">
        <v>3585</v>
      </c>
    </row>
    <row r="5" spans="2:6" ht="185.25">
      <c r="B5" s="1025" t="s">
        <v>3582</v>
      </c>
      <c r="C5" s="1025">
        <v>11</v>
      </c>
      <c r="D5" s="1025" t="s">
        <v>3615</v>
      </c>
      <c r="E5" s="1033" t="s">
        <v>4555</v>
      </c>
      <c r="F5" s="1033" t="s">
        <v>3585</v>
      </c>
    </row>
    <row r="6" spans="2:6" ht="185.25">
      <c r="B6" s="1025" t="s">
        <v>3582</v>
      </c>
      <c r="C6" s="1025">
        <v>11</v>
      </c>
      <c r="D6" s="1025" t="s">
        <v>3615</v>
      </c>
      <c r="E6" s="1033" t="s">
        <v>4556</v>
      </c>
      <c r="F6" s="1033" t="s">
        <v>3585</v>
      </c>
    </row>
    <row r="7" spans="2:6" ht="135">
      <c r="B7" s="1025" t="s">
        <v>3586</v>
      </c>
      <c r="C7" s="1027">
        <v>11</v>
      </c>
      <c r="D7" s="1025" t="s">
        <v>3587</v>
      </c>
      <c r="E7" s="904" t="s">
        <v>3588</v>
      </c>
      <c r="F7" s="1025" t="s">
        <v>4553</v>
      </c>
    </row>
    <row r="8" spans="2:6" ht="135">
      <c r="B8" s="1025" t="s">
        <v>3586</v>
      </c>
      <c r="C8" s="1027">
        <v>13</v>
      </c>
      <c r="D8" s="1025" t="s">
        <v>3589</v>
      </c>
      <c r="E8" s="904" t="s">
        <v>3590</v>
      </c>
      <c r="F8" s="1025" t="s">
        <v>4552</v>
      </c>
    </row>
    <row r="9" spans="2:6" ht="135">
      <c r="B9" s="1025" t="s">
        <v>3586</v>
      </c>
      <c r="C9" s="1027">
        <v>11</v>
      </c>
      <c r="D9" s="1025" t="s">
        <v>3591</v>
      </c>
      <c r="E9" s="904" t="s">
        <v>3592</v>
      </c>
      <c r="F9" s="1025" t="s">
        <v>4551</v>
      </c>
    </row>
    <row r="10" spans="2:6" ht="165">
      <c r="B10" s="1025" t="s">
        <v>3586</v>
      </c>
      <c r="C10" s="1027">
        <v>13</v>
      </c>
      <c r="D10" s="1025" t="s">
        <v>3593</v>
      </c>
      <c r="E10" s="904" t="s">
        <v>3594</v>
      </c>
      <c r="F10" s="1025" t="s">
        <v>4550</v>
      </c>
    </row>
    <row r="11" spans="2:6" ht="135">
      <c r="B11" s="1025" t="s">
        <v>3586</v>
      </c>
      <c r="C11" s="1027">
        <v>10</v>
      </c>
      <c r="D11" s="1025" t="s">
        <v>3595</v>
      </c>
      <c r="E11" s="904" t="s">
        <v>3596</v>
      </c>
      <c r="F11" s="1025" t="s">
        <v>4560</v>
      </c>
    </row>
    <row r="12" spans="2:6" ht="120">
      <c r="B12" s="1025" t="s">
        <v>3586</v>
      </c>
      <c r="C12" s="1027">
        <v>13</v>
      </c>
      <c r="D12" s="1025" t="s">
        <v>3597</v>
      </c>
      <c r="E12" s="904" t="s">
        <v>3598</v>
      </c>
      <c r="F12" s="1025" t="s">
        <v>4549</v>
      </c>
    </row>
    <row r="13" spans="2:6" ht="135">
      <c r="B13" s="1025" t="s">
        <v>3599</v>
      </c>
      <c r="C13" s="1027">
        <v>13</v>
      </c>
      <c r="D13" s="1025" t="s">
        <v>3600</v>
      </c>
      <c r="E13" s="904" t="s">
        <v>3601</v>
      </c>
      <c r="F13" s="1025" t="s">
        <v>4548</v>
      </c>
    </row>
    <row r="14" spans="2:6" ht="128.25">
      <c r="B14" s="1025" t="s">
        <v>3586</v>
      </c>
      <c r="C14" s="1027">
        <v>13</v>
      </c>
      <c r="D14" s="1025" t="s">
        <v>3602</v>
      </c>
      <c r="E14" s="904" t="s">
        <v>3603</v>
      </c>
      <c r="F14" s="1034" t="s">
        <v>4547</v>
      </c>
    </row>
    <row r="15" spans="2:6" ht="165">
      <c r="B15" s="1030" t="s">
        <v>3586</v>
      </c>
      <c r="C15" s="1027">
        <v>11</v>
      </c>
      <c r="D15" s="1030" t="s">
        <v>3604</v>
      </c>
      <c r="E15" s="1030" t="s">
        <v>3605</v>
      </c>
      <c r="F15" s="1030" t="s">
        <v>3606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7"/>
  <sheetViews>
    <sheetView topLeftCell="A10" zoomScale="60" zoomScaleNormal="60" workbookViewId="0">
      <selection activeCell="H17" sqref="H17:H18"/>
    </sheetView>
  </sheetViews>
  <sheetFormatPr defaultRowHeight="15"/>
  <cols>
    <col min="1" max="1" width="4.7109375"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bestFit="1" customWidth="1"/>
    <col min="11" max="11" width="26" bestFit="1" customWidth="1"/>
    <col min="12" max="12" width="22.28515625" customWidth="1"/>
    <col min="13" max="13" width="10.42578125" customWidth="1"/>
    <col min="14" max="14" width="11.85546875" customWidth="1"/>
    <col min="15" max="15" width="14.7109375" customWidth="1"/>
    <col min="16" max="16" width="9"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1.8554687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1.8554687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1.8554687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1.8554687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1.8554687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1.8554687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1.8554687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1.8554687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1.8554687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1.8554687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1.8554687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1.8554687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1.8554687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1.8554687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1.8554687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1.8554687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1.8554687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1.8554687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1.8554687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1.8554687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1.8554687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1.8554687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1.8554687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1.8554687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1.8554687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1.8554687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1.8554687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1.8554687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1.8554687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1.8554687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1.8554687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1.8554687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1.8554687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1.8554687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1.8554687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1.8554687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1.8554687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1.8554687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1.8554687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1.8554687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1.8554687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1.8554687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1.8554687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1.8554687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1.8554687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1.8554687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1.8554687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1.8554687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1.8554687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1.8554687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1.8554687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1.8554687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1.8554687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1.8554687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1.8554687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1.8554687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1.8554687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1.8554687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1.8554687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1.8554687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1.8554687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1.8554687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1.85546875" customWidth="1"/>
    <col min="16143" max="16143" width="14.7109375" customWidth="1"/>
    <col min="16144" max="16144" width="9" bestFit="1" customWidth="1"/>
  </cols>
  <sheetData>
    <row r="2" spans="1:17" ht="15.75">
      <c r="A2" s="1158" t="s">
        <v>201</v>
      </c>
      <c r="B2" s="1159"/>
      <c r="C2" s="1159"/>
      <c r="D2" s="1159"/>
      <c r="E2" s="1159"/>
      <c r="F2" s="1159"/>
      <c r="G2" s="1159"/>
      <c r="H2" s="1159"/>
      <c r="I2" s="1159"/>
      <c r="J2" s="1159"/>
      <c r="K2" s="1159"/>
      <c r="L2" s="1159"/>
      <c r="M2" s="1159"/>
      <c r="N2" s="1159"/>
      <c r="O2" s="1159"/>
    </row>
    <row r="3" spans="1:17" ht="15.75">
      <c r="A3" s="1"/>
      <c r="B3" s="2"/>
      <c r="C3" s="2"/>
      <c r="D3" s="2"/>
      <c r="E3" s="2"/>
      <c r="F3" s="2"/>
      <c r="G3" s="2"/>
      <c r="H3" s="2"/>
      <c r="I3" s="2"/>
      <c r="J3" s="2"/>
      <c r="K3" s="2"/>
      <c r="L3" s="2"/>
      <c r="M3" s="2"/>
      <c r="N3" s="2"/>
      <c r="O3" s="2"/>
    </row>
    <row r="4" spans="1:17" s="3" customFormat="1" ht="30" customHeight="1">
      <c r="A4" s="1085" t="s">
        <v>1</v>
      </c>
      <c r="B4" s="1073" t="s">
        <v>2</v>
      </c>
      <c r="C4" s="1073" t="s">
        <v>3</v>
      </c>
      <c r="D4" s="1085" t="s">
        <v>4</v>
      </c>
      <c r="E4" s="1085" t="s">
        <v>5</v>
      </c>
      <c r="F4" s="1085" t="s">
        <v>6</v>
      </c>
      <c r="G4" s="1085" t="s">
        <v>7</v>
      </c>
      <c r="H4" s="1085" t="s">
        <v>8</v>
      </c>
      <c r="I4" s="1085" t="s">
        <v>9</v>
      </c>
      <c r="J4" s="1087" t="s">
        <v>10</v>
      </c>
      <c r="K4" s="1088"/>
      <c r="L4" s="1089" t="s">
        <v>11</v>
      </c>
      <c r="M4" s="1089"/>
      <c r="N4" s="1073" t="s">
        <v>12</v>
      </c>
      <c r="O4" s="1073" t="s">
        <v>13</v>
      </c>
      <c r="P4" s="1073" t="s">
        <v>14</v>
      </c>
    </row>
    <row r="5" spans="1:17" s="3" customFormat="1" ht="35.25" customHeight="1">
      <c r="A5" s="1086"/>
      <c r="B5" s="1074"/>
      <c r="C5" s="1074"/>
      <c r="D5" s="1086"/>
      <c r="E5" s="1086"/>
      <c r="F5" s="1086"/>
      <c r="G5" s="1086"/>
      <c r="H5" s="1086"/>
      <c r="I5" s="1086"/>
      <c r="J5" s="4">
        <v>2016</v>
      </c>
      <c r="K5" s="4">
        <v>2017</v>
      </c>
      <c r="L5" s="5" t="s">
        <v>15</v>
      </c>
      <c r="M5" s="5" t="s">
        <v>16</v>
      </c>
      <c r="N5" s="1074"/>
      <c r="O5" s="1074"/>
      <c r="P5" s="1074"/>
    </row>
    <row r="6" spans="1:17" s="3" customFormat="1" ht="77.25" customHeight="1">
      <c r="A6" s="941">
        <v>1</v>
      </c>
      <c r="B6" s="59">
        <v>10</v>
      </c>
      <c r="C6" s="59">
        <v>3</v>
      </c>
      <c r="D6" s="59" t="s">
        <v>99</v>
      </c>
      <c r="E6" s="60" t="s">
        <v>202</v>
      </c>
      <c r="F6" s="61" t="s">
        <v>203</v>
      </c>
      <c r="G6" s="11" t="s">
        <v>204</v>
      </c>
      <c r="H6" s="11" t="s">
        <v>205</v>
      </c>
      <c r="I6" s="11" t="s">
        <v>206</v>
      </c>
      <c r="J6" s="11" t="s">
        <v>207</v>
      </c>
      <c r="K6" s="61" t="s">
        <v>208</v>
      </c>
      <c r="L6" s="62" t="s">
        <v>209</v>
      </c>
      <c r="M6" s="63">
        <v>1000</v>
      </c>
      <c r="N6" s="64">
        <v>19000</v>
      </c>
      <c r="O6" s="65" t="s">
        <v>210</v>
      </c>
      <c r="P6" s="66" t="s">
        <v>29</v>
      </c>
    </row>
    <row r="7" spans="1:17" s="78" customFormat="1" ht="44.25" customHeight="1">
      <c r="A7" s="1278"/>
      <c r="B7" s="1105">
        <v>10</v>
      </c>
      <c r="C7" s="1105">
        <v>3</v>
      </c>
      <c r="D7" s="1105" t="s">
        <v>99</v>
      </c>
      <c r="E7" s="1117" t="s">
        <v>202</v>
      </c>
      <c r="F7" s="1281" t="s">
        <v>211</v>
      </c>
      <c r="G7" s="1117" t="s">
        <v>204</v>
      </c>
      <c r="H7" s="1281" t="s">
        <v>212</v>
      </c>
      <c r="I7" s="1117" t="s">
        <v>206</v>
      </c>
      <c r="J7" s="1117" t="s">
        <v>207</v>
      </c>
      <c r="K7" s="1283" t="s">
        <v>208</v>
      </c>
      <c r="L7" s="559" t="s">
        <v>213</v>
      </c>
      <c r="M7" s="589">
        <v>1</v>
      </c>
      <c r="N7" s="1279">
        <v>19000</v>
      </c>
      <c r="O7" s="1117" t="s">
        <v>210</v>
      </c>
      <c r="P7" s="1105" t="s">
        <v>29</v>
      </c>
      <c r="Q7" s="68"/>
    </row>
    <row r="8" spans="1:17" s="68" customFormat="1" ht="74.25" customHeight="1">
      <c r="A8" s="1278"/>
      <c r="B8" s="1107"/>
      <c r="C8" s="1107"/>
      <c r="D8" s="1107"/>
      <c r="E8" s="1119"/>
      <c r="F8" s="1282"/>
      <c r="G8" s="1119"/>
      <c r="H8" s="1282"/>
      <c r="I8" s="1119"/>
      <c r="J8" s="1119"/>
      <c r="K8" s="1284"/>
      <c r="L8" s="559" t="s">
        <v>209</v>
      </c>
      <c r="M8" s="589">
        <v>1000</v>
      </c>
      <c r="N8" s="1280"/>
      <c r="O8" s="1119"/>
      <c r="P8" s="1107"/>
    </row>
    <row r="9" spans="1:17" s="68" customFormat="1" ht="31.5" customHeight="1">
      <c r="A9" s="962"/>
      <c r="B9" s="1167" t="s">
        <v>4583</v>
      </c>
      <c r="C9" s="1168"/>
      <c r="D9" s="1168"/>
      <c r="E9" s="1168"/>
      <c r="F9" s="1168"/>
      <c r="G9" s="1168"/>
      <c r="H9" s="1168"/>
      <c r="I9" s="1168"/>
      <c r="J9" s="1168"/>
      <c r="K9" s="1168"/>
      <c r="L9" s="1168"/>
      <c r="M9" s="1168"/>
      <c r="N9" s="1168"/>
      <c r="O9" s="1168"/>
      <c r="P9" s="1169"/>
    </row>
    <row r="10" spans="1:17" s="3" customFormat="1" ht="42.75" customHeight="1">
      <c r="A10" s="1289">
        <v>2</v>
      </c>
      <c r="B10" s="1079">
        <v>10</v>
      </c>
      <c r="C10" s="1079">
        <v>4</v>
      </c>
      <c r="D10" s="1079" t="s">
        <v>99</v>
      </c>
      <c r="E10" s="1081" t="s">
        <v>202</v>
      </c>
      <c r="F10" s="1285" t="s">
        <v>214</v>
      </c>
      <c r="G10" s="1139" t="s">
        <v>215</v>
      </c>
      <c r="H10" s="1139" t="s">
        <v>216</v>
      </c>
      <c r="I10" s="1139" t="s">
        <v>217</v>
      </c>
      <c r="J10" s="1139" t="s">
        <v>218</v>
      </c>
      <c r="K10" s="1285" t="s">
        <v>208</v>
      </c>
      <c r="L10" s="13" t="s">
        <v>219</v>
      </c>
      <c r="M10" s="63">
        <v>3</v>
      </c>
      <c r="N10" s="1287">
        <v>50000</v>
      </c>
      <c r="O10" s="1285" t="s">
        <v>210</v>
      </c>
      <c r="P10" s="1071" t="s">
        <v>29</v>
      </c>
    </row>
    <row r="11" spans="1:17" s="3" customFormat="1" ht="48" customHeight="1">
      <c r="A11" s="1278"/>
      <c r="B11" s="1080"/>
      <c r="C11" s="1080"/>
      <c r="D11" s="1080"/>
      <c r="E11" s="1082"/>
      <c r="F11" s="1286"/>
      <c r="G11" s="1141"/>
      <c r="H11" s="1141"/>
      <c r="I11" s="1141"/>
      <c r="J11" s="1141"/>
      <c r="K11" s="1286"/>
      <c r="L11" s="13" t="s">
        <v>220</v>
      </c>
      <c r="M11" s="63">
        <v>30</v>
      </c>
      <c r="N11" s="1288"/>
      <c r="O11" s="1286"/>
      <c r="P11" s="1072"/>
    </row>
    <row r="12" spans="1:17" s="3" customFormat="1" ht="25.5">
      <c r="A12" s="970"/>
      <c r="B12" s="1105">
        <v>10</v>
      </c>
      <c r="C12" s="1105">
        <v>4</v>
      </c>
      <c r="D12" s="1105" t="s">
        <v>99</v>
      </c>
      <c r="E12" s="1117" t="s">
        <v>202</v>
      </c>
      <c r="F12" s="1117" t="s">
        <v>214</v>
      </c>
      <c r="G12" s="1117" t="s">
        <v>215</v>
      </c>
      <c r="H12" s="1117" t="s">
        <v>216</v>
      </c>
      <c r="I12" s="1117" t="s">
        <v>217</v>
      </c>
      <c r="J12" s="1117" t="s">
        <v>218</v>
      </c>
      <c r="K12" s="1117" t="s">
        <v>208</v>
      </c>
      <c r="L12" s="52" t="s">
        <v>219</v>
      </c>
      <c r="M12" s="80">
        <v>3</v>
      </c>
      <c r="N12" s="1290">
        <v>70000</v>
      </c>
      <c r="O12" s="1117" t="s">
        <v>210</v>
      </c>
      <c r="P12" s="1105" t="s">
        <v>29</v>
      </c>
    </row>
    <row r="13" spans="1:17" s="3" customFormat="1" ht="47.25" customHeight="1">
      <c r="A13" s="970"/>
      <c r="B13" s="1107"/>
      <c r="C13" s="1107"/>
      <c r="D13" s="1107"/>
      <c r="E13" s="1119"/>
      <c r="F13" s="1119"/>
      <c r="G13" s="1119"/>
      <c r="H13" s="1119"/>
      <c r="I13" s="1119"/>
      <c r="J13" s="1119"/>
      <c r="K13" s="1119"/>
      <c r="L13" s="52" t="s">
        <v>220</v>
      </c>
      <c r="M13" s="80">
        <v>30</v>
      </c>
      <c r="N13" s="1291"/>
      <c r="O13" s="1119"/>
      <c r="P13" s="1107"/>
    </row>
    <row r="14" spans="1:17" s="3" customFormat="1" ht="36" customHeight="1">
      <c r="A14" s="969"/>
      <c r="B14" s="1167" t="s">
        <v>4584</v>
      </c>
      <c r="C14" s="1168"/>
      <c r="D14" s="1168"/>
      <c r="E14" s="1168"/>
      <c r="F14" s="1168"/>
      <c r="G14" s="1168"/>
      <c r="H14" s="1168"/>
      <c r="I14" s="1168"/>
      <c r="J14" s="1168"/>
      <c r="K14" s="1168"/>
      <c r="L14" s="1168"/>
      <c r="M14" s="1168"/>
      <c r="N14" s="1168"/>
      <c r="O14" s="1168"/>
      <c r="P14" s="1169"/>
    </row>
    <row r="15" spans="1:17" s="3" customFormat="1" ht="26.25" customHeight="1">
      <c r="A15" s="1289">
        <v>3</v>
      </c>
      <c r="B15" s="1079">
        <v>11</v>
      </c>
      <c r="C15" s="1079">
        <v>3</v>
      </c>
      <c r="D15" s="1079" t="s">
        <v>50</v>
      </c>
      <c r="E15" s="1081" t="s">
        <v>202</v>
      </c>
      <c r="F15" s="1285" t="s">
        <v>221</v>
      </c>
      <c r="G15" s="1139" t="s">
        <v>222</v>
      </c>
      <c r="H15" s="1139" t="s">
        <v>223</v>
      </c>
      <c r="I15" s="1139" t="s">
        <v>206</v>
      </c>
      <c r="J15" s="1139" t="s">
        <v>207</v>
      </c>
      <c r="K15" s="1285" t="s">
        <v>208</v>
      </c>
      <c r="L15" s="13" t="s">
        <v>224</v>
      </c>
      <c r="M15" s="63">
        <v>3</v>
      </c>
      <c r="N15" s="1287">
        <v>104000</v>
      </c>
      <c r="O15" s="1285" t="s">
        <v>210</v>
      </c>
      <c r="P15" s="1071" t="s">
        <v>29</v>
      </c>
    </row>
    <row r="16" spans="1:17" s="3" customFormat="1" ht="33.75" customHeight="1">
      <c r="A16" s="1278"/>
      <c r="B16" s="1080"/>
      <c r="C16" s="1080"/>
      <c r="D16" s="1080"/>
      <c r="E16" s="1082"/>
      <c r="F16" s="1286"/>
      <c r="G16" s="1141"/>
      <c r="H16" s="1141"/>
      <c r="I16" s="1141"/>
      <c r="J16" s="1141"/>
      <c r="K16" s="1286"/>
      <c r="L16" s="13" t="s">
        <v>225</v>
      </c>
      <c r="M16" s="63">
        <v>60</v>
      </c>
      <c r="N16" s="1288"/>
      <c r="O16" s="1286"/>
      <c r="P16" s="1072"/>
    </row>
    <row r="17" spans="1:16" s="3" customFormat="1" ht="47.25" customHeight="1">
      <c r="A17" s="1292"/>
      <c r="B17" s="1105">
        <v>11</v>
      </c>
      <c r="C17" s="1105">
        <v>3</v>
      </c>
      <c r="D17" s="1105" t="s">
        <v>50</v>
      </c>
      <c r="E17" s="1117" t="s">
        <v>202</v>
      </c>
      <c r="F17" s="1117" t="s">
        <v>221</v>
      </c>
      <c r="G17" s="1117" t="s">
        <v>222</v>
      </c>
      <c r="H17" s="1281" t="s">
        <v>226</v>
      </c>
      <c r="I17" s="1117" t="s">
        <v>206</v>
      </c>
      <c r="J17" s="1117" t="s">
        <v>207</v>
      </c>
      <c r="K17" s="1117" t="s">
        <v>208</v>
      </c>
      <c r="L17" s="559" t="s">
        <v>227</v>
      </c>
      <c r="M17" s="589">
        <v>4</v>
      </c>
      <c r="N17" s="1279">
        <v>104000</v>
      </c>
      <c r="O17" s="1117" t="s">
        <v>210</v>
      </c>
      <c r="P17" s="1105" t="s">
        <v>29</v>
      </c>
    </row>
    <row r="18" spans="1:16" s="3" customFormat="1" ht="56.25" customHeight="1">
      <c r="A18" s="1292"/>
      <c r="B18" s="1107"/>
      <c r="C18" s="1107"/>
      <c r="D18" s="1107"/>
      <c r="E18" s="1119"/>
      <c r="F18" s="1119"/>
      <c r="G18" s="1119"/>
      <c r="H18" s="1282"/>
      <c r="I18" s="1119"/>
      <c r="J18" s="1119"/>
      <c r="K18" s="1119"/>
      <c r="L18" s="559" t="s">
        <v>228</v>
      </c>
      <c r="M18" s="589">
        <v>100</v>
      </c>
      <c r="N18" s="1280"/>
      <c r="O18" s="1119"/>
      <c r="P18" s="1107"/>
    </row>
    <row r="19" spans="1:16" s="3" customFormat="1" ht="32.25" customHeight="1">
      <c r="A19" s="969"/>
      <c r="B19" s="1167" t="s">
        <v>418</v>
      </c>
      <c r="C19" s="1168"/>
      <c r="D19" s="1168"/>
      <c r="E19" s="1168"/>
      <c r="F19" s="1168"/>
      <c r="G19" s="1168"/>
      <c r="H19" s="1168"/>
      <c r="I19" s="1168"/>
      <c r="J19" s="1168"/>
      <c r="K19" s="1168"/>
      <c r="L19" s="1168"/>
      <c r="M19" s="1168"/>
      <c r="N19" s="1168"/>
      <c r="O19" s="1168"/>
      <c r="P19" s="1169"/>
    </row>
    <row r="20" spans="1:16" s="3" customFormat="1" ht="33" customHeight="1">
      <c r="A20" s="1071">
        <v>4</v>
      </c>
      <c r="B20" s="1079">
        <v>11</v>
      </c>
      <c r="C20" s="1079">
        <v>5</v>
      </c>
      <c r="D20" s="1079" t="s">
        <v>58</v>
      </c>
      <c r="E20" s="1081" t="s">
        <v>202</v>
      </c>
      <c r="F20" s="1285" t="s">
        <v>229</v>
      </c>
      <c r="G20" s="1139" t="s">
        <v>230</v>
      </c>
      <c r="H20" s="1139" t="s">
        <v>231</v>
      </c>
      <c r="I20" s="1139" t="s">
        <v>232</v>
      </c>
      <c r="J20" s="1139" t="s">
        <v>233</v>
      </c>
      <c r="K20" s="1285" t="s">
        <v>208</v>
      </c>
      <c r="L20" s="13" t="s">
        <v>234</v>
      </c>
      <c r="M20" s="63">
        <v>3</v>
      </c>
      <c r="N20" s="1287">
        <v>2000</v>
      </c>
      <c r="O20" s="1285" t="s">
        <v>210</v>
      </c>
      <c r="P20" s="1071" t="s">
        <v>29</v>
      </c>
    </row>
    <row r="21" spans="1:16" s="3" customFormat="1" ht="30.75" customHeight="1">
      <c r="A21" s="1072"/>
      <c r="B21" s="1080"/>
      <c r="C21" s="1080"/>
      <c r="D21" s="1080"/>
      <c r="E21" s="1082"/>
      <c r="F21" s="1286"/>
      <c r="G21" s="1141"/>
      <c r="H21" s="1141"/>
      <c r="I21" s="1141"/>
      <c r="J21" s="1141"/>
      <c r="K21" s="1286"/>
      <c r="L21" s="13" t="s">
        <v>235</v>
      </c>
      <c r="M21" s="63">
        <v>30</v>
      </c>
      <c r="N21" s="1288"/>
      <c r="O21" s="1286"/>
      <c r="P21" s="1072"/>
    </row>
    <row r="22" spans="1:16" s="3" customFormat="1" ht="60.75" customHeight="1">
      <c r="A22" s="961">
        <v>5</v>
      </c>
      <c r="B22" s="59">
        <v>12</v>
      </c>
      <c r="C22" s="59">
        <v>1</v>
      </c>
      <c r="D22" s="59" t="s">
        <v>58</v>
      </c>
      <c r="E22" s="70" t="s">
        <v>202</v>
      </c>
      <c r="F22" s="61" t="s">
        <v>236</v>
      </c>
      <c r="G22" s="11" t="s">
        <v>237</v>
      </c>
      <c r="H22" s="11" t="s">
        <v>238</v>
      </c>
      <c r="I22" s="11" t="s">
        <v>239</v>
      </c>
      <c r="J22" s="11" t="s">
        <v>240</v>
      </c>
      <c r="K22" s="61" t="s">
        <v>208</v>
      </c>
      <c r="L22" s="13" t="s">
        <v>241</v>
      </c>
      <c r="M22" s="63">
        <v>100</v>
      </c>
      <c r="N22" s="64">
        <v>27000</v>
      </c>
      <c r="O22" s="61" t="s">
        <v>210</v>
      </c>
      <c r="P22" s="16" t="s">
        <v>29</v>
      </c>
    </row>
    <row r="23" spans="1:16" s="3" customFormat="1" ht="62.25" customHeight="1">
      <c r="A23" s="970"/>
      <c r="B23" s="81">
        <v>12</v>
      </c>
      <c r="C23" s="81">
        <v>1</v>
      </c>
      <c r="D23" s="81" t="s">
        <v>58</v>
      </c>
      <c r="E23" s="57" t="s">
        <v>202</v>
      </c>
      <c r="F23" s="50" t="s">
        <v>236</v>
      </c>
      <c r="G23" s="50" t="s">
        <v>237</v>
      </c>
      <c r="H23" s="50" t="s">
        <v>238</v>
      </c>
      <c r="I23" s="50" t="s">
        <v>239</v>
      </c>
      <c r="J23" s="50" t="s">
        <v>240</v>
      </c>
      <c r="K23" s="50" t="s">
        <v>208</v>
      </c>
      <c r="L23" s="52" t="s">
        <v>241</v>
      </c>
      <c r="M23" s="80">
        <v>100</v>
      </c>
      <c r="N23" s="206">
        <v>29500</v>
      </c>
      <c r="O23" s="50" t="s">
        <v>210</v>
      </c>
      <c r="P23" s="51" t="s">
        <v>29</v>
      </c>
    </row>
    <row r="24" spans="1:16" s="3" customFormat="1" ht="42" customHeight="1">
      <c r="A24" s="969"/>
      <c r="B24" s="1176" t="s">
        <v>419</v>
      </c>
      <c r="C24" s="1177"/>
      <c r="D24" s="1177"/>
      <c r="E24" s="1177"/>
      <c r="F24" s="1177"/>
      <c r="G24" s="1177"/>
      <c r="H24" s="1177"/>
      <c r="I24" s="1177"/>
      <c r="J24" s="1177"/>
      <c r="K24" s="1177"/>
      <c r="L24" s="1177"/>
      <c r="M24" s="1177"/>
      <c r="N24" s="1177"/>
      <c r="O24" s="1177"/>
      <c r="P24" s="1178"/>
    </row>
    <row r="25" spans="1:16" s="3" customFormat="1" ht="75.75" customHeight="1">
      <c r="A25" s="961">
        <v>6</v>
      </c>
      <c r="B25" s="59">
        <v>12</v>
      </c>
      <c r="C25" s="59">
        <v>1</v>
      </c>
      <c r="D25" s="59" t="s">
        <v>50</v>
      </c>
      <c r="E25" s="70" t="s">
        <v>202</v>
      </c>
      <c r="F25" s="61" t="s">
        <v>242</v>
      </c>
      <c r="G25" s="11" t="s">
        <v>243</v>
      </c>
      <c r="H25" s="11" t="s">
        <v>244</v>
      </c>
      <c r="I25" s="11" t="s">
        <v>206</v>
      </c>
      <c r="J25" s="11" t="s">
        <v>207</v>
      </c>
      <c r="K25" s="61" t="s">
        <v>208</v>
      </c>
      <c r="L25" s="13" t="s">
        <v>245</v>
      </c>
      <c r="M25" s="63">
        <v>8</v>
      </c>
      <c r="N25" s="64">
        <v>16000</v>
      </c>
      <c r="O25" s="61" t="s">
        <v>210</v>
      </c>
      <c r="P25" s="16" t="s">
        <v>29</v>
      </c>
    </row>
    <row r="26" spans="1:16" s="3" customFormat="1" ht="78.75" customHeight="1">
      <c r="A26" s="970"/>
      <c r="B26" s="81">
        <v>12</v>
      </c>
      <c r="C26" s="81">
        <v>1</v>
      </c>
      <c r="D26" s="81" t="s">
        <v>50</v>
      </c>
      <c r="E26" s="57" t="s">
        <v>202</v>
      </c>
      <c r="F26" s="50" t="s">
        <v>242</v>
      </c>
      <c r="G26" s="50" t="s">
        <v>243</v>
      </c>
      <c r="H26" s="50" t="s">
        <v>244</v>
      </c>
      <c r="I26" s="50" t="s">
        <v>206</v>
      </c>
      <c r="J26" s="50" t="s">
        <v>207</v>
      </c>
      <c r="K26" s="50" t="s">
        <v>208</v>
      </c>
      <c r="L26" s="52" t="s">
        <v>245</v>
      </c>
      <c r="M26" s="80">
        <v>8</v>
      </c>
      <c r="N26" s="206">
        <v>15500</v>
      </c>
      <c r="O26" s="50" t="s">
        <v>210</v>
      </c>
      <c r="P26" s="51" t="s">
        <v>29</v>
      </c>
    </row>
    <row r="27" spans="1:16" s="3" customFormat="1" ht="36.75" customHeight="1">
      <c r="A27" s="969"/>
      <c r="B27" s="1167" t="s">
        <v>4585</v>
      </c>
      <c r="C27" s="1168"/>
      <c r="D27" s="1168"/>
      <c r="E27" s="1168"/>
      <c r="F27" s="1168"/>
      <c r="G27" s="1168"/>
      <c r="H27" s="1168"/>
      <c r="I27" s="1168"/>
      <c r="J27" s="1168"/>
      <c r="K27" s="1168"/>
      <c r="L27" s="1168"/>
      <c r="M27" s="1168"/>
      <c r="N27" s="1168"/>
      <c r="O27" s="1168"/>
      <c r="P27" s="1169"/>
    </row>
    <row r="28" spans="1:16" s="3" customFormat="1" ht="63.75">
      <c r="A28" s="58">
        <v>7</v>
      </c>
      <c r="B28" s="59">
        <v>13</v>
      </c>
      <c r="C28" s="59">
        <v>3</v>
      </c>
      <c r="D28" s="59" t="s">
        <v>99</v>
      </c>
      <c r="E28" s="70" t="s">
        <v>202</v>
      </c>
      <c r="F28" s="61" t="s">
        <v>246</v>
      </c>
      <c r="G28" s="11" t="s">
        <v>247</v>
      </c>
      <c r="H28" s="11" t="s">
        <v>248</v>
      </c>
      <c r="I28" s="11" t="s">
        <v>206</v>
      </c>
      <c r="J28" s="11" t="s">
        <v>249</v>
      </c>
      <c r="K28" s="61" t="s">
        <v>208</v>
      </c>
      <c r="L28" s="13" t="s">
        <v>250</v>
      </c>
      <c r="M28" s="63">
        <v>20</v>
      </c>
      <c r="N28" s="64">
        <v>10000</v>
      </c>
      <c r="O28" s="61" t="s">
        <v>210</v>
      </c>
      <c r="P28" s="16" t="s">
        <v>29</v>
      </c>
    </row>
    <row r="29" spans="1:16" s="3" customFormat="1" ht="51">
      <c r="A29" s="58">
        <v>8</v>
      </c>
      <c r="B29" s="59">
        <v>13</v>
      </c>
      <c r="C29" s="59">
        <v>3</v>
      </c>
      <c r="D29" s="59" t="s">
        <v>99</v>
      </c>
      <c r="E29" s="70" t="s">
        <v>202</v>
      </c>
      <c r="F29" s="61" t="s">
        <v>251</v>
      </c>
      <c r="G29" s="11" t="s">
        <v>247</v>
      </c>
      <c r="H29" s="11" t="s">
        <v>248</v>
      </c>
      <c r="I29" s="11" t="s">
        <v>252</v>
      </c>
      <c r="J29" s="11" t="s">
        <v>253</v>
      </c>
      <c r="K29" s="61" t="s">
        <v>208</v>
      </c>
      <c r="L29" s="13" t="s">
        <v>254</v>
      </c>
      <c r="M29" s="63">
        <v>250</v>
      </c>
      <c r="N29" s="64">
        <v>5000</v>
      </c>
      <c r="O29" s="61" t="s">
        <v>210</v>
      </c>
      <c r="P29" s="16" t="s">
        <v>29</v>
      </c>
    </row>
    <row r="30" spans="1:16" s="3" customFormat="1" ht="51">
      <c r="A30" s="58">
        <v>9</v>
      </c>
      <c r="B30" s="59">
        <v>13</v>
      </c>
      <c r="C30" s="59">
        <v>3</v>
      </c>
      <c r="D30" s="59" t="s">
        <v>99</v>
      </c>
      <c r="E30" s="70" t="s">
        <v>202</v>
      </c>
      <c r="F30" s="61" t="s">
        <v>255</v>
      </c>
      <c r="G30" s="11" t="s">
        <v>247</v>
      </c>
      <c r="H30" s="11" t="s">
        <v>248</v>
      </c>
      <c r="I30" s="11" t="s">
        <v>252</v>
      </c>
      <c r="J30" s="11" t="s">
        <v>256</v>
      </c>
      <c r="K30" s="61" t="s">
        <v>208</v>
      </c>
      <c r="L30" s="13" t="s">
        <v>254</v>
      </c>
      <c r="M30" s="63">
        <v>250</v>
      </c>
      <c r="N30" s="64">
        <v>5000</v>
      </c>
      <c r="O30" s="61" t="s">
        <v>210</v>
      </c>
      <c r="P30" s="16" t="s">
        <v>29</v>
      </c>
    </row>
    <row r="31" spans="1:16" s="41" customFormat="1" ht="58.5" customHeight="1">
      <c r="A31" s="1071">
        <v>10</v>
      </c>
      <c r="B31" s="1079">
        <v>13</v>
      </c>
      <c r="C31" s="1079">
        <v>1</v>
      </c>
      <c r="D31" s="1079" t="s">
        <v>58</v>
      </c>
      <c r="E31" s="1139" t="s">
        <v>257</v>
      </c>
      <c r="F31" s="1285" t="s">
        <v>258</v>
      </c>
      <c r="G31" s="1139" t="s">
        <v>259</v>
      </c>
      <c r="H31" s="1139" t="s">
        <v>260</v>
      </c>
      <c r="I31" s="1139" t="s">
        <v>261</v>
      </c>
      <c r="J31" s="1139" t="s">
        <v>262</v>
      </c>
      <c r="K31" s="1285" t="s">
        <v>208</v>
      </c>
      <c r="L31" s="13" t="s">
        <v>263</v>
      </c>
      <c r="M31" s="63">
        <v>33</v>
      </c>
      <c r="N31" s="1294">
        <v>25000</v>
      </c>
      <c r="O31" s="1139" t="s">
        <v>264</v>
      </c>
      <c r="P31" s="1289">
        <v>41</v>
      </c>
    </row>
    <row r="32" spans="1:16" s="41" customFormat="1" ht="45.75" customHeight="1">
      <c r="A32" s="1072"/>
      <c r="B32" s="1080"/>
      <c r="C32" s="1080"/>
      <c r="D32" s="1080"/>
      <c r="E32" s="1141"/>
      <c r="F32" s="1286"/>
      <c r="G32" s="1141"/>
      <c r="H32" s="1141"/>
      <c r="I32" s="1141"/>
      <c r="J32" s="1141"/>
      <c r="K32" s="1286"/>
      <c r="L32" s="13" t="s">
        <v>254</v>
      </c>
      <c r="M32" s="63">
        <v>18</v>
      </c>
      <c r="N32" s="1295"/>
      <c r="O32" s="1141"/>
      <c r="P32" s="1296"/>
    </row>
    <row r="33" spans="1:16" s="41" customFormat="1" ht="57.75" customHeight="1">
      <c r="A33" s="16">
        <v>11</v>
      </c>
      <c r="B33" s="8">
        <v>9</v>
      </c>
      <c r="C33" s="8">
        <v>1</v>
      </c>
      <c r="D33" s="8" t="s">
        <v>50</v>
      </c>
      <c r="E33" s="11" t="s">
        <v>265</v>
      </c>
      <c r="F33" s="61" t="s">
        <v>266</v>
      </c>
      <c r="G33" s="11" t="s">
        <v>267</v>
      </c>
      <c r="H33" s="11" t="s">
        <v>268</v>
      </c>
      <c r="I33" s="11" t="s">
        <v>269</v>
      </c>
      <c r="J33" s="11" t="s">
        <v>249</v>
      </c>
      <c r="K33" s="61" t="s">
        <v>208</v>
      </c>
      <c r="L33" s="13" t="s">
        <v>270</v>
      </c>
      <c r="M33" s="63">
        <v>30</v>
      </c>
      <c r="N33" s="72">
        <v>67350</v>
      </c>
      <c r="O33" s="11" t="s">
        <v>271</v>
      </c>
      <c r="P33" s="42">
        <v>38</v>
      </c>
    </row>
    <row r="34" spans="1:16" s="41" customFormat="1" ht="86.25" customHeight="1">
      <c r="A34" s="941">
        <v>12</v>
      </c>
      <c r="B34" s="8">
        <v>13</v>
      </c>
      <c r="C34" s="8">
        <v>3</v>
      </c>
      <c r="D34" s="8" t="s">
        <v>272</v>
      </c>
      <c r="E34" s="11" t="s">
        <v>265</v>
      </c>
      <c r="F34" s="61" t="s">
        <v>273</v>
      </c>
      <c r="G34" s="11" t="s">
        <v>274</v>
      </c>
      <c r="H34" s="11" t="s">
        <v>275</v>
      </c>
      <c r="I34" s="11" t="s">
        <v>276</v>
      </c>
      <c r="J34" s="11" t="s">
        <v>277</v>
      </c>
      <c r="K34" s="61" t="s">
        <v>208</v>
      </c>
      <c r="L34" s="13" t="s">
        <v>278</v>
      </c>
      <c r="M34" s="63">
        <v>200</v>
      </c>
      <c r="N34" s="72">
        <v>17000</v>
      </c>
      <c r="O34" s="11" t="s">
        <v>271</v>
      </c>
      <c r="P34" s="42">
        <v>38</v>
      </c>
    </row>
    <row r="35" spans="1:16" s="79" customFormat="1" ht="86.25" customHeight="1">
      <c r="A35" s="970"/>
      <c r="B35" s="51">
        <v>13</v>
      </c>
      <c r="C35" s="51">
        <v>3</v>
      </c>
      <c r="D35" s="51" t="s">
        <v>272</v>
      </c>
      <c r="E35" s="50" t="s">
        <v>265</v>
      </c>
      <c r="F35" s="50" t="s">
        <v>273</v>
      </c>
      <c r="G35" s="50" t="s">
        <v>274</v>
      </c>
      <c r="H35" s="50" t="s">
        <v>275</v>
      </c>
      <c r="I35" s="50" t="s">
        <v>276</v>
      </c>
      <c r="J35" s="50" t="s">
        <v>277</v>
      </c>
      <c r="K35" s="50" t="s">
        <v>208</v>
      </c>
      <c r="L35" s="52" t="s">
        <v>278</v>
      </c>
      <c r="M35" s="80">
        <v>200</v>
      </c>
      <c r="N35" s="586">
        <v>12567.9</v>
      </c>
      <c r="O35" s="50" t="s">
        <v>271</v>
      </c>
      <c r="P35" s="51">
        <v>38</v>
      </c>
    </row>
    <row r="36" spans="1:16" s="79" customFormat="1" ht="23.25" customHeight="1">
      <c r="A36" s="969"/>
      <c r="B36" s="1176" t="s">
        <v>4586</v>
      </c>
      <c r="C36" s="1177"/>
      <c r="D36" s="1177"/>
      <c r="E36" s="1177"/>
      <c r="F36" s="1177"/>
      <c r="G36" s="1177"/>
      <c r="H36" s="1177"/>
      <c r="I36" s="1177"/>
      <c r="J36" s="1177"/>
      <c r="K36" s="1177"/>
      <c r="L36" s="1177"/>
      <c r="M36" s="1177"/>
      <c r="N36" s="1177"/>
      <c r="O36" s="1177"/>
      <c r="P36" s="1178"/>
    </row>
    <row r="37" spans="1:16" s="41" customFormat="1" ht="82.5" customHeight="1">
      <c r="A37" s="16">
        <v>13</v>
      </c>
      <c r="B37" s="8">
        <v>6</v>
      </c>
      <c r="C37" s="8">
        <v>1</v>
      </c>
      <c r="D37" s="8" t="s">
        <v>50</v>
      </c>
      <c r="E37" s="11" t="s">
        <v>279</v>
      </c>
      <c r="F37" s="61" t="s">
        <v>280</v>
      </c>
      <c r="G37" s="11" t="s">
        <v>281</v>
      </c>
      <c r="H37" s="11" t="s">
        <v>282</v>
      </c>
      <c r="I37" s="11" t="s">
        <v>283</v>
      </c>
      <c r="J37" s="11" t="s">
        <v>277</v>
      </c>
      <c r="K37" s="61" t="s">
        <v>208</v>
      </c>
      <c r="L37" s="13" t="s">
        <v>278</v>
      </c>
      <c r="M37" s="63">
        <v>150</v>
      </c>
      <c r="N37" s="72">
        <v>11250</v>
      </c>
      <c r="O37" s="11" t="s">
        <v>284</v>
      </c>
      <c r="P37" s="42">
        <v>37</v>
      </c>
    </row>
    <row r="38" spans="1:16" s="41" customFormat="1" ht="51.75" customHeight="1">
      <c r="A38" s="1071">
        <v>14</v>
      </c>
      <c r="B38" s="1079">
        <v>13</v>
      </c>
      <c r="C38" s="1079">
        <v>1</v>
      </c>
      <c r="D38" s="1079" t="s">
        <v>50</v>
      </c>
      <c r="E38" s="1139" t="s">
        <v>285</v>
      </c>
      <c r="F38" s="1285" t="s">
        <v>286</v>
      </c>
      <c r="G38" s="1139" t="s">
        <v>287</v>
      </c>
      <c r="H38" s="1139" t="s">
        <v>288</v>
      </c>
      <c r="I38" s="1139" t="s">
        <v>289</v>
      </c>
      <c r="J38" s="1139" t="s">
        <v>290</v>
      </c>
      <c r="K38" s="1285" t="s">
        <v>208</v>
      </c>
      <c r="L38" s="13" t="s">
        <v>291</v>
      </c>
      <c r="M38" s="63">
        <v>7</v>
      </c>
      <c r="N38" s="1294">
        <v>22553.51</v>
      </c>
      <c r="O38" s="1139" t="s">
        <v>292</v>
      </c>
      <c r="P38" s="1289">
        <v>37</v>
      </c>
    </row>
    <row r="39" spans="1:16" s="41" customFormat="1" ht="47.25" customHeight="1">
      <c r="A39" s="1097"/>
      <c r="B39" s="1100"/>
      <c r="C39" s="1100"/>
      <c r="D39" s="1100"/>
      <c r="E39" s="1140"/>
      <c r="F39" s="1293"/>
      <c r="G39" s="1140"/>
      <c r="H39" s="1140"/>
      <c r="I39" s="1140"/>
      <c r="J39" s="1140"/>
      <c r="K39" s="1293"/>
      <c r="L39" s="13" t="s">
        <v>293</v>
      </c>
      <c r="M39" s="63">
        <v>250</v>
      </c>
      <c r="N39" s="1297"/>
      <c r="O39" s="1140"/>
      <c r="P39" s="1278"/>
    </row>
    <row r="40" spans="1:16" s="41" customFormat="1" ht="47.25" customHeight="1">
      <c r="A40" s="1072"/>
      <c r="B40" s="1080"/>
      <c r="C40" s="1080"/>
      <c r="D40" s="1080"/>
      <c r="E40" s="1141"/>
      <c r="F40" s="1286"/>
      <c r="G40" s="1141"/>
      <c r="H40" s="1141"/>
      <c r="I40" s="1141"/>
      <c r="J40" s="1141"/>
      <c r="K40" s="1286"/>
      <c r="L40" s="13" t="s">
        <v>254</v>
      </c>
      <c r="M40" s="63">
        <v>380</v>
      </c>
      <c r="N40" s="1295"/>
      <c r="O40" s="1141"/>
      <c r="P40" s="1296"/>
    </row>
    <row r="41" spans="1:16" s="41" customFormat="1" ht="47.25" customHeight="1">
      <c r="A41" s="16">
        <v>15</v>
      </c>
      <c r="B41" s="8">
        <v>13</v>
      </c>
      <c r="C41" s="8">
        <v>5</v>
      </c>
      <c r="D41" s="8" t="s">
        <v>50</v>
      </c>
      <c r="E41" s="11" t="s">
        <v>294</v>
      </c>
      <c r="F41" s="61" t="s">
        <v>295</v>
      </c>
      <c r="G41" s="11" t="s">
        <v>296</v>
      </c>
      <c r="H41" s="11" t="s">
        <v>297</v>
      </c>
      <c r="I41" s="11" t="s">
        <v>298</v>
      </c>
      <c r="J41" s="11" t="s">
        <v>299</v>
      </c>
      <c r="K41" s="61" t="s">
        <v>208</v>
      </c>
      <c r="L41" s="13" t="s">
        <v>241</v>
      </c>
      <c r="M41" s="63">
        <v>140</v>
      </c>
      <c r="N41" s="72">
        <v>22419.3</v>
      </c>
      <c r="O41" s="11" t="s">
        <v>300</v>
      </c>
      <c r="P41" s="42">
        <v>34</v>
      </c>
    </row>
    <row r="42" spans="1:16" s="41" customFormat="1" ht="81.75" customHeight="1">
      <c r="A42" s="16">
        <v>16</v>
      </c>
      <c r="B42" s="8">
        <v>6</v>
      </c>
      <c r="C42" s="8">
        <v>1</v>
      </c>
      <c r="D42" s="8" t="s">
        <v>50</v>
      </c>
      <c r="E42" s="11" t="s">
        <v>265</v>
      </c>
      <c r="F42" s="61" t="s">
        <v>301</v>
      </c>
      <c r="G42" s="11" t="s">
        <v>302</v>
      </c>
      <c r="H42" s="11" t="s">
        <v>268</v>
      </c>
      <c r="I42" s="11" t="s">
        <v>303</v>
      </c>
      <c r="J42" s="11" t="s">
        <v>304</v>
      </c>
      <c r="K42" s="61" t="s">
        <v>208</v>
      </c>
      <c r="L42" s="13" t="s">
        <v>270</v>
      </c>
      <c r="M42" s="63">
        <v>20</v>
      </c>
      <c r="N42" s="72">
        <v>11100</v>
      </c>
      <c r="O42" s="11" t="s">
        <v>271</v>
      </c>
      <c r="P42" s="42">
        <v>33.799999999999997</v>
      </c>
    </row>
    <row r="43" spans="1:16" s="41" customFormat="1" ht="58.5" customHeight="1">
      <c r="A43" s="16">
        <v>17</v>
      </c>
      <c r="B43" s="8">
        <v>13</v>
      </c>
      <c r="C43" s="8">
        <v>4</v>
      </c>
      <c r="D43" s="8" t="s">
        <v>192</v>
      </c>
      <c r="E43" s="11" t="s">
        <v>305</v>
      </c>
      <c r="F43" s="61" t="s">
        <v>306</v>
      </c>
      <c r="G43" s="11" t="s">
        <v>307</v>
      </c>
      <c r="H43" s="11" t="s">
        <v>308</v>
      </c>
      <c r="I43" s="11" t="s">
        <v>309</v>
      </c>
      <c r="J43" s="11" t="s">
        <v>290</v>
      </c>
      <c r="K43" s="61" t="s">
        <v>208</v>
      </c>
      <c r="L43" s="13" t="s">
        <v>241</v>
      </c>
      <c r="M43" s="63">
        <v>20</v>
      </c>
      <c r="N43" s="72">
        <v>13237.28</v>
      </c>
      <c r="O43" s="11" t="s">
        <v>300</v>
      </c>
      <c r="P43" s="42">
        <v>33</v>
      </c>
    </row>
    <row r="44" spans="1:16" s="41" customFormat="1" ht="63.75" customHeight="1">
      <c r="A44" s="16">
        <v>18</v>
      </c>
      <c r="B44" s="8">
        <v>11</v>
      </c>
      <c r="C44" s="8">
        <v>5</v>
      </c>
      <c r="D44" s="8" t="s">
        <v>58</v>
      </c>
      <c r="E44" s="11" t="s">
        <v>310</v>
      </c>
      <c r="F44" s="61" t="s">
        <v>311</v>
      </c>
      <c r="G44" s="11" t="s">
        <v>312</v>
      </c>
      <c r="H44" s="11" t="s">
        <v>313</v>
      </c>
      <c r="I44" s="11" t="s">
        <v>314</v>
      </c>
      <c r="J44" s="11" t="s">
        <v>315</v>
      </c>
      <c r="K44" s="61" t="s">
        <v>208</v>
      </c>
      <c r="L44" s="13" t="s">
        <v>316</v>
      </c>
      <c r="M44" s="63">
        <v>15</v>
      </c>
      <c r="N44" s="72">
        <v>2874</v>
      </c>
      <c r="O44" s="11" t="s">
        <v>317</v>
      </c>
      <c r="P44" s="42">
        <v>33</v>
      </c>
    </row>
    <row r="45" spans="1:16" s="41" customFormat="1" ht="63.75" customHeight="1">
      <c r="A45" s="961">
        <v>19</v>
      </c>
      <c r="B45" s="8">
        <v>13</v>
      </c>
      <c r="C45" s="8">
        <v>4</v>
      </c>
      <c r="D45" s="8" t="s">
        <v>50</v>
      </c>
      <c r="E45" s="11" t="s">
        <v>310</v>
      </c>
      <c r="F45" s="61" t="s">
        <v>318</v>
      </c>
      <c r="G45" s="11" t="s">
        <v>319</v>
      </c>
      <c r="H45" s="11" t="s">
        <v>320</v>
      </c>
      <c r="I45" s="11" t="s">
        <v>321</v>
      </c>
      <c r="J45" s="11" t="s">
        <v>299</v>
      </c>
      <c r="K45" s="61" t="s">
        <v>208</v>
      </c>
      <c r="L45" s="13" t="s">
        <v>241</v>
      </c>
      <c r="M45" s="63">
        <v>60</v>
      </c>
      <c r="N45" s="72">
        <v>4987.7</v>
      </c>
      <c r="O45" s="11" t="s">
        <v>317</v>
      </c>
      <c r="P45" s="42">
        <v>33</v>
      </c>
    </row>
    <row r="46" spans="1:16" s="79" customFormat="1" ht="75" customHeight="1">
      <c r="A46" s="970"/>
      <c r="B46" s="51">
        <v>13</v>
      </c>
      <c r="C46" s="51">
        <v>4</v>
      </c>
      <c r="D46" s="51" t="s">
        <v>50</v>
      </c>
      <c r="E46" s="50" t="s">
        <v>310</v>
      </c>
      <c r="F46" s="50" t="s">
        <v>318</v>
      </c>
      <c r="G46" s="50" t="s">
        <v>319</v>
      </c>
      <c r="H46" s="50" t="s">
        <v>320</v>
      </c>
      <c r="I46" s="50" t="s">
        <v>321</v>
      </c>
      <c r="J46" s="913" t="s">
        <v>290</v>
      </c>
      <c r="K46" s="17" t="s">
        <v>208</v>
      </c>
      <c r="L46" s="52" t="s">
        <v>241</v>
      </c>
      <c r="M46" s="80">
        <v>60</v>
      </c>
      <c r="N46" s="586">
        <v>4900</v>
      </c>
      <c r="O46" s="50" t="s">
        <v>317</v>
      </c>
      <c r="P46" s="51">
        <v>33</v>
      </c>
    </row>
    <row r="47" spans="1:16" s="79" customFormat="1" ht="45" customHeight="1">
      <c r="A47" s="969"/>
      <c r="B47" s="1176" t="s">
        <v>4587</v>
      </c>
      <c r="C47" s="1168"/>
      <c r="D47" s="1168"/>
      <c r="E47" s="1168"/>
      <c r="F47" s="1168"/>
      <c r="G47" s="1168"/>
      <c r="H47" s="1168"/>
      <c r="I47" s="1168"/>
      <c r="J47" s="1168"/>
      <c r="K47" s="1168"/>
      <c r="L47" s="1168"/>
      <c r="M47" s="1168"/>
      <c r="N47" s="1168"/>
      <c r="O47" s="1168"/>
      <c r="P47" s="1169"/>
    </row>
    <row r="48" spans="1:16" s="41" customFormat="1" ht="54" customHeight="1">
      <c r="A48" s="1071">
        <v>20</v>
      </c>
      <c r="B48" s="1079">
        <v>13</v>
      </c>
      <c r="C48" s="1079">
        <v>1</v>
      </c>
      <c r="D48" s="1079" t="s">
        <v>58</v>
      </c>
      <c r="E48" s="1139" t="s">
        <v>305</v>
      </c>
      <c r="F48" s="1285" t="s">
        <v>322</v>
      </c>
      <c r="G48" s="1139" t="s">
        <v>323</v>
      </c>
      <c r="H48" s="1139" t="s">
        <v>324</v>
      </c>
      <c r="I48" s="1139" t="s">
        <v>325</v>
      </c>
      <c r="J48" s="1139" t="s">
        <v>299</v>
      </c>
      <c r="K48" s="1285" t="s">
        <v>208</v>
      </c>
      <c r="L48" s="13" t="s">
        <v>326</v>
      </c>
      <c r="M48" s="63">
        <v>3</v>
      </c>
      <c r="N48" s="1294">
        <v>14133.18</v>
      </c>
      <c r="O48" s="1139" t="s">
        <v>300</v>
      </c>
      <c r="P48" s="1289">
        <v>32.4</v>
      </c>
    </row>
    <row r="49" spans="1:16" s="41" customFormat="1" ht="54.75" customHeight="1">
      <c r="A49" s="1072"/>
      <c r="B49" s="1080"/>
      <c r="C49" s="1080"/>
      <c r="D49" s="1080"/>
      <c r="E49" s="1141"/>
      <c r="F49" s="1286"/>
      <c r="G49" s="1141"/>
      <c r="H49" s="1141"/>
      <c r="I49" s="1141"/>
      <c r="J49" s="1141"/>
      <c r="K49" s="1286"/>
      <c r="L49" s="13" t="s">
        <v>327</v>
      </c>
      <c r="M49" s="63">
        <v>75</v>
      </c>
      <c r="N49" s="1295"/>
      <c r="O49" s="1141"/>
      <c r="P49" s="1296"/>
    </row>
    <row r="50" spans="1:16" s="41" customFormat="1" ht="110.25" customHeight="1">
      <c r="A50" s="16">
        <v>21</v>
      </c>
      <c r="B50" s="8">
        <v>13</v>
      </c>
      <c r="C50" s="8">
        <v>5</v>
      </c>
      <c r="D50" s="8" t="s">
        <v>58</v>
      </c>
      <c r="E50" s="11" t="s">
        <v>305</v>
      </c>
      <c r="F50" s="61" t="s">
        <v>328</v>
      </c>
      <c r="G50" s="11" t="s">
        <v>329</v>
      </c>
      <c r="H50" s="11" t="s">
        <v>330</v>
      </c>
      <c r="I50" s="11" t="s">
        <v>331</v>
      </c>
      <c r="J50" s="11" t="s">
        <v>299</v>
      </c>
      <c r="K50" s="61" t="s">
        <v>208</v>
      </c>
      <c r="L50" s="13" t="s">
        <v>241</v>
      </c>
      <c r="M50" s="63">
        <v>15</v>
      </c>
      <c r="N50" s="72">
        <v>9158.4599999999991</v>
      </c>
      <c r="O50" s="11" t="s">
        <v>300</v>
      </c>
      <c r="P50" s="42">
        <v>32</v>
      </c>
    </row>
    <row r="51" spans="1:16" s="41" customFormat="1" ht="98.25" customHeight="1">
      <c r="A51" s="16">
        <v>22</v>
      </c>
      <c r="B51" s="8">
        <v>6</v>
      </c>
      <c r="C51" s="8">
        <v>4</v>
      </c>
      <c r="D51" s="8" t="s">
        <v>50</v>
      </c>
      <c r="E51" s="11" t="s">
        <v>305</v>
      </c>
      <c r="F51" s="61" t="s">
        <v>332</v>
      </c>
      <c r="G51" s="11" t="s">
        <v>333</v>
      </c>
      <c r="H51" s="11" t="s">
        <v>268</v>
      </c>
      <c r="I51" s="11" t="s">
        <v>334</v>
      </c>
      <c r="J51" s="11" t="s">
        <v>335</v>
      </c>
      <c r="K51" s="61" t="s">
        <v>208</v>
      </c>
      <c r="L51" s="13" t="s">
        <v>316</v>
      </c>
      <c r="M51" s="63">
        <v>25</v>
      </c>
      <c r="N51" s="72">
        <v>8576.25</v>
      </c>
      <c r="O51" s="11" t="s">
        <v>300</v>
      </c>
      <c r="P51" s="42">
        <v>31.2</v>
      </c>
    </row>
    <row r="52" spans="1:16" s="41" customFormat="1" ht="111" customHeight="1">
      <c r="A52" s="961">
        <v>23</v>
      </c>
      <c r="B52" s="8">
        <v>13</v>
      </c>
      <c r="C52" s="8">
        <v>5</v>
      </c>
      <c r="D52" s="8" t="s">
        <v>58</v>
      </c>
      <c r="E52" s="11" t="s">
        <v>305</v>
      </c>
      <c r="F52" s="61" t="s">
        <v>336</v>
      </c>
      <c r="G52" s="11" t="s">
        <v>337</v>
      </c>
      <c r="H52" s="11" t="s">
        <v>338</v>
      </c>
      <c r="I52" s="11" t="s">
        <v>339</v>
      </c>
      <c r="J52" s="11" t="s">
        <v>340</v>
      </c>
      <c r="K52" s="61" t="s">
        <v>208</v>
      </c>
      <c r="L52" s="13" t="s">
        <v>241</v>
      </c>
      <c r="M52" s="63">
        <v>20</v>
      </c>
      <c r="N52" s="72">
        <v>12224.11</v>
      </c>
      <c r="O52" s="11" t="s">
        <v>300</v>
      </c>
      <c r="P52" s="42">
        <v>30.6</v>
      </c>
    </row>
    <row r="53" spans="1:16" s="41" customFormat="1" ht="111" customHeight="1">
      <c r="A53" s="970"/>
      <c r="B53" s="51">
        <v>13</v>
      </c>
      <c r="C53" s="51">
        <v>5</v>
      </c>
      <c r="D53" s="51" t="s">
        <v>58</v>
      </c>
      <c r="E53" s="50" t="s">
        <v>305</v>
      </c>
      <c r="F53" s="50" t="s">
        <v>336</v>
      </c>
      <c r="G53" s="50" t="s">
        <v>337</v>
      </c>
      <c r="H53" s="50" t="s">
        <v>338</v>
      </c>
      <c r="I53" s="50" t="s">
        <v>339</v>
      </c>
      <c r="J53" s="50" t="s">
        <v>340</v>
      </c>
      <c r="K53" s="50" t="s">
        <v>208</v>
      </c>
      <c r="L53" s="52" t="s">
        <v>241</v>
      </c>
      <c r="M53" s="80">
        <v>20</v>
      </c>
      <c r="N53" s="586">
        <v>11424.11</v>
      </c>
      <c r="O53" s="50" t="s">
        <v>300</v>
      </c>
      <c r="P53" s="51">
        <v>30.6</v>
      </c>
    </row>
    <row r="54" spans="1:16" s="41" customFormat="1" ht="35.25" customHeight="1">
      <c r="A54" s="969"/>
      <c r="B54" s="1167" t="s">
        <v>4586</v>
      </c>
      <c r="C54" s="1168"/>
      <c r="D54" s="1168"/>
      <c r="E54" s="1168"/>
      <c r="F54" s="1168"/>
      <c r="G54" s="1168"/>
      <c r="H54" s="1168"/>
      <c r="I54" s="1168"/>
      <c r="J54" s="1168"/>
      <c r="K54" s="1168"/>
      <c r="L54" s="1168"/>
      <c r="M54" s="1168"/>
      <c r="N54" s="1168"/>
      <c r="O54" s="1168"/>
      <c r="P54" s="1169"/>
    </row>
    <row r="55" spans="1:16" s="41" customFormat="1" ht="54" customHeight="1">
      <c r="A55" s="961">
        <v>24</v>
      </c>
      <c r="B55" s="8">
        <v>6</v>
      </c>
      <c r="C55" s="8">
        <v>1</v>
      </c>
      <c r="D55" s="8" t="s">
        <v>50</v>
      </c>
      <c r="E55" s="11" t="s">
        <v>265</v>
      </c>
      <c r="F55" s="61" t="s">
        <v>341</v>
      </c>
      <c r="G55" s="11" t="s">
        <v>342</v>
      </c>
      <c r="H55" s="11" t="s">
        <v>324</v>
      </c>
      <c r="I55" s="11" t="s">
        <v>343</v>
      </c>
      <c r="J55" s="11" t="s">
        <v>315</v>
      </c>
      <c r="K55" s="61" t="s">
        <v>208</v>
      </c>
      <c r="L55" s="13" t="s">
        <v>327</v>
      </c>
      <c r="M55" s="63">
        <v>15</v>
      </c>
      <c r="N55" s="72">
        <v>7480</v>
      </c>
      <c r="O55" s="11" t="s">
        <v>271</v>
      </c>
      <c r="P55" s="42">
        <v>30.4</v>
      </c>
    </row>
    <row r="56" spans="1:16" s="41" customFormat="1" ht="54" customHeight="1">
      <c r="A56" s="970"/>
      <c r="B56" s="51">
        <v>6</v>
      </c>
      <c r="C56" s="51">
        <v>1</v>
      </c>
      <c r="D56" s="51" t="s">
        <v>50</v>
      </c>
      <c r="E56" s="50" t="s">
        <v>265</v>
      </c>
      <c r="F56" s="50" t="s">
        <v>341</v>
      </c>
      <c r="G56" s="50" t="s">
        <v>342</v>
      </c>
      <c r="H56" s="50" t="s">
        <v>324</v>
      </c>
      <c r="I56" s="50" t="s">
        <v>343</v>
      </c>
      <c r="J56" s="50" t="s">
        <v>315</v>
      </c>
      <c r="K56" s="50" t="s">
        <v>208</v>
      </c>
      <c r="L56" s="52" t="s">
        <v>327</v>
      </c>
      <c r="M56" s="80">
        <v>15</v>
      </c>
      <c r="N56" s="586">
        <v>6880</v>
      </c>
      <c r="O56" s="50" t="s">
        <v>271</v>
      </c>
      <c r="P56" s="51">
        <v>30.4</v>
      </c>
    </row>
    <row r="57" spans="1:16" s="41" customFormat="1" ht="36.75" customHeight="1">
      <c r="A57" s="969"/>
      <c r="B57" s="1167" t="s">
        <v>4586</v>
      </c>
      <c r="C57" s="1168"/>
      <c r="D57" s="1168"/>
      <c r="E57" s="1168"/>
      <c r="F57" s="1168"/>
      <c r="G57" s="1168"/>
      <c r="H57" s="1168"/>
      <c r="I57" s="1168"/>
      <c r="J57" s="1168"/>
      <c r="K57" s="1168"/>
      <c r="L57" s="1168"/>
      <c r="M57" s="1168"/>
      <c r="N57" s="1168"/>
      <c r="O57" s="1168"/>
      <c r="P57" s="1169"/>
    </row>
    <row r="58" spans="1:16" s="41" customFormat="1" ht="59.25" customHeight="1">
      <c r="A58" s="961">
        <v>25</v>
      </c>
      <c r="B58" s="8">
        <v>13</v>
      </c>
      <c r="C58" s="8">
        <v>1</v>
      </c>
      <c r="D58" s="8" t="s">
        <v>50</v>
      </c>
      <c r="E58" s="11" t="s">
        <v>265</v>
      </c>
      <c r="F58" s="61" t="s">
        <v>344</v>
      </c>
      <c r="G58" s="11" t="s">
        <v>345</v>
      </c>
      <c r="H58" s="11" t="s">
        <v>275</v>
      </c>
      <c r="I58" s="11" t="s">
        <v>346</v>
      </c>
      <c r="J58" s="11" t="s">
        <v>256</v>
      </c>
      <c r="K58" s="61" t="s">
        <v>208</v>
      </c>
      <c r="L58" s="13" t="s">
        <v>278</v>
      </c>
      <c r="M58" s="63">
        <v>60</v>
      </c>
      <c r="N58" s="72">
        <v>7862.96</v>
      </c>
      <c r="O58" s="11" t="s">
        <v>271</v>
      </c>
      <c r="P58" s="42">
        <v>30</v>
      </c>
    </row>
    <row r="59" spans="1:16" s="41" customFormat="1" ht="59.25" customHeight="1">
      <c r="A59" s="970"/>
      <c r="B59" s="51">
        <v>13</v>
      </c>
      <c r="C59" s="51">
        <v>1</v>
      </c>
      <c r="D59" s="51" t="s">
        <v>50</v>
      </c>
      <c r="E59" s="50" t="s">
        <v>265</v>
      </c>
      <c r="F59" s="50" t="s">
        <v>344</v>
      </c>
      <c r="G59" s="50" t="s">
        <v>345</v>
      </c>
      <c r="H59" s="50" t="s">
        <v>275</v>
      </c>
      <c r="I59" s="50" t="s">
        <v>346</v>
      </c>
      <c r="J59" s="50" t="s">
        <v>256</v>
      </c>
      <c r="K59" s="50" t="s">
        <v>208</v>
      </c>
      <c r="L59" s="52" t="s">
        <v>278</v>
      </c>
      <c r="M59" s="80">
        <v>60</v>
      </c>
      <c r="N59" s="586">
        <v>7527.96</v>
      </c>
      <c r="O59" s="50" t="s">
        <v>271</v>
      </c>
      <c r="P59" s="51">
        <v>30</v>
      </c>
    </row>
    <row r="60" spans="1:16" s="41" customFormat="1" ht="34.5" customHeight="1">
      <c r="A60" s="969"/>
      <c r="B60" s="1167" t="s">
        <v>422</v>
      </c>
      <c r="C60" s="1168"/>
      <c r="D60" s="1168"/>
      <c r="E60" s="1168"/>
      <c r="F60" s="1168"/>
      <c r="G60" s="1168"/>
      <c r="H60" s="1168"/>
      <c r="I60" s="1168"/>
      <c r="J60" s="1168"/>
      <c r="K60" s="1168"/>
      <c r="L60" s="1168"/>
      <c r="M60" s="1168"/>
      <c r="N60" s="1168"/>
      <c r="O60" s="1168"/>
      <c r="P60" s="1169"/>
    </row>
    <row r="61" spans="1:16" s="41" customFormat="1" ht="59.25" customHeight="1">
      <c r="A61" s="16">
        <v>26</v>
      </c>
      <c r="B61" s="8">
        <v>10</v>
      </c>
      <c r="C61" s="8">
        <v>1</v>
      </c>
      <c r="D61" s="8" t="s">
        <v>99</v>
      </c>
      <c r="E61" s="11" t="s">
        <v>347</v>
      </c>
      <c r="F61" s="61" t="s">
        <v>348</v>
      </c>
      <c r="G61" s="11" t="s">
        <v>349</v>
      </c>
      <c r="H61" s="11" t="s">
        <v>248</v>
      </c>
      <c r="I61" s="11" t="s">
        <v>350</v>
      </c>
      <c r="J61" s="11" t="s">
        <v>277</v>
      </c>
      <c r="K61" s="61" t="s">
        <v>208</v>
      </c>
      <c r="L61" s="13" t="s">
        <v>351</v>
      </c>
      <c r="M61" s="63">
        <v>50</v>
      </c>
      <c r="N61" s="72">
        <v>20000</v>
      </c>
      <c r="O61" s="11" t="s">
        <v>352</v>
      </c>
      <c r="P61" s="42">
        <v>30</v>
      </c>
    </row>
    <row r="62" spans="1:16" s="41" customFormat="1" ht="68.25" customHeight="1">
      <c r="A62" s="16">
        <v>27</v>
      </c>
      <c r="B62" s="8">
        <v>10</v>
      </c>
      <c r="C62" s="8">
        <v>1</v>
      </c>
      <c r="D62" s="8" t="s">
        <v>99</v>
      </c>
      <c r="E62" s="11" t="s">
        <v>347</v>
      </c>
      <c r="F62" s="61" t="s">
        <v>353</v>
      </c>
      <c r="G62" s="11" t="s">
        <v>354</v>
      </c>
      <c r="H62" s="11" t="s">
        <v>248</v>
      </c>
      <c r="I62" s="11" t="s">
        <v>355</v>
      </c>
      <c r="J62" s="11" t="s">
        <v>356</v>
      </c>
      <c r="K62" s="61" t="s">
        <v>208</v>
      </c>
      <c r="L62" s="13" t="s">
        <v>351</v>
      </c>
      <c r="M62" s="63">
        <v>50</v>
      </c>
      <c r="N62" s="72">
        <v>20000</v>
      </c>
      <c r="O62" s="11" t="s">
        <v>352</v>
      </c>
      <c r="P62" s="42">
        <v>30</v>
      </c>
    </row>
    <row r="63" spans="1:16" s="41" customFormat="1" ht="60.75" customHeight="1">
      <c r="A63" s="16">
        <v>28</v>
      </c>
      <c r="B63" s="8">
        <v>10</v>
      </c>
      <c r="C63" s="8">
        <v>1</v>
      </c>
      <c r="D63" s="8" t="s">
        <v>99</v>
      </c>
      <c r="E63" s="11" t="s">
        <v>347</v>
      </c>
      <c r="F63" s="61" t="s">
        <v>357</v>
      </c>
      <c r="G63" s="11" t="s">
        <v>354</v>
      </c>
      <c r="H63" s="11" t="s">
        <v>248</v>
      </c>
      <c r="I63" s="11" t="s">
        <v>355</v>
      </c>
      <c r="J63" s="11" t="s">
        <v>358</v>
      </c>
      <c r="K63" s="61" t="s">
        <v>208</v>
      </c>
      <c r="L63" s="13" t="s">
        <v>351</v>
      </c>
      <c r="M63" s="63">
        <v>50</v>
      </c>
      <c r="N63" s="72">
        <v>20000</v>
      </c>
      <c r="O63" s="11" t="s">
        <v>352</v>
      </c>
      <c r="P63" s="42">
        <v>30</v>
      </c>
    </row>
    <row r="64" spans="1:16" s="41" customFormat="1" ht="63" customHeight="1">
      <c r="A64" s="16">
        <v>29</v>
      </c>
      <c r="B64" s="8">
        <v>10</v>
      </c>
      <c r="C64" s="8">
        <v>1</v>
      </c>
      <c r="D64" s="8" t="s">
        <v>99</v>
      </c>
      <c r="E64" s="11" t="s">
        <v>347</v>
      </c>
      <c r="F64" s="61" t="s">
        <v>359</v>
      </c>
      <c r="G64" s="11" t="s">
        <v>354</v>
      </c>
      <c r="H64" s="11" t="s">
        <v>248</v>
      </c>
      <c r="I64" s="11" t="s">
        <v>355</v>
      </c>
      <c r="J64" s="11" t="s">
        <v>304</v>
      </c>
      <c r="K64" s="61" t="s">
        <v>208</v>
      </c>
      <c r="L64" s="13" t="s">
        <v>351</v>
      </c>
      <c r="M64" s="63">
        <v>50</v>
      </c>
      <c r="N64" s="72">
        <v>20000</v>
      </c>
      <c r="O64" s="73" t="s">
        <v>352</v>
      </c>
      <c r="P64" s="42">
        <v>30</v>
      </c>
    </row>
    <row r="65" spans="1:16" s="41" customFormat="1" ht="62.25" customHeight="1">
      <c r="A65" s="16">
        <v>30</v>
      </c>
      <c r="B65" s="8">
        <v>12</v>
      </c>
      <c r="C65" s="8">
        <v>1</v>
      </c>
      <c r="D65" s="8" t="s">
        <v>58</v>
      </c>
      <c r="E65" s="11" t="s">
        <v>360</v>
      </c>
      <c r="F65" s="61" t="s">
        <v>361</v>
      </c>
      <c r="G65" s="11" t="s">
        <v>362</v>
      </c>
      <c r="H65" s="11" t="s">
        <v>248</v>
      </c>
      <c r="I65" s="11" t="s">
        <v>363</v>
      </c>
      <c r="J65" s="11" t="s">
        <v>277</v>
      </c>
      <c r="K65" s="61" t="s">
        <v>208</v>
      </c>
      <c r="L65" s="13" t="s">
        <v>364</v>
      </c>
      <c r="M65" s="63">
        <v>250</v>
      </c>
      <c r="N65" s="74">
        <v>19747.7</v>
      </c>
      <c r="O65" s="11" t="s">
        <v>365</v>
      </c>
      <c r="P65" s="42">
        <v>29</v>
      </c>
    </row>
    <row r="66" spans="1:16" s="3" customFormat="1" ht="12.75">
      <c r="A66" s="92"/>
      <c r="B66" s="430"/>
      <c r="C66" s="430"/>
      <c r="D66" s="430"/>
      <c r="E66" s="343"/>
      <c r="F66" s="204"/>
      <c r="G66" s="429"/>
      <c r="H66" s="204"/>
      <c r="I66" s="204"/>
      <c r="J66" s="832"/>
      <c r="K66" s="204"/>
      <c r="L66" s="343"/>
      <c r="M66" s="833"/>
      <c r="N66" s="834"/>
      <c r="O66" s="291"/>
      <c r="P66" s="835"/>
    </row>
    <row r="67" spans="1:16">
      <c r="F67" s="839"/>
      <c r="G67" s="840" t="s">
        <v>3903</v>
      </c>
      <c r="H67" s="841" t="s">
        <v>3904</v>
      </c>
      <c r="I67" s="839"/>
      <c r="J67" s="839"/>
      <c r="K67" s="842" t="s">
        <v>3903</v>
      </c>
      <c r="L67" s="847" t="s">
        <v>3904</v>
      </c>
    </row>
    <row r="68" spans="1:16">
      <c r="F68" s="848" t="s">
        <v>169</v>
      </c>
      <c r="G68" s="843">
        <f>N6+N10+N15+N20+N22+N25+N28+N29+N30</f>
        <v>238000</v>
      </c>
      <c r="H68" s="837">
        <f>N7+N12+N17+N20+N23+N26+N28+N29+N30</f>
        <v>260000</v>
      </c>
      <c r="I68" s="839"/>
      <c r="J68" s="844" t="s">
        <v>171</v>
      </c>
      <c r="K68" s="845">
        <v>9</v>
      </c>
      <c r="L68" s="849">
        <v>9</v>
      </c>
    </row>
    <row r="69" spans="1:16">
      <c r="F69" s="848" t="s">
        <v>170</v>
      </c>
      <c r="G69" s="843">
        <f>N31+N33+N34+N37+N38+N41+N42+N43+N44+N45+N48+N50+N51+N52+N55+N58+N61+N62+N63+N64+N65</f>
        <v>356954.45</v>
      </c>
      <c r="H69" s="837">
        <f>N31+N33+N35+N37+N38+N41+N42+N43+N44+N46+N48+N50+N51+N53+N56+N59+N61+N62+N63+N64+N65</f>
        <v>350699.64999999997</v>
      </c>
      <c r="I69" s="839"/>
      <c r="J69" s="845" t="s">
        <v>173</v>
      </c>
      <c r="K69" s="845">
        <v>21</v>
      </c>
      <c r="L69" s="849">
        <v>21</v>
      </c>
    </row>
    <row r="70" spans="1:16">
      <c r="F70" s="848" t="s">
        <v>172</v>
      </c>
      <c r="G70" s="851">
        <f>G68+G69</f>
        <v>594954.44999999995</v>
      </c>
      <c r="H70" s="837">
        <f>H68+H69</f>
        <v>610699.64999999991</v>
      </c>
      <c r="I70" s="839"/>
      <c r="J70" s="845" t="s">
        <v>174</v>
      </c>
      <c r="K70" s="845">
        <f>K68+K69</f>
        <v>30</v>
      </c>
      <c r="L70" s="849">
        <f>L68+L69</f>
        <v>30</v>
      </c>
    </row>
    <row r="71" spans="1:16">
      <c r="G71" s="838"/>
    </row>
    <row r="72" spans="1:16" ht="15.75">
      <c r="A72" s="1158" t="s">
        <v>175</v>
      </c>
      <c r="B72" s="1159"/>
      <c r="C72" s="1159"/>
      <c r="D72" s="1159"/>
      <c r="E72" s="1159"/>
      <c r="F72" s="1159"/>
      <c r="G72" s="1159"/>
      <c r="H72" s="1159"/>
      <c r="I72" s="1159"/>
      <c r="J72" s="1159"/>
      <c r="K72" s="1159"/>
      <c r="L72" s="1159"/>
      <c r="M72" s="1159"/>
    </row>
    <row r="73" spans="1:16" ht="15.75">
      <c r="A73" s="1"/>
      <c r="B73" s="2"/>
      <c r="C73" s="2"/>
      <c r="D73" s="2"/>
      <c r="E73" s="2"/>
      <c r="F73" s="2"/>
      <c r="G73" s="2"/>
      <c r="H73" s="2"/>
      <c r="I73" s="2"/>
      <c r="J73" s="2"/>
      <c r="K73" s="2"/>
      <c r="L73" s="2"/>
      <c r="M73" s="2"/>
    </row>
    <row r="74" spans="1:16" s="3" customFormat="1" ht="30" customHeight="1">
      <c r="A74" s="1085" t="s">
        <v>1</v>
      </c>
      <c r="B74" s="1073" t="s">
        <v>2</v>
      </c>
      <c r="C74" s="1073" t="s">
        <v>3</v>
      </c>
      <c r="D74" s="1085" t="s">
        <v>4</v>
      </c>
      <c r="E74" s="1085" t="s">
        <v>5</v>
      </c>
      <c r="F74" s="1085" t="s">
        <v>6</v>
      </c>
      <c r="G74" s="1085" t="s">
        <v>7</v>
      </c>
      <c r="H74" s="1085" t="s">
        <v>8</v>
      </c>
      <c r="I74" s="1085" t="s">
        <v>9</v>
      </c>
      <c r="J74" s="1087" t="s">
        <v>10</v>
      </c>
      <c r="K74" s="1088"/>
      <c r="L74" s="1089" t="s">
        <v>11</v>
      </c>
      <c r="M74" s="1089"/>
      <c r="N74" s="1073" t="s">
        <v>12</v>
      </c>
      <c r="O74" s="1073" t="s">
        <v>13</v>
      </c>
      <c r="P74" s="1073" t="s">
        <v>14</v>
      </c>
    </row>
    <row r="75" spans="1:16" s="3" customFormat="1" ht="35.25" customHeight="1">
      <c r="A75" s="1086"/>
      <c r="B75" s="1074"/>
      <c r="C75" s="1074"/>
      <c r="D75" s="1086"/>
      <c r="E75" s="1086"/>
      <c r="F75" s="1086"/>
      <c r="G75" s="1086"/>
      <c r="H75" s="1086"/>
      <c r="I75" s="1086"/>
      <c r="J75" s="4">
        <v>2016</v>
      </c>
      <c r="K75" s="4">
        <v>2017</v>
      </c>
      <c r="L75" s="5" t="s">
        <v>15</v>
      </c>
      <c r="M75" s="5" t="s">
        <v>16</v>
      </c>
      <c r="N75" s="1074"/>
      <c r="O75" s="1074"/>
      <c r="P75" s="1074"/>
    </row>
    <row r="76" spans="1:16" s="41" customFormat="1" ht="63.75">
      <c r="A76" s="58">
        <v>1</v>
      </c>
      <c r="B76" s="76">
        <v>10</v>
      </c>
      <c r="C76" s="76">
        <v>5</v>
      </c>
      <c r="D76" s="76" t="s">
        <v>58</v>
      </c>
      <c r="E76" s="70" t="s">
        <v>202</v>
      </c>
      <c r="F76" s="11" t="s">
        <v>366</v>
      </c>
      <c r="G76" s="11" t="s">
        <v>367</v>
      </c>
      <c r="H76" s="11" t="s">
        <v>368</v>
      </c>
      <c r="I76" s="11" t="s">
        <v>206</v>
      </c>
      <c r="J76" s="11" t="s">
        <v>207</v>
      </c>
      <c r="K76" s="61" t="s">
        <v>208</v>
      </c>
      <c r="L76" s="13" t="s">
        <v>369</v>
      </c>
      <c r="M76" s="63">
        <v>5</v>
      </c>
      <c r="N76" s="64">
        <v>20000</v>
      </c>
      <c r="O76" s="61" t="s">
        <v>210</v>
      </c>
      <c r="P76" s="16" t="s">
        <v>29</v>
      </c>
    </row>
    <row r="77" spans="1:16" s="41" customFormat="1" ht="81" customHeight="1">
      <c r="A77" s="16">
        <v>2</v>
      </c>
      <c r="B77" s="8">
        <v>10</v>
      </c>
      <c r="C77" s="8">
        <v>5</v>
      </c>
      <c r="D77" s="8" t="s">
        <v>58</v>
      </c>
      <c r="E77" s="61" t="s">
        <v>370</v>
      </c>
      <c r="F77" s="61" t="s">
        <v>371</v>
      </c>
      <c r="G77" s="61" t="s">
        <v>372</v>
      </c>
      <c r="H77" s="61" t="s">
        <v>373</v>
      </c>
      <c r="I77" s="61" t="s">
        <v>374</v>
      </c>
      <c r="J77" s="61" t="s">
        <v>335</v>
      </c>
      <c r="K77" s="61" t="s">
        <v>208</v>
      </c>
      <c r="L77" s="13" t="s">
        <v>375</v>
      </c>
      <c r="M77" s="63">
        <v>33</v>
      </c>
      <c r="N77" s="72">
        <v>53682.1</v>
      </c>
      <c r="O77" s="61" t="s">
        <v>376</v>
      </c>
      <c r="P77" s="77">
        <v>28.4</v>
      </c>
    </row>
    <row r="78" spans="1:16" s="41" customFormat="1" ht="51">
      <c r="A78" s="58">
        <v>3</v>
      </c>
      <c r="B78" s="8">
        <v>12</v>
      </c>
      <c r="C78" s="8">
        <v>3</v>
      </c>
      <c r="D78" s="8" t="s">
        <v>272</v>
      </c>
      <c r="E78" s="61" t="s">
        <v>265</v>
      </c>
      <c r="F78" s="61" t="s">
        <v>377</v>
      </c>
      <c r="G78" s="61" t="s">
        <v>378</v>
      </c>
      <c r="H78" s="61" t="s">
        <v>379</v>
      </c>
      <c r="I78" s="61" t="s">
        <v>380</v>
      </c>
      <c r="J78" s="61" t="s">
        <v>262</v>
      </c>
      <c r="K78" s="61" t="s">
        <v>208</v>
      </c>
      <c r="L78" s="13" t="s">
        <v>245</v>
      </c>
      <c r="M78" s="63">
        <v>12</v>
      </c>
      <c r="N78" s="72">
        <v>12000</v>
      </c>
      <c r="O78" s="61" t="s">
        <v>271</v>
      </c>
      <c r="P78" s="77">
        <v>28</v>
      </c>
    </row>
    <row r="79" spans="1:16" s="41" customFormat="1" ht="38.25">
      <c r="A79" s="16">
        <v>4</v>
      </c>
      <c r="B79" s="8">
        <v>13</v>
      </c>
      <c r="C79" s="8">
        <v>4</v>
      </c>
      <c r="D79" s="8" t="s">
        <v>50</v>
      </c>
      <c r="E79" s="61" t="s">
        <v>310</v>
      </c>
      <c r="F79" s="61" t="s">
        <v>381</v>
      </c>
      <c r="G79" s="61" t="s">
        <v>382</v>
      </c>
      <c r="H79" s="61" t="s">
        <v>320</v>
      </c>
      <c r="I79" s="61" t="s">
        <v>383</v>
      </c>
      <c r="J79" s="61" t="s">
        <v>299</v>
      </c>
      <c r="K79" s="61" t="s">
        <v>208</v>
      </c>
      <c r="L79" s="13" t="s">
        <v>241</v>
      </c>
      <c r="M79" s="63">
        <v>60</v>
      </c>
      <c r="N79" s="72">
        <v>4987.7</v>
      </c>
      <c r="O79" s="61" t="s">
        <v>317</v>
      </c>
      <c r="P79" s="77">
        <v>25</v>
      </c>
    </row>
    <row r="80" spans="1:16" s="41" customFormat="1" ht="51">
      <c r="A80" s="58">
        <v>5</v>
      </c>
      <c r="B80" s="8">
        <v>10</v>
      </c>
      <c r="C80" s="8">
        <v>1</v>
      </c>
      <c r="D80" s="8" t="s">
        <v>99</v>
      </c>
      <c r="E80" s="61" t="s">
        <v>384</v>
      </c>
      <c r="F80" s="61" t="s">
        <v>385</v>
      </c>
      <c r="G80" s="61" t="s">
        <v>386</v>
      </c>
      <c r="H80" s="61" t="s">
        <v>248</v>
      </c>
      <c r="I80" s="61" t="s">
        <v>387</v>
      </c>
      <c r="J80" s="61" t="s">
        <v>249</v>
      </c>
      <c r="K80" s="61" t="s">
        <v>208</v>
      </c>
      <c r="L80" s="13" t="s">
        <v>351</v>
      </c>
      <c r="M80" s="63">
        <v>15</v>
      </c>
      <c r="N80" s="72">
        <v>17993.3</v>
      </c>
      <c r="O80" s="61" t="s">
        <v>352</v>
      </c>
      <c r="P80" s="77">
        <v>25</v>
      </c>
    </row>
    <row r="81" spans="1:16" s="41" customFormat="1" ht="51">
      <c r="A81" s="16">
        <v>6</v>
      </c>
      <c r="B81" s="8">
        <v>13</v>
      </c>
      <c r="C81" s="8">
        <v>2</v>
      </c>
      <c r="D81" s="8" t="s">
        <v>58</v>
      </c>
      <c r="E81" s="61" t="s">
        <v>388</v>
      </c>
      <c r="F81" s="61" t="s">
        <v>389</v>
      </c>
      <c r="G81" s="61" t="s">
        <v>390</v>
      </c>
      <c r="H81" s="61" t="s">
        <v>391</v>
      </c>
      <c r="I81" s="61" t="s">
        <v>392</v>
      </c>
      <c r="J81" s="61" t="s">
        <v>335</v>
      </c>
      <c r="K81" s="61" t="s">
        <v>208</v>
      </c>
      <c r="L81" s="13" t="s">
        <v>254</v>
      </c>
      <c r="M81" s="63">
        <v>250</v>
      </c>
      <c r="N81" s="72">
        <v>44593.65</v>
      </c>
      <c r="O81" s="61" t="s">
        <v>393</v>
      </c>
      <c r="P81" s="77">
        <v>25</v>
      </c>
    </row>
    <row r="82" spans="1:16" s="41" customFormat="1" ht="38.25">
      <c r="A82" s="58">
        <v>7</v>
      </c>
      <c r="B82" s="8">
        <v>12</v>
      </c>
      <c r="C82" s="8">
        <v>1</v>
      </c>
      <c r="D82" s="8" t="s">
        <v>50</v>
      </c>
      <c r="E82" s="61" t="s">
        <v>394</v>
      </c>
      <c r="F82" s="61" t="s">
        <v>395</v>
      </c>
      <c r="G82" s="61" t="s">
        <v>396</v>
      </c>
      <c r="H82" s="61" t="s">
        <v>268</v>
      </c>
      <c r="I82" s="61" t="s">
        <v>397</v>
      </c>
      <c r="J82" s="61" t="s">
        <v>249</v>
      </c>
      <c r="K82" s="61" t="s">
        <v>208</v>
      </c>
      <c r="L82" s="13" t="s">
        <v>270</v>
      </c>
      <c r="M82" s="63">
        <v>52</v>
      </c>
      <c r="N82" s="72">
        <v>20240</v>
      </c>
      <c r="O82" s="61" t="s">
        <v>398</v>
      </c>
      <c r="P82" s="77">
        <v>24</v>
      </c>
    </row>
    <row r="83" spans="1:16" s="41" customFormat="1" ht="38.25">
      <c r="A83" s="16">
        <v>8</v>
      </c>
      <c r="B83" s="8">
        <v>12</v>
      </c>
      <c r="C83" s="8">
        <v>1</v>
      </c>
      <c r="D83" s="8" t="s">
        <v>99</v>
      </c>
      <c r="E83" s="61" t="s">
        <v>394</v>
      </c>
      <c r="F83" s="61" t="s">
        <v>399</v>
      </c>
      <c r="G83" s="61" t="s">
        <v>396</v>
      </c>
      <c r="H83" s="61" t="s">
        <v>268</v>
      </c>
      <c r="I83" s="61" t="s">
        <v>397</v>
      </c>
      <c r="J83" s="61" t="s">
        <v>358</v>
      </c>
      <c r="K83" s="61" t="s">
        <v>208</v>
      </c>
      <c r="L83" s="13" t="s">
        <v>270</v>
      </c>
      <c r="M83" s="63">
        <v>52</v>
      </c>
      <c r="N83" s="72">
        <v>20740</v>
      </c>
      <c r="O83" s="61" t="s">
        <v>398</v>
      </c>
      <c r="P83" s="77">
        <v>24</v>
      </c>
    </row>
    <row r="84" spans="1:16" s="41" customFormat="1" ht="38.25">
      <c r="A84" s="58">
        <v>9</v>
      </c>
      <c r="B84" s="8">
        <v>10</v>
      </c>
      <c r="C84" s="8">
        <v>1</v>
      </c>
      <c r="D84" s="8" t="s">
        <v>99</v>
      </c>
      <c r="E84" s="61" t="s">
        <v>400</v>
      </c>
      <c r="F84" s="61" t="s">
        <v>401</v>
      </c>
      <c r="G84" s="61" t="s">
        <v>402</v>
      </c>
      <c r="H84" s="61" t="s">
        <v>403</v>
      </c>
      <c r="I84" s="61" t="s">
        <v>404</v>
      </c>
      <c r="J84" s="61" t="s">
        <v>340</v>
      </c>
      <c r="K84" s="61" t="s">
        <v>208</v>
      </c>
      <c r="L84" s="13" t="s">
        <v>351</v>
      </c>
      <c r="M84" s="63">
        <v>5</v>
      </c>
      <c r="N84" s="72">
        <v>9124.15</v>
      </c>
      <c r="O84" s="61" t="s">
        <v>300</v>
      </c>
      <c r="P84" s="77">
        <v>23.2</v>
      </c>
    </row>
    <row r="85" spans="1:16" s="41" customFormat="1" ht="38.25">
      <c r="A85" s="16">
        <v>10</v>
      </c>
      <c r="B85" s="8">
        <v>10</v>
      </c>
      <c r="C85" s="8">
        <v>3</v>
      </c>
      <c r="D85" s="8" t="s">
        <v>58</v>
      </c>
      <c r="E85" s="61" t="s">
        <v>360</v>
      </c>
      <c r="F85" s="61" t="s">
        <v>405</v>
      </c>
      <c r="G85" s="61" t="s">
        <v>406</v>
      </c>
      <c r="H85" s="61" t="s">
        <v>248</v>
      </c>
      <c r="I85" s="61" t="s">
        <v>407</v>
      </c>
      <c r="J85" s="61" t="s">
        <v>358</v>
      </c>
      <c r="K85" s="61" t="s">
        <v>208</v>
      </c>
      <c r="L85" s="13" t="s">
        <v>408</v>
      </c>
      <c r="M85" s="63">
        <v>250</v>
      </c>
      <c r="N85" s="72">
        <v>46530</v>
      </c>
      <c r="O85" s="61" t="s">
        <v>365</v>
      </c>
      <c r="P85" s="77">
        <v>23</v>
      </c>
    </row>
    <row r="86" spans="1:16" s="41" customFormat="1" ht="51">
      <c r="A86" s="58">
        <v>11</v>
      </c>
      <c r="B86" s="8">
        <v>13</v>
      </c>
      <c r="C86" s="8">
        <v>3</v>
      </c>
      <c r="D86" s="8" t="s">
        <v>272</v>
      </c>
      <c r="E86" s="61" t="s">
        <v>265</v>
      </c>
      <c r="F86" s="61" t="s">
        <v>409</v>
      </c>
      <c r="G86" s="61" t="s">
        <v>410</v>
      </c>
      <c r="H86" s="61" t="s">
        <v>411</v>
      </c>
      <c r="I86" s="61" t="s">
        <v>412</v>
      </c>
      <c r="J86" s="61" t="s">
        <v>290</v>
      </c>
      <c r="K86" s="61" t="s">
        <v>208</v>
      </c>
      <c r="L86" s="13" t="s">
        <v>241</v>
      </c>
      <c r="M86" s="63">
        <v>100</v>
      </c>
      <c r="N86" s="72">
        <v>9500</v>
      </c>
      <c r="O86" s="61" t="s">
        <v>271</v>
      </c>
      <c r="P86" s="77">
        <v>22.2</v>
      </c>
    </row>
    <row r="87" spans="1:16" s="41" customFormat="1" ht="51">
      <c r="A87" s="16">
        <v>12</v>
      </c>
      <c r="B87" s="8">
        <v>13</v>
      </c>
      <c r="C87" s="8">
        <v>2</v>
      </c>
      <c r="D87" s="8" t="s">
        <v>272</v>
      </c>
      <c r="E87" s="61" t="s">
        <v>265</v>
      </c>
      <c r="F87" s="61" t="s">
        <v>413</v>
      </c>
      <c r="G87" s="61" t="s">
        <v>414</v>
      </c>
      <c r="H87" s="61" t="s">
        <v>415</v>
      </c>
      <c r="I87" s="61" t="s">
        <v>416</v>
      </c>
      <c r="J87" s="61" t="s">
        <v>256</v>
      </c>
      <c r="K87" s="61" t="s">
        <v>208</v>
      </c>
      <c r="L87" s="13" t="s">
        <v>293</v>
      </c>
      <c r="M87" s="63">
        <v>1000</v>
      </c>
      <c r="N87" s="72">
        <v>14100</v>
      </c>
      <c r="O87" s="61" t="s">
        <v>271</v>
      </c>
      <c r="P87" s="77">
        <v>22</v>
      </c>
    </row>
  </sheetData>
  <mergeCells count="165">
    <mergeCell ref="J74:K74"/>
    <mergeCell ref="L74:M74"/>
    <mergeCell ref="N74:N75"/>
    <mergeCell ref="O74:O75"/>
    <mergeCell ref="P74:P75"/>
    <mergeCell ref="B48:B49"/>
    <mergeCell ref="C48:C49"/>
    <mergeCell ref="D48:D49"/>
    <mergeCell ref="E48:E49"/>
    <mergeCell ref="F48:F49"/>
    <mergeCell ref="G48:G49"/>
    <mergeCell ref="H48:H49"/>
    <mergeCell ref="I48:I49"/>
    <mergeCell ref="J48:J49"/>
    <mergeCell ref="K48:K49"/>
    <mergeCell ref="N48:N49"/>
    <mergeCell ref="O48:O49"/>
    <mergeCell ref="P48:P49"/>
    <mergeCell ref="O38:O40"/>
    <mergeCell ref="P38:P40"/>
    <mergeCell ref="A48:A49"/>
    <mergeCell ref="N38:N40"/>
    <mergeCell ref="B47:P47"/>
    <mergeCell ref="A72:M72"/>
    <mergeCell ref="A74:A75"/>
    <mergeCell ref="B74:B75"/>
    <mergeCell ref="C74:C75"/>
    <mergeCell ref="D74:D75"/>
    <mergeCell ref="E74:E75"/>
    <mergeCell ref="F74:F75"/>
    <mergeCell ref="G74:G75"/>
    <mergeCell ref="H74:H75"/>
    <mergeCell ref="I74:I75"/>
    <mergeCell ref="A38:A40"/>
    <mergeCell ref="B38:B40"/>
    <mergeCell ref="C38:C40"/>
    <mergeCell ref="D38:D40"/>
    <mergeCell ref="E38:E40"/>
    <mergeCell ref="F38:F40"/>
    <mergeCell ref="B54:P54"/>
    <mergeCell ref="B57:P57"/>
    <mergeCell ref="B60:P60"/>
    <mergeCell ref="A31:A32"/>
    <mergeCell ref="B31:B32"/>
    <mergeCell ref="C31:C32"/>
    <mergeCell ref="D31:D32"/>
    <mergeCell ref="E31:E32"/>
    <mergeCell ref="F31:F32"/>
    <mergeCell ref="G31:G32"/>
    <mergeCell ref="H31:H32"/>
    <mergeCell ref="B36:P36"/>
    <mergeCell ref="N31:N32"/>
    <mergeCell ref="O31:O32"/>
    <mergeCell ref="P31:P32"/>
    <mergeCell ref="K20:K21"/>
    <mergeCell ref="N20:N21"/>
    <mergeCell ref="I31:I32"/>
    <mergeCell ref="J31:J32"/>
    <mergeCell ref="K31:K32"/>
    <mergeCell ref="G38:G40"/>
    <mergeCell ref="H38:H40"/>
    <mergeCell ref="I38:I40"/>
    <mergeCell ref="J38:J40"/>
    <mergeCell ref="K38:K40"/>
    <mergeCell ref="B14:P14"/>
    <mergeCell ref="B12:B13"/>
    <mergeCell ref="C12:C13"/>
    <mergeCell ref="D12:D13"/>
    <mergeCell ref="E12:E13"/>
    <mergeCell ref="B24:P24"/>
    <mergeCell ref="B27:P27"/>
    <mergeCell ref="A15:A16"/>
    <mergeCell ref="B15:B16"/>
    <mergeCell ref="C15:C16"/>
    <mergeCell ref="D15:D16"/>
    <mergeCell ref="E15:E16"/>
    <mergeCell ref="F15:F16"/>
    <mergeCell ref="A17:A18"/>
    <mergeCell ref="B17:B18"/>
    <mergeCell ref="C17:C18"/>
    <mergeCell ref="D17:D18"/>
    <mergeCell ref="E17:E18"/>
    <mergeCell ref="F17:F18"/>
    <mergeCell ref="A20:A21"/>
    <mergeCell ref="B20:B21"/>
    <mergeCell ref="C20:C21"/>
    <mergeCell ref="D20:D21"/>
    <mergeCell ref="E20:E21"/>
    <mergeCell ref="G15:G16"/>
    <mergeCell ref="H15:H16"/>
    <mergeCell ref="F20:F21"/>
    <mergeCell ref="I17:I18"/>
    <mergeCell ref="J17:J18"/>
    <mergeCell ref="K17:K18"/>
    <mergeCell ref="N17:N18"/>
    <mergeCell ref="O15:O16"/>
    <mergeCell ref="P15:P16"/>
    <mergeCell ref="I15:I16"/>
    <mergeCell ref="J15:J16"/>
    <mergeCell ref="K15:K16"/>
    <mergeCell ref="N15:N16"/>
    <mergeCell ref="G20:G21"/>
    <mergeCell ref="H20:H21"/>
    <mergeCell ref="O17:O18"/>
    <mergeCell ref="P17:P18"/>
    <mergeCell ref="G17:G18"/>
    <mergeCell ref="H17:H18"/>
    <mergeCell ref="B19:P19"/>
    <mergeCell ref="O20:O21"/>
    <mergeCell ref="P20:P21"/>
    <mergeCell ref="I20:I21"/>
    <mergeCell ref="J20:J21"/>
    <mergeCell ref="A10:A11"/>
    <mergeCell ref="B10:B11"/>
    <mergeCell ref="C10:C11"/>
    <mergeCell ref="D10:D11"/>
    <mergeCell ref="E10:E11"/>
    <mergeCell ref="F10:F11"/>
    <mergeCell ref="G10:G11"/>
    <mergeCell ref="K12:K13"/>
    <mergeCell ref="N12:N13"/>
    <mergeCell ref="B9:P9"/>
    <mergeCell ref="P10:P11"/>
    <mergeCell ref="H10:H11"/>
    <mergeCell ref="I10:I11"/>
    <mergeCell ref="J10:J11"/>
    <mergeCell ref="K10:K11"/>
    <mergeCell ref="N10:N11"/>
    <mergeCell ref="O10:O11"/>
    <mergeCell ref="F12:F13"/>
    <mergeCell ref="G12:G13"/>
    <mergeCell ref="H12:H13"/>
    <mergeCell ref="I12:I13"/>
    <mergeCell ref="J12:J13"/>
    <mergeCell ref="O12:O13"/>
    <mergeCell ref="P12:P13"/>
    <mergeCell ref="P4:P5"/>
    <mergeCell ref="A7:A8"/>
    <mergeCell ref="B7:B8"/>
    <mergeCell ref="C7:C8"/>
    <mergeCell ref="D7:D8"/>
    <mergeCell ref="E7:E8"/>
    <mergeCell ref="N7:N8"/>
    <mergeCell ref="O7:O8"/>
    <mergeCell ref="P7:P8"/>
    <mergeCell ref="H7:H8"/>
    <mergeCell ref="I7:I8"/>
    <mergeCell ref="J7:J8"/>
    <mergeCell ref="K7:K8"/>
    <mergeCell ref="F7:F8"/>
    <mergeCell ref="G7:G8"/>
    <mergeCell ref="A2:O2"/>
    <mergeCell ref="A4:A5"/>
    <mergeCell ref="B4:B5"/>
    <mergeCell ref="C4:C5"/>
    <mergeCell ref="D4:D5"/>
    <mergeCell ref="E4:E5"/>
    <mergeCell ref="F4:F5"/>
    <mergeCell ref="G4:G5"/>
    <mergeCell ref="H4:H5"/>
    <mergeCell ref="I4:I5"/>
    <mergeCell ref="J4:K4"/>
    <mergeCell ref="L4:M4"/>
    <mergeCell ref="N4:N5"/>
    <mergeCell ref="O4:O5"/>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2"/>
  <sheetViews>
    <sheetView workbookViewId="0">
      <selection activeCell="E6" sqref="E6"/>
    </sheetView>
  </sheetViews>
  <sheetFormatPr defaultRowHeight="15"/>
  <cols>
    <col min="2" max="2" width="26.85546875" customWidth="1"/>
    <col min="3" max="3" width="15.28515625" customWidth="1"/>
    <col min="4" max="4" width="28.140625" customWidth="1"/>
    <col min="5" max="5" width="36.140625" customWidth="1"/>
    <col min="6" max="6" width="33.7109375" customWidth="1"/>
  </cols>
  <sheetData>
    <row r="2" spans="2:6" ht="47.25">
      <c r="B2" s="564" t="s">
        <v>3558</v>
      </c>
      <c r="C2" s="564" t="s">
        <v>3559</v>
      </c>
      <c r="D2" s="564" t="s">
        <v>3560</v>
      </c>
      <c r="E2" s="564" t="s">
        <v>3561</v>
      </c>
      <c r="F2" s="564" t="s">
        <v>3562</v>
      </c>
    </row>
    <row r="3" spans="2:6" ht="108">
      <c r="B3" s="591"/>
      <c r="C3" s="592">
        <v>6</v>
      </c>
      <c r="D3" s="592" t="s">
        <v>341</v>
      </c>
      <c r="E3" s="593" t="s">
        <v>3905</v>
      </c>
      <c r="F3" s="593" t="s">
        <v>421</v>
      </c>
    </row>
    <row r="4" spans="2:6" ht="120.75" customHeight="1">
      <c r="B4" s="591"/>
      <c r="C4" s="592">
        <v>10</v>
      </c>
      <c r="D4" s="592" t="s">
        <v>203</v>
      </c>
      <c r="E4" s="830" t="s">
        <v>4524</v>
      </c>
      <c r="F4" s="593" t="s">
        <v>417</v>
      </c>
    </row>
    <row r="5" spans="2:6" ht="150">
      <c r="B5" s="591"/>
      <c r="C5" s="592">
        <v>10</v>
      </c>
      <c r="D5" s="592" t="s">
        <v>3906</v>
      </c>
      <c r="E5" s="593" t="s">
        <v>3907</v>
      </c>
      <c r="F5" s="593" t="s">
        <v>4486</v>
      </c>
    </row>
    <row r="6" spans="2:6" ht="84">
      <c r="B6" s="591"/>
      <c r="C6" s="592">
        <v>11</v>
      </c>
      <c r="D6" s="592" t="s">
        <v>221</v>
      </c>
      <c r="E6" s="830" t="s">
        <v>4629</v>
      </c>
      <c r="F6" s="593" t="s">
        <v>3908</v>
      </c>
    </row>
    <row r="7" spans="2:6" ht="168">
      <c r="B7" s="591"/>
      <c r="C7" s="592">
        <v>12</v>
      </c>
      <c r="D7" s="592" t="s">
        <v>236</v>
      </c>
      <c r="E7" s="593" t="s">
        <v>3909</v>
      </c>
      <c r="F7" s="593" t="s">
        <v>419</v>
      </c>
    </row>
    <row r="8" spans="2:6" ht="72">
      <c r="B8" s="591"/>
      <c r="C8" s="592">
        <v>12</v>
      </c>
      <c r="D8" s="592" t="s">
        <v>242</v>
      </c>
      <c r="E8" s="593" t="s">
        <v>3910</v>
      </c>
      <c r="F8" s="593" t="s">
        <v>420</v>
      </c>
    </row>
    <row r="9" spans="2:6" ht="108">
      <c r="B9" s="591"/>
      <c r="C9" s="592">
        <v>13</v>
      </c>
      <c r="D9" s="592" t="s">
        <v>273</v>
      </c>
      <c r="E9" s="593" t="s">
        <v>3911</v>
      </c>
      <c r="F9" s="593" t="s">
        <v>421</v>
      </c>
    </row>
    <row r="10" spans="2:6" ht="204">
      <c r="B10" s="591"/>
      <c r="C10" s="592">
        <v>13</v>
      </c>
      <c r="D10" s="592" t="s">
        <v>3912</v>
      </c>
      <c r="E10" s="593" t="s">
        <v>3913</v>
      </c>
      <c r="F10" s="593" t="s">
        <v>4487</v>
      </c>
    </row>
    <row r="11" spans="2:6" ht="108">
      <c r="B11" s="591"/>
      <c r="C11" s="592">
        <v>13</v>
      </c>
      <c r="D11" s="592" t="s">
        <v>336</v>
      </c>
      <c r="E11" s="593" t="s">
        <v>3914</v>
      </c>
      <c r="F11" s="593" t="s">
        <v>421</v>
      </c>
    </row>
    <row r="12" spans="2:6" ht="108">
      <c r="B12" s="591"/>
      <c r="C12" s="592">
        <v>13</v>
      </c>
      <c r="D12" s="592" t="s">
        <v>344</v>
      </c>
      <c r="E12" s="593" t="s">
        <v>3915</v>
      </c>
      <c r="F12" s="593" t="s">
        <v>422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0"/>
  <sheetViews>
    <sheetView topLeftCell="A46" zoomScale="60" zoomScaleNormal="60" workbookViewId="0">
      <selection activeCell="H53" sqref="H53"/>
    </sheetView>
  </sheetViews>
  <sheetFormatPr defaultColWidth="9.140625" defaultRowHeight="15"/>
  <cols>
    <col min="1" max="1" width="4.7109375" bestFit="1" customWidth="1"/>
    <col min="2" max="2" width="9.7109375" bestFit="1" customWidth="1"/>
    <col min="3" max="3" width="10" bestFit="1" customWidth="1"/>
    <col min="4" max="4" width="8.85546875" bestFit="1" customWidth="1"/>
    <col min="5" max="5" width="22.85546875" customWidth="1"/>
    <col min="6" max="6" width="59.7109375" bestFit="1" customWidth="1"/>
    <col min="7" max="7" width="57.85546875" bestFit="1" customWidth="1"/>
    <col min="8" max="8" width="35.28515625" bestFit="1" customWidth="1"/>
    <col min="9" max="9" width="28.140625" bestFit="1" customWidth="1"/>
    <col min="10" max="10" width="33.140625" bestFit="1" customWidth="1"/>
    <col min="11" max="11" width="26" bestFit="1" customWidth="1"/>
    <col min="12" max="12" width="19.140625" bestFit="1" customWidth="1"/>
    <col min="13" max="13" width="10.42578125" customWidth="1"/>
    <col min="14" max="14" width="14.42578125" customWidth="1"/>
    <col min="15" max="15" width="14.7109375" customWidth="1"/>
    <col min="16" max="16" width="9" bestFit="1" customWidth="1"/>
    <col min="257" max="257" width="4.7109375" bestFit="1" customWidth="1"/>
    <col min="258" max="258" width="9.7109375" bestFit="1" customWidth="1"/>
    <col min="259" max="259" width="10" bestFit="1" customWidth="1"/>
    <col min="260" max="260" width="8.85546875" bestFit="1" customWidth="1"/>
    <col min="261" max="261" width="22.85546875" customWidth="1"/>
    <col min="262" max="262" width="59.7109375" bestFit="1" customWidth="1"/>
    <col min="263" max="263" width="57.85546875" bestFit="1" customWidth="1"/>
    <col min="264" max="264" width="35.28515625" bestFit="1" customWidth="1"/>
    <col min="265" max="265" width="28.140625" bestFit="1" customWidth="1"/>
    <col min="266" max="266" width="33.140625" bestFit="1" customWidth="1"/>
    <col min="267" max="267" width="26" bestFit="1" customWidth="1"/>
    <col min="268" max="268" width="19.140625" bestFit="1" customWidth="1"/>
    <col min="269" max="269" width="10.42578125" customWidth="1"/>
    <col min="270" max="270" width="14.42578125" customWidth="1"/>
    <col min="271" max="271" width="14.7109375" customWidth="1"/>
    <col min="272" max="272" width="9" bestFit="1" customWidth="1"/>
    <col min="513" max="513" width="4.7109375" bestFit="1" customWidth="1"/>
    <col min="514" max="514" width="9.7109375" bestFit="1" customWidth="1"/>
    <col min="515" max="515" width="10" bestFit="1" customWidth="1"/>
    <col min="516" max="516" width="8.85546875" bestFit="1" customWidth="1"/>
    <col min="517" max="517" width="22.85546875" customWidth="1"/>
    <col min="518" max="518" width="59.7109375" bestFit="1" customWidth="1"/>
    <col min="519" max="519" width="57.85546875" bestFit="1" customWidth="1"/>
    <col min="520" max="520" width="35.28515625" bestFit="1" customWidth="1"/>
    <col min="521" max="521" width="28.140625" bestFit="1" customWidth="1"/>
    <col min="522" max="522" width="33.140625" bestFit="1" customWidth="1"/>
    <col min="523" max="523" width="26" bestFit="1" customWidth="1"/>
    <col min="524" max="524" width="19.140625" bestFit="1" customWidth="1"/>
    <col min="525" max="525" width="10.42578125" customWidth="1"/>
    <col min="526" max="526" width="14.42578125" customWidth="1"/>
    <col min="527" max="527" width="14.7109375" customWidth="1"/>
    <col min="528" max="528" width="9" bestFit="1" customWidth="1"/>
    <col min="769" max="769" width="4.7109375" bestFit="1" customWidth="1"/>
    <col min="770" max="770" width="9.7109375" bestFit="1" customWidth="1"/>
    <col min="771" max="771" width="10" bestFit="1" customWidth="1"/>
    <col min="772" max="772" width="8.85546875" bestFit="1" customWidth="1"/>
    <col min="773" max="773" width="22.85546875" customWidth="1"/>
    <col min="774" max="774" width="59.7109375" bestFit="1" customWidth="1"/>
    <col min="775" max="775" width="57.85546875" bestFit="1" customWidth="1"/>
    <col min="776" max="776" width="35.28515625" bestFit="1" customWidth="1"/>
    <col min="777" max="777" width="28.140625" bestFit="1" customWidth="1"/>
    <col min="778" max="778" width="33.140625" bestFit="1" customWidth="1"/>
    <col min="779" max="779" width="26" bestFit="1" customWidth="1"/>
    <col min="780" max="780" width="19.140625" bestFit="1" customWidth="1"/>
    <col min="781" max="781" width="10.42578125" customWidth="1"/>
    <col min="782" max="782" width="14.42578125" customWidth="1"/>
    <col min="783" max="783" width="14.7109375" customWidth="1"/>
    <col min="784" max="784" width="9" bestFit="1" customWidth="1"/>
    <col min="1025" max="1025" width="4.7109375" bestFit="1" customWidth="1"/>
    <col min="1026" max="1026" width="9.7109375" bestFit="1" customWidth="1"/>
    <col min="1027" max="1027" width="10" bestFit="1" customWidth="1"/>
    <col min="1028" max="1028" width="8.85546875" bestFit="1" customWidth="1"/>
    <col min="1029" max="1029" width="22.85546875" customWidth="1"/>
    <col min="1030" max="1030" width="59.7109375" bestFit="1" customWidth="1"/>
    <col min="1031" max="1031" width="57.85546875" bestFit="1" customWidth="1"/>
    <col min="1032" max="1032" width="35.28515625" bestFit="1" customWidth="1"/>
    <col min="1033" max="1033" width="28.140625" bestFit="1" customWidth="1"/>
    <col min="1034" max="1034" width="33.140625" bestFit="1" customWidth="1"/>
    <col min="1035" max="1035" width="26" bestFit="1" customWidth="1"/>
    <col min="1036" max="1036" width="19.140625" bestFit="1" customWidth="1"/>
    <col min="1037" max="1037" width="10.42578125" customWidth="1"/>
    <col min="1038" max="1038" width="14.42578125" customWidth="1"/>
    <col min="1039" max="1039" width="14.7109375" customWidth="1"/>
    <col min="1040" max="1040" width="9" bestFit="1" customWidth="1"/>
    <col min="1281" max="1281" width="4.7109375" bestFit="1" customWidth="1"/>
    <col min="1282" max="1282" width="9.7109375" bestFit="1" customWidth="1"/>
    <col min="1283" max="1283" width="10" bestFit="1" customWidth="1"/>
    <col min="1284" max="1284" width="8.85546875" bestFit="1" customWidth="1"/>
    <col min="1285" max="1285" width="22.85546875" customWidth="1"/>
    <col min="1286" max="1286" width="59.7109375" bestFit="1" customWidth="1"/>
    <col min="1287" max="1287" width="57.85546875" bestFit="1" customWidth="1"/>
    <col min="1288" max="1288" width="35.28515625" bestFit="1" customWidth="1"/>
    <col min="1289" max="1289" width="28.140625" bestFit="1" customWidth="1"/>
    <col min="1290" max="1290" width="33.140625" bestFit="1" customWidth="1"/>
    <col min="1291" max="1291" width="26" bestFit="1" customWidth="1"/>
    <col min="1292" max="1292" width="19.140625" bestFit="1" customWidth="1"/>
    <col min="1293" max="1293" width="10.42578125" customWidth="1"/>
    <col min="1294" max="1294" width="14.42578125" customWidth="1"/>
    <col min="1295" max="1295" width="14.7109375" customWidth="1"/>
    <col min="1296" max="1296" width="9" bestFit="1" customWidth="1"/>
    <col min="1537" max="1537" width="4.7109375" bestFit="1" customWidth="1"/>
    <col min="1538" max="1538" width="9.7109375" bestFit="1" customWidth="1"/>
    <col min="1539" max="1539" width="10" bestFit="1" customWidth="1"/>
    <col min="1540" max="1540" width="8.85546875" bestFit="1" customWidth="1"/>
    <col min="1541" max="1541" width="22.85546875" customWidth="1"/>
    <col min="1542" max="1542" width="59.7109375" bestFit="1" customWidth="1"/>
    <col min="1543" max="1543" width="57.85546875" bestFit="1" customWidth="1"/>
    <col min="1544" max="1544" width="35.28515625" bestFit="1" customWidth="1"/>
    <col min="1545" max="1545" width="28.140625" bestFit="1" customWidth="1"/>
    <col min="1546" max="1546" width="33.140625" bestFit="1" customWidth="1"/>
    <col min="1547" max="1547" width="26" bestFit="1" customWidth="1"/>
    <col min="1548" max="1548" width="19.140625" bestFit="1" customWidth="1"/>
    <col min="1549" max="1549" width="10.42578125" customWidth="1"/>
    <col min="1550" max="1550" width="14.42578125" customWidth="1"/>
    <col min="1551" max="1551" width="14.7109375" customWidth="1"/>
    <col min="1552" max="1552" width="9" bestFit="1" customWidth="1"/>
    <col min="1793" max="1793" width="4.7109375" bestFit="1" customWidth="1"/>
    <col min="1794" max="1794" width="9.7109375" bestFit="1" customWidth="1"/>
    <col min="1795" max="1795" width="10" bestFit="1" customWidth="1"/>
    <col min="1796" max="1796" width="8.85546875" bestFit="1" customWidth="1"/>
    <col min="1797" max="1797" width="22.85546875" customWidth="1"/>
    <col min="1798" max="1798" width="59.7109375" bestFit="1" customWidth="1"/>
    <col min="1799" max="1799" width="57.85546875" bestFit="1" customWidth="1"/>
    <col min="1800" max="1800" width="35.28515625" bestFit="1" customWidth="1"/>
    <col min="1801" max="1801" width="28.140625" bestFit="1" customWidth="1"/>
    <col min="1802" max="1802" width="33.140625" bestFit="1" customWidth="1"/>
    <col min="1803" max="1803" width="26" bestFit="1" customWidth="1"/>
    <col min="1804" max="1804" width="19.140625" bestFit="1" customWidth="1"/>
    <col min="1805" max="1805" width="10.42578125" customWidth="1"/>
    <col min="1806" max="1806" width="14.42578125" customWidth="1"/>
    <col min="1807" max="1807" width="14.7109375" customWidth="1"/>
    <col min="1808" max="1808" width="9" bestFit="1" customWidth="1"/>
    <col min="2049" max="2049" width="4.7109375" bestFit="1" customWidth="1"/>
    <col min="2050" max="2050" width="9.7109375" bestFit="1" customWidth="1"/>
    <col min="2051" max="2051" width="10" bestFit="1" customWidth="1"/>
    <col min="2052" max="2052" width="8.85546875" bestFit="1" customWidth="1"/>
    <col min="2053" max="2053" width="22.85546875" customWidth="1"/>
    <col min="2054" max="2054" width="59.7109375" bestFit="1" customWidth="1"/>
    <col min="2055" max="2055" width="57.85546875" bestFit="1" customWidth="1"/>
    <col min="2056" max="2056" width="35.28515625" bestFit="1" customWidth="1"/>
    <col min="2057" max="2057" width="28.140625" bestFit="1" customWidth="1"/>
    <col min="2058" max="2058" width="33.140625" bestFit="1" customWidth="1"/>
    <col min="2059" max="2059" width="26" bestFit="1" customWidth="1"/>
    <col min="2060" max="2060" width="19.140625" bestFit="1" customWidth="1"/>
    <col min="2061" max="2061" width="10.42578125" customWidth="1"/>
    <col min="2062" max="2062" width="14.42578125" customWidth="1"/>
    <col min="2063" max="2063" width="14.7109375" customWidth="1"/>
    <col min="2064" max="2064" width="9" bestFit="1" customWidth="1"/>
    <col min="2305" max="2305" width="4.7109375" bestFit="1" customWidth="1"/>
    <col min="2306" max="2306" width="9.7109375" bestFit="1" customWidth="1"/>
    <col min="2307" max="2307" width="10" bestFit="1" customWidth="1"/>
    <col min="2308" max="2308" width="8.85546875" bestFit="1" customWidth="1"/>
    <col min="2309" max="2309" width="22.85546875" customWidth="1"/>
    <col min="2310" max="2310" width="59.7109375" bestFit="1" customWidth="1"/>
    <col min="2311" max="2311" width="57.85546875" bestFit="1" customWidth="1"/>
    <col min="2312" max="2312" width="35.28515625" bestFit="1" customWidth="1"/>
    <col min="2313" max="2313" width="28.140625" bestFit="1" customWidth="1"/>
    <col min="2314" max="2314" width="33.140625" bestFit="1" customWidth="1"/>
    <col min="2315" max="2315" width="26" bestFit="1" customWidth="1"/>
    <col min="2316" max="2316" width="19.140625" bestFit="1" customWidth="1"/>
    <col min="2317" max="2317" width="10.42578125" customWidth="1"/>
    <col min="2318" max="2318" width="14.42578125" customWidth="1"/>
    <col min="2319" max="2319" width="14.7109375" customWidth="1"/>
    <col min="2320" max="2320" width="9" bestFit="1" customWidth="1"/>
    <col min="2561" max="2561" width="4.7109375" bestFit="1" customWidth="1"/>
    <col min="2562" max="2562" width="9.7109375" bestFit="1" customWidth="1"/>
    <col min="2563" max="2563" width="10" bestFit="1" customWidth="1"/>
    <col min="2564" max="2564" width="8.85546875" bestFit="1" customWidth="1"/>
    <col min="2565" max="2565" width="22.85546875" customWidth="1"/>
    <col min="2566" max="2566" width="59.7109375" bestFit="1" customWidth="1"/>
    <col min="2567" max="2567" width="57.85546875" bestFit="1" customWidth="1"/>
    <col min="2568" max="2568" width="35.28515625" bestFit="1" customWidth="1"/>
    <col min="2569" max="2569" width="28.140625" bestFit="1" customWidth="1"/>
    <col min="2570" max="2570" width="33.140625" bestFit="1" customWidth="1"/>
    <col min="2571" max="2571" width="26" bestFit="1" customWidth="1"/>
    <col min="2572" max="2572" width="19.140625" bestFit="1" customWidth="1"/>
    <col min="2573" max="2573" width="10.42578125" customWidth="1"/>
    <col min="2574" max="2574" width="14.42578125" customWidth="1"/>
    <col min="2575" max="2575" width="14.7109375" customWidth="1"/>
    <col min="2576" max="2576" width="9" bestFit="1" customWidth="1"/>
    <col min="2817" max="2817" width="4.7109375" bestFit="1" customWidth="1"/>
    <col min="2818" max="2818" width="9.7109375" bestFit="1" customWidth="1"/>
    <col min="2819" max="2819" width="10" bestFit="1" customWidth="1"/>
    <col min="2820" max="2820" width="8.85546875" bestFit="1" customWidth="1"/>
    <col min="2821" max="2821" width="22.85546875" customWidth="1"/>
    <col min="2822" max="2822" width="59.7109375" bestFit="1" customWidth="1"/>
    <col min="2823" max="2823" width="57.85546875" bestFit="1" customWidth="1"/>
    <col min="2824" max="2824" width="35.28515625" bestFit="1" customWidth="1"/>
    <col min="2825" max="2825" width="28.140625" bestFit="1" customWidth="1"/>
    <col min="2826" max="2826" width="33.140625" bestFit="1" customWidth="1"/>
    <col min="2827" max="2827" width="26" bestFit="1" customWidth="1"/>
    <col min="2828" max="2828" width="19.140625" bestFit="1" customWidth="1"/>
    <col min="2829" max="2829" width="10.42578125" customWidth="1"/>
    <col min="2830" max="2830" width="14.42578125" customWidth="1"/>
    <col min="2831" max="2831" width="14.7109375" customWidth="1"/>
    <col min="2832" max="2832" width="9" bestFit="1" customWidth="1"/>
    <col min="3073" max="3073" width="4.7109375" bestFit="1" customWidth="1"/>
    <col min="3074" max="3074" width="9.7109375" bestFit="1" customWidth="1"/>
    <col min="3075" max="3075" width="10" bestFit="1" customWidth="1"/>
    <col min="3076" max="3076" width="8.85546875" bestFit="1" customWidth="1"/>
    <col min="3077" max="3077" width="22.85546875" customWidth="1"/>
    <col min="3078" max="3078" width="59.7109375" bestFit="1" customWidth="1"/>
    <col min="3079" max="3079" width="57.85546875" bestFit="1" customWidth="1"/>
    <col min="3080" max="3080" width="35.28515625" bestFit="1" customWidth="1"/>
    <col min="3081" max="3081" width="28.140625" bestFit="1" customWidth="1"/>
    <col min="3082" max="3082" width="33.140625" bestFit="1" customWidth="1"/>
    <col min="3083" max="3083" width="26" bestFit="1" customWidth="1"/>
    <col min="3084" max="3084" width="19.140625" bestFit="1" customWidth="1"/>
    <col min="3085" max="3085" width="10.42578125" customWidth="1"/>
    <col min="3086" max="3086" width="14.42578125" customWidth="1"/>
    <col min="3087" max="3087" width="14.7109375" customWidth="1"/>
    <col min="3088" max="3088" width="9" bestFit="1" customWidth="1"/>
    <col min="3329" max="3329" width="4.7109375" bestFit="1" customWidth="1"/>
    <col min="3330" max="3330" width="9.7109375" bestFit="1" customWidth="1"/>
    <col min="3331" max="3331" width="10" bestFit="1" customWidth="1"/>
    <col min="3332" max="3332" width="8.85546875" bestFit="1" customWidth="1"/>
    <col min="3333" max="3333" width="22.85546875" customWidth="1"/>
    <col min="3334" max="3334" width="59.7109375" bestFit="1" customWidth="1"/>
    <col min="3335" max="3335" width="57.85546875" bestFit="1" customWidth="1"/>
    <col min="3336" max="3336" width="35.28515625" bestFit="1" customWidth="1"/>
    <col min="3337" max="3337" width="28.140625" bestFit="1" customWidth="1"/>
    <col min="3338" max="3338" width="33.140625" bestFit="1" customWidth="1"/>
    <col min="3339" max="3339" width="26" bestFit="1" customWidth="1"/>
    <col min="3340" max="3340" width="19.140625" bestFit="1" customWidth="1"/>
    <col min="3341" max="3341" width="10.42578125" customWidth="1"/>
    <col min="3342" max="3342" width="14.42578125" customWidth="1"/>
    <col min="3343" max="3343" width="14.7109375" customWidth="1"/>
    <col min="3344" max="3344" width="9" bestFit="1" customWidth="1"/>
    <col min="3585" max="3585" width="4.7109375" bestFit="1" customWidth="1"/>
    <col min="3586" max="3586" width="9.7109375" bestFit="1" customWidth="1"/>
    <col min="3587" max="3587" width="10" bestFit="1" customWidth="1"/>
    <col min="3588" max="3588" width="8.85546875" bestFit="1" customWidth="1"/>
    <col min="3589" max="3589" width="22.85546875" customWidth="1"/>
    <col min="3590" max="3590" width="59.7109375" bestFit="1" customWidth="1"/>
    <col min="3591" max="3591" width="57.85546875" bestFit="1" customWidth="1"/>
    <col min="3592" max="3592" width="35.28515625" bestFit="1" customWidth="1"/>
    <col min="3593" max="3593" width="28.140625" bestFit="1" customWidth="1"/>
    <col min="3594" max="3594" width="33.140625" bestFit="1" customWidth="1"/>
    <col min="3595" max="3595" width="26" bestFit="1" customWidth="1"/>
    <col min="3596" max="3596" width="19.140625" bestFit="1" customWidth="1"/>
    <col min="3597" max="3597" width="10.42578125" customWidth="1"/>
    <col min="3598" max="3598" width="14.42578125" customWidth="1"/>
    <col min="3599" max="3599" width="14.7109375" customWidth="1"/>
    <col min="3600" max="3600" width="9" bestFit="1" customWidth="1"/>
    <col min="3841" max="3841" width="4.7109375" bestFit="1" customWidth="1"/>
    <col min="3842" max="3842" width="9.7109375" bestFit="1" customWidth="1"/>
    <col min="3843" max="3843" width="10" bestFit="1" customWidth="1"/>
    <col min="3844" max="3844" width="8.85546875" bestFit="1" customWidth="1"/>
    <col min="3845" max="3845" width="22.85546875" customWidth="1"/>
    <col min="3846" max="3846" width="59.7109375" bestFit="1" customWidth="1"/>
    <col min="3847" max="3847" width="57.85546875" bestFit="1" customWidth="1"/>
    <col min="3848" max="3848" width="35.28515625" bestFit="1" customWidth="1"/>
    <col min="3849" max="3849" width="28.140625" bestFit="1" customWidth="1"/>
    <col min="3850" max="3850" width="33.140625" bestFit="1" customWidth="1"/>
    <col min="3851" max="3851" width="26" bestFit="1" customWidth="1"/>
    <col min="3852" max="3852" width="19.140625" bestFit="1" customWidth="1"/>
    <col min="3853" max="3853" width="10.42578125" customWidth="1"/>
    <col min="3854" max="3854" width="14.42578125" customWidth="1"/>
    <col min="3855" max="3855" width="14.7109375" customWidth="1"/>
    <col min="3856" max="3856" width="9" bestFit="1" customWidth="1"/>
    <col min="4097" max="4097" width="4.7109375" bestFit="1" customWidth="1"/>
    <col min="4098" max="4098" width="9.7109375" bestFit="1" customWidth="1"/>
    <col min="4099" max="4099" width="10" bestFit="1" customWidth="1"/>
    <col min="4100" max="4100" width="8.85546875" bestFit="1" customWidth="1"/>
    <col min="4101" max="4101" width="22.85546875" customWidth="1"/>
    <col min="4102" max="4102" width="59.7109375" bestFit="1" customWidth="1"/>
    <col min="4103" max="4103" width="57.85546875" bestFit="1" customWidth="1"/>
    <col min="4104" max="4104" width="35.28515625" bestFit="1" customWidth="1"/>
    <col min="4105" max="4105" width="28.140625" bestFit="1" customWidth="1"/>
    <col min="4106" max="4106" width="33.140625" bestFit="1" customWidth="1"/>
    <col min="4107" max="4107" width="26" bestFit="1" customWidth="1"/>
    <col min="4108" max="4108" width="19.140625" bestFit="1" customWidth="1"/>
    <col min="4109" max="4109" width="10.42578125" customWidth="1"/>
    <col min="4110" max="4110" width="14.42578125" customWidth="1"/>
    <col min="4111" max="4111" width="14.7109375" customWidth="1"/>
    <col min="4112" max="4112" width="9" bestFit="1" customWidth="1"/>
    <col min="4353" max="4353" width="4.7109375" bestFit="1" customWidth="1"/>
    <col min="4354" max="4354" width="9.7109375" bestFit="1" customWidth="1"/>
    <col min="4355" max="4355" width="10" bestFit="1" customWidth="1"/>
    <col min="4356" max="4356" width="8.85546875" bestFit="1" customWidth="1"/>
    <col min="4357" max="4357" width="22.85546875" customWidth="1"/>
    <col min="4358" max="4358" width="59.7109375" bestFit="1" customWidth="1"/>
    <col min="4359" max="4359" width="57.85546875" bestFit="1" customWidth="1"/>
    <col min="4360" max="4360" width="35.28515625" bestFit="1" customWidth="1"/>
    <col min="4361" max="4361" width="28.140625" bestFit="1" customWidth="1"/>
    <col min="4362" max="4362" width="33.140625" bestFit="1" customWidth="1"/>
    <col min="4363" max="4363" width="26" bestFit="1" customWidth="1"/>
    <col min="4364" max="4364" width="19.140625" bestFit="1" customWidth="1"/>
    <col min="4365" max="4365" width="10.42578125" customWidth="1"/>
    <col min="4366" max="4366" width="14.42578125" customWidth="1"/>
    <col min="4367" max="4367" width="14.7109375" customWidth="1"/>
    <col min="4368" max="4368" width="9" bestFit="1" customWidth="1"/>
    <col min="4609" max="4609" width="4.7109375" bestFit="1" customWidth="1"/>
    <col min="4610" max="4610" width="9.7109375" bestFit="1" customWidth="1"/>
    <col min="4611" max="4611" width="10" bestFit="1" customWidth="1"/>
    <col min="4612" max="4612" width="8.85546875" bestFit="1" customWidth="1"/>
    <col min="4613" max="4613" width="22.85546875" customWidth="1"/>
    <col min="4614" max="4614" width="59.7109375" bestFit="1" customWidth="1"/>
    <col min="4615" max="4615" width="57.85546875" bestFit="1" customWidth="1"/>
    <col min="4616" max="4616" width="35.28515625" bestFit="1" customWidth="1"/>
    <col min="4617" max="4617" width="28.140625" bestFit="1" customWidth="1"/>
    <col min="4618" max="4618" width="33.140625" bestFit="1" customWidth="1"/>
    <col min="4619" max="4619" width="26" bestFit="1" customWidth="1"/>
    <col min="4620" max="4620" width="19.140625" bestFit="1" customWidth="1"/>
    <col min="4621" max="4621" width="10.42578125" customWidth="1"/>
    <col min="4622" max="4622" width="14.42578125" customWidth="1"/>
    <col min="4623" max="4623" width="14.7109375" customWidth="1"/>
    <col min="4624" max="4624" width="9" bestFit="1" customWidth="1"/>
    <col min="4865" max="4865" width="4.7109375" bestFit="1" customWidth="1"/>
    <col min="4866" max="4866" width="9.7109375" bestFit="1" customWidth="1"/>
    <col min="4867" max="4867" width="10" bestFit="1" customWidth="1"/>
    <col min="4868" max="4868" width="8.85546875" bestFit="1" customWidth="1"/>
    <col min="4869" max="4869" width="22.85546875" customWidth="1"/>
    <col min="4870" max="4870" width="59.7109375" bestFit="1" customWidth="1"/>
    <col min="4871" max="4871" width="57.85546875" bestFit="1" customWidth="1"/>
    <col min="4872" max="4872" width="35.28515625" bestFit="1" customWidth="1"/>
    <col min="4873" max="4873" width="28.140625" bestFit="1" customWidth="1"/>
    <col min="4874" max="4874" width="33.140625" bestFit="1" customWidth="1"/>
    <col min="4875" max="4875" width="26" bestFit="1" customWidth="1"/>
    <col min="4876" max="4876" width="19.140625" bestFit="1" customWidth="1"/>
    <col min="4877" max="4877" width="10.42578125" customWidth="1"/>
    <col min="4878" max="4878" width="14.42578125" customWidth="1"/>
    <col min="4879" max="4879" width="14.7109375" customWidth="1"/>
    <col min="4880" max="4880" width="9" bestFit="1" customWidth="1"/>
    <col min="5121" max="5121" width="4.7109375" bestFit="1" customWidth="1"/>
    <col min="5122" max="5122" width="9.7109375" bestFit="1" customWidth="1"/>
    <col min="5123" max="5123" width="10" bestFit="1" customWidth="1"/>
    <col min="5124" max="5124" width="8.85546875" bestFit="1" customWidth="1"/>
    <col min="5125" max="5125" width="22.85546875" customWidth="1"/>
    <col min="5126" max="5126" width="59.7109375" bestFit="1" customWidth="1"/>
    <col min="5127" max="5127" width="57.85546875" bestFit="1" customWidth="1"/>
    <col min="5128" max="5128" width="35.28515625" bestFit="1" customWidth="1"/>
    <col min="5129" max="5129" width="28.140625" bestFit="1" customWidth="1"/>
    <col min="5130" max="5130" width="33.140625" bestFit="1" customWidth="1"/>
    <col min="5131" max="5131" width="26" bestFit="1" customWidth="1"/>
    <col min="5132" max="5132" width="19.140625" bestFit="1" customWidth="1"/>
    <col min="5133" max="5133" width="10.42578125" customWidth="1"/>
    <col min="5134" max="5134" width="14.42578125" customWidth="1"/>
    <col min="5135" max="5135" width="14.7109375" customWidth="1"/>
    <col min="5136" max="5136" width="9" bestFit="1" customWidth="1"/>
    <col min="5377" max="5377" width="4.7109375" bestFit="1" customWidth="1"/>
    <col min="5378" max="5378" width="9.7109375" bestFit="1" customWidth="1"/>
    <col min="5379" max="5379" width="10" bestFit="1" customWidth="1"/>
    <col min="5380" max="5380" width="8.85546875" bestFit="1" customWidth="1"/>
    <col min="5381" max="5381" width="22.85546875" customWidth="1"/>
    <col min="5382" max="5382" width="59.7109375" bestFit="1" customWidth="1"/>
    <col min="5383" max="5383" width="57.85546875" bestFit="1" customWidth="1"/>
    <col min="5384" max="5384" width="35.28515625" bestFit="1" customWidth="1"/>
    <col min="5385" max="5385" width="28.140625" bestFit="1" customWidth="1"/>
    <col min="5386" max="5386" width="33.140625" bestFit="1" customWidth="1"/>
    <col min="5387" max="5387" width="26" bestFit="1" customWidth="1"/>
    <col min="5388" max="5388" width="19.140625" bestFit="1" customWidth="1"/>
    <col min="5389" max="5389" width="10.42578125" customWidth="1"/>
    <col min="5390" max="5390" width="14.42578125" customWidth="1"/>
    <col min="5391" max="5391" width="14.7109375" customWidth="1"/>
    <col min="5392" max="5392" width="9" bestFit="1" customWidth="1"/>
    <col min="5633" max="5633" width="4.7109375" bestFit="1" customWidth="1"/>
    <col min="5634" max="5634" width="9.7109375" bestFit="1" customWidth="1"/>
    <col min="5635" max="5635" width="10" bestFit="1" customWidth="1"/>
    <col min="5636" max="5636" width="8.85546875" bestFit="1" customWidth="1"/>
    <col min="5637" max="5637" width="22.85546875" customWidth="1"/>
    <col min="5638" max="5638" width="59.7109375" bestFit="1" customWidth="1"/>
    <col min="5639" max="5639" width="57.85546875" bestFit="1" customWidth="1"/>
    <col min="5640" max="5640" width="35.28515625" bestFit="1" customWidth="1"/>
    <col min="5641" max="5641" width="28.140625" bestFit="1" customWidth="1"/>
    <col min="5642" max="5642" width="33.140625" bestFit="1" customWidth="1"/>
    <col min="5643" max="5643" width="26" bestFit="1" customWidth="1"/>
    <col min="5644" max="5644" width="19.140625" bestFit="1" customWidth="1"/>
    <col min="5645" max="5645" width="10.42578125" customWidth="1"/>
    <col min="5646" max="5646" width="14.42578125" customWidth="1"/>
    <col min="5647" max="5647" width="14.7109375" customWidth="1"/>
    <col min="5648" max="5648" width="9" bestFit="1" customWidth="1"/>
    <col min="5889" max="5889" width="4.7109375" bestFit="1" customWidth="1"/>
    <col min="5890" max="5890" width="9.7109375" bestFit="1" customWidth="1"/>
    <col min="5891" max="5891" width="10" bestFit="1" customWidth="1"/>
    <col min="5892" max="5892" width="8.85546875" bestFit="1" customWidth="1"/>
    <col min="5893" max="5893" width="22.85546875" customWidth="1"/>
    <col min="5894" max="5894" width="59.7109375" bestFit="1" customWidth="1"/>
    <col min="5895" max="5895" width="57.85546875" bestFit="1" customWidth="1"/>
    <col min="5896" max="5896" width="35.28515625" bestFit="1" customWidth="1"/>
    <col min="5897" max="5897" width="28.140625" bestFit="1" customWidth="1"/>
    <col min="5898" max="5898" width="33.140625" bestFit="1" customWidth="1"/>
    <col min="5899" max="5899" width="26" bestFit="1" customWidth="1"/>
    <col min="5900" max="5900" width="19.140625" bestFit="1" customWidth="1"/>
    <col min="5901" max="5901" width="10.42578125" customWidth="1"/>
    <col min="5902" max="5902" width="14.42578125" customWidth="1"/>
    <col min="5903" max="5903" width="14.7109375" customWidth="1"/>
    <col min="5904" max="5904" width="9" bestFit="1" customWidth="1"/>
    <col min="6145" max="6145" width="4.7109375" bestFit="1" customWidth="1"/>
    <col min="6146" max="6146" width="9.7109375" bestFit="1" customWidth="1"/>
    <col min="6147" max="6147" width="10" bestFit="1" customWidth="1"/>
    <col min="6148" max="6148" width="8.85546875" bestFit="1" customWidth="1"/>
    <col min="6149" max="6149" width="22.85546875" customWidth="1"/>
    <col min="6150" max="6150" width="59.7109375" bestFit="1" customWidth="1"/>
    <col min="6151" max="6151" width="57.85546875" bestFit="1" customWidth="1"/>
    <col min="6152" max="6152" width="35.28515625" bestFit="1" customWidth="1"/>
    <col min="6153" max="6153" width="28.140625" bestFit="1" customWidth="1"/>
    <col min="6154" max="6154" width="33.140625" bestFit="1" customWidth="1"/>
    <col min="6155" max="6155" width="26" bestFit="1" customWidth="1"/>
    <col min="6156" max="6156" width="19.140625" bestFit="1" customWidth="1"/>
    <col min="6157" max="6157" width="10.42578125" customWidth="1"/>
    <col min="6158" max="6158" width="14.42578125" customWidth="1"/>
    <col min="6159" max="6159" width="14.7109375" customWidth="1"/>
    <col min="6160" max="6160" width="9" bestFit="1" customWidth="1"/>
    <col min="6401" max="6401" width="4.7109375" bestFit="1" customWidth="1"/>
    <col min="6402" max="6402" width="9.7109375" bestFit="1" customWidth="1"/>
    <col min="6403" max="6403" width="10" bestFit="1" customWidth="1"/>
    <col min="6404" max="6404" width="8.85546875" bestFit="1" customWidth="1"/>
    <col min="6405" max="6405" width="22.85546875" customWidth="1"/>
    <col min="6406" max="6406" width="59.7109375" bestFit="1" customWidth="1"/>
    <col min="6407" max="6407" width="57.85546875" bestFit="1" customWidth="1"/>
    <col min="6408" max="6408" width="35.28515625" bestFit="1" customWidth="1"/>
    <col min="6409" max="6409" width="28.140625" bestFit="1" customWidth="1"/>
    <col min="6410" max="6410" width="33.140625" bestFit="1" customWidth="1"/>
    <col min="6411" max="6411" width="26" bestFit="1" customWidth="1"/>
    <col min="6412" max="6412" width="19.140625" bestFit="1" customWidth="1"/>
    <col min="6413" max="6413" width="10.42578125" customWidth="1"/>
    <col min="6414" max="6414" width="14.42578125" customWidth="1"/>
    <col min="6415" max="6415" width="14.7109375" customWidth="1"/>
    <col min="6416" max="6416" width="9" bestFit="1" customWidth="1"/>
    <col min="6657" max="6657" width="4.7109375" bestFit="1" customWidth="1"/>
    <col min="6658" max="6658" width="9.7109375" bestFit="1" customWidth="1"/>
    <col min="6659" max="6659" width="10" bestFit="1" customWidth="1"/>
    <col min="6660" max="6660" width="8.85546875" bestFit="1" customWidth="1"/>
    <col min="6661" max="6661" width="22.85546875" customWidth="1"/>
    <col min="6662" max="6662" width="59.7109375" bestFit="1" customWidth="1"/>
    <col min="6663" max="6663" width="57.85546875" bestFit="1" customWidth="1"/>
    <col min="6664" max="6664" width="35.28515625" bestFit="1" customWidth="1"/>
    <col min="6665" max="6665" width="28.140625" bestFit="1" customWidth="1"/>
    <col min="6666" max="6666" width="33.140625" bestFit="1" customWidth="1"/>
    <col min="6667" max="6667" width="26" bestFit="1" customWidth="1"/>
    <col min="6668" max="6668" width="19.140625" bestFit="1" customWidth="1"/>
    <col min="6669" max="6669" width="10.42578125" customWidth="1"/>
    <col min="6670" max="6670" width="14.42578125" customWidth="1"/>
    <col min="6671" max="6671" width="14.7109375" customWidth="1"/>
    <col min="6672" max="6672" width="9" bestFit="1" customWidth="1"/>
    <col min="6913" max="6913" width="4.7109375" bestFit="1" customWidth="1"/>
    <col min="6914" max="6914" width="9.7109375" bestFit="1" customWidth="1"/>
    <col min="6915" max="6915" width="10" bestFit="1" customWidth="1"/>
    <col min="6916" max="6916" width="8.85546875" bestFit="1" customWidth="1"/>
    <col min="6917" max="6917" width="22.85546875" customWidth="1"/>
    <col min="6918" max="6918" width="59.7109375" bestFit="1" customWidth="1"/>
    <col min="6919" max="6919" width="57.85546875" bestFit="1" customWidth="1"/>
    <col min="6920" max="6920" width="35.28515625" bestFit="1" customWidth="1"/>
    <col min="6921" max="6921" width="28.140625" bestFit="1" customWidth="1"/>
    <col min="6922" max="6922" width="33.140625" bestFit="1" customWidth="1"/>
    <col min="6923" max="6923" width="26" bestFit="1" customWidth="1"/>
    <col min="6924" max="6924" width="19.140625" bestFit="1" customWidth="1"/>
    <col min="6925" max="6925" width="10.42578125" customWidth="1"/>
    <col min="6926" max="6926" width="14.42578125" customWidth="1"/>
    <col min="6927" max="6927" width="14.7109375" customWidth="1"/>
    <col min="6928" max="6928" width="9" bestFit="1" customWidth="1"/>
    <col min="7169" max="7169" width="4.7109375" bestFit="1" customWidth="1"/>
    <col min="7170" max="7170" width="9.7109375" bestFit="1" customWidth="1"/>
    <col min="7171" max="7171" width="10" bestFit="1" customWidth="1"/>
    <col min="7172" max="7172" width="8.85546875" bestFit="1" customWidth="1"/>
    <col min="7173" max="7173" width="22.85546875" customWidth="1"/>
    <col min="7174" max="7174" width="59.7109375" bestFit="1" customWidth="1"/>
    <col min="7175" max="7175" width="57.85546875" bestFit="1" customWidth="1"/>
    <col min="7176" max="7176" width="35.28515625" bestFit="1" customWidth="1"/>
    <col min="7177" max="7177" width="28.140625" bestFit="1" customWidth="1"/>
    <col min="7178" max="7178" width="33.140625" bestFit="1" customWidth="1"/>
    <col min="7179" max="7179" width="26" bestFit="1" customWidth="1"/>
    <col min="7180" max="7180" width="19.140625" bestFit="1" customWidth="1"/>
    <col min="7181" max="7181" width="10.42578125" customWidth="1"/>
    <col min="7182" max="7182" width="14.42578125" customWidth="1"/>
    <col min="7183" max="7183" width="14.7109375" customWidth="1"/>
    <col min="7184" max="7184" width="9" bestFit="1" customWidth="1"/>
    <col min="7425" max="7425" width="4.7109375" bestFit="1" customWidth="1"/>
    <col min="7426" max="7426" width="9.7109375" bestFit="1" customWidth="1"/>
    <col min="7427" max="7427" width="10" bestFit="1" customWidth="1"/>
    <col min="7428" max="7428" width="8.85546875" bestFit="1" customWidth="1"/>
    <col min="7429" max="7429" width="22.85546875" customWidth="1"/>
    <col min="7430" max="7430" width="59.7109375" bestFit="1" customWidth="1"/>
    <col min="7431" max="7431" width="57.85546875" bestFit="1" customWidth="1"/>
    <col min="7432" max="7432" width="35.28515625" bestFit="1" customWidth="1"/>
    <col min="7433" max="7433" width="28.140625" bestFit="1" customWidth="1"/>
    <col min="7434" max="7434" width="33.140625" bestFit="1" customWidth="1"/>
    <col min="7435" max="7435" width="26" bestFit="1" customWidth="1"/>
    <col min="7436" max="7436" width="19.140625" bestFit="1" customWidth="1"/>
    <col min="7437" max="7437" width="10.42578125" customWidth="1"/>
    <col min="7438" max="7438" width="14.42578125" customWidth="1"/>
    <col min="7439" max="7439" width="14.7109375" customWidth="1"/>
    <col min="7440" max="7440" width="9" bestFit="1" customWidth="1"/>
    <col min="7681" max="7681" width="4.7109375" bestFit="1" customWidth="1"/>
    <col min="7682" max="7682" width="9.7109375" bestFit="1" customWidth="1"/>
    <col min="7683" max="7683" width="10" bestFit="1" customWidth="1"/>
    <col min="7684" max="7684" width="8.85546875" bestFit="1" customWidth="1"/>
    <col min="7685" max="7685" width="22.85546875" customWidth="1"/>
    <col min="7686" max="7686" width="59.7109375" bestFit="1" customWidth="1"/>
    <col min="7687" max="7687" width="57.85546875" bestFit="1" customWidth="1"/>
    <col min="7688" max="7688" width="35.28515625" bestFit="1" customWidth="1"/>
    <col min="7689" max="7689" width="28.140625" bestFit="1" customWidth="1"/>
    <col min="7690" max="7690" width="33.140625" bestFit="1" customWidth="1"/>
    <col min="7691" max="7691" width="26" bestFit="1" customWidth="1"/>
    <col min="7692" max="7692" width="19.140625" bestFit="1" customWidth="1"/>
    <col min="7693" max="7693" width="10.42578125" customWidth="1"/>
    <col min="7694" max="7694" width="14.42578125" customWidth="1"/>
    <col min="7695" max="7695" width="14.7109375" customWidth="1"/>
    <col min="7696" max="7696" width="9" bestFit="1" customWidth="1"/>
    <col min="7937" max="7937" width="4.7109375" bestFit="1" customWidth="1"/>
    <col min="7938" max="7938" width="9.7109375" bestFit="1" customWidth="1"/>
    <col min="7939" max="7939" width="10" bestFit="1" customWidth="1"/>
    <col min="7940" max="7940" width="8.85546875" bestFit="1" customWidth="1"/>
    <col min="7941" max="7941" width="22.85546875" customWidth="1"/>
    <col min="7942" max="7942" width="59.7109375" bestFit="1" customWidth="1"/>
    <col min="7943" max="7943" width="57.85546875" bestFit="1" customWidth="1"/>
    <col min="7944" max="7944" width="35.28515625" bestFit="1" customWidth="1"/>
    <col min="7945" max="7945" width="28.140625" bestFit="1" customWidth="1"/>
    <col min="7946" max="7946" width="33.140625" bestFit="1" customWidth="1"/>
    <col min="7947" max="7947" width="26" bestFit="1" customWidth="1"/>
    <col min="7948" max="7948" width="19.140625" bestFit="1" customWidth="1"/>
    <col min="7949" max="7949" width="10.42578125" customWidth="1"/>
    <col min="7950" max="7950" width="14.42578125" customWidth="1"/>
    <col min="7951" max="7951" width="14.7109375" customWidth="1"/>
    <col min="7952" max="7952" width="9" bestFit="1" customWidth="1"/>
    <col min="8193" max="8193" width="4.7109375" bestFit="1" customWidth="1"/>
    <col min="8194" max="8194" width="9.7109375" bestFit="1" customWidth="1"/>
    <col min="8195" max="8195" width="10" bestFit="1" customWidth="1"/>
    <col min="8196" max="8196" width="8.85546875" bestFit="1" customWidth="1"/>
    <col min="8197" max="8197" width="22.85546875" customWidth="1"/>
    <col min="8198" max="8198" width="59.7109375" bestFit="1" customWidth="1"/>
    <col min="8199" max="8199" width="57.85546875" bestFit="1" customWidth="1"/>
    <col min="8200" max="8200" width="35.28515625" bestFit="1" customWidth="1"/>
    <col min="8201" max="8201" width="28.140625" bestFit="1" customWidth="1"/>
    <col min="8202" max="8202" width="33.140625" bestFit="1" customWidth="1"/>
    <col min="8203" max="8203" width="26" bestFit="1" customWidth="1"/>
    <col min="8204" max="8204" width="19.140625" bestFit="1" customWidth="1"/>
    <col min="8205" max="8205" width="10.42578125" customWidth="1"/>
    <col min="8206" max="8206" width="14.42578125" customWidth="1"/>
    <col min="8207" max="8207" width="14.7109375" customWidth="1"/>
    <col min="8208" max="8208" width="9" bestFit="1" customWidth="1"/>
    <col min="8449" max="8449" width="4.7109375" bestFit="1" customWidth="1"/>
    <col min="8450" max="8450" width="9.7109375" bestFit="1" customWidth="1"/>
    <col min="8451" max="8451" width="10" bestFit="1" customWidth="1"/>
    <col min="8452" max="8452" width="8.85546875" bestFit="1" customWidth="1"/>
    <col min="8453" max="8453" width="22.85546875" customWidth="1"/>
    <col min="8454" max="8454" width="59.7109375" bestFit="1" customWidth="1"/>
    <col min="8455" max="8455" width="57.85546875" bestFit="1" customWidth="1"/>
    <col min="8456" max="8456" width="35.28515625" bestFit="1" customWidth="1"/>
    <col min="8457" max="8457" width="28.140625" bestFit="1" customWidth="1"/>
    <col min="8458" max="8458" width="33.140625" bestFit="1" customWidth="1"/>
    <col min="8459" max="8459" width="26" bestFit="1" customWidth="1"/>
    <col min="8460" max="8460" width="19.140625" bestFit="1" customWidth="1"/>
    <col min="8461" max="8461" width="10.42578125" customWidth="1"/>
    <col min="8462" max="8462" width="14.42578125" customWidth="1"/>
    <col min="8463" max="8463" width="14.7109375" customWidth="1"/>
    <col min="8464" max="8464" width="9" bestFit="1" customWidth="1"/>
    <col min="8705" max="8705" width="4.7109375" bestFit="1" customWidth="1"/>
    <col min="8706" max="8706" width="9.7109375" bestFit="1" customWidth="1"/>
    <col min="8707" max="8707" width="10" bestFit="1" customWidth="1"/>
    <col min="8708" max="8708" width="8.85546875" bestFit="1" customWidth="1"/>
    <col min="8709" max="8709" width="22.85546875" customWidth="1"/>
    <col min="8710" max="8710" width="59.7109375" bestFit="1" customWidth="1"/>
    <col min="8711" max="8711" width="57.85546875" bestFit="1" customWidth="1"/>
    <col min="8712" max="8712" width="35.28515625" bestFit="1" customWidth="1"/>
    <col min="8713" max="8713" width="28.140625" bestFit="1" customWidth="1"/>
    <col min="8714" max="8714" width="33.140625" bestFit="1" customWidth="1"/>
    <col min="8715" max="8715" width="26" bestFit="1" customWidth="1"/>
    <col min="8716" max="8716" width="19.140625" bestFit="1" customWidth="1"/>
    <col min="8717" max="8717" width="10.42578125" customWidth="1"/>
    <col min="8718" max="8718" width="14.42578125" customWidth="1"/>
    <col min="8719" max="8719" width="14.7109375" customWidth="1"/>
    <col min="8720" max="8720" width="9" bestFit="1" customWidth="1"/>
    <col min="8961" max="8961" width="4.7109375" bestFit="1" customWidth="1"/>
    <col min="8962" max="8962" width="9.7109375" bestFit="1" customWidth="1"/>
    <col min="8963" max="8963" width="10" bestFit="1" customWidth="1"/>
    <col min="8964" max="8964" width="8.85546875" bestFit="1" customWidth="1"/>
    <col min="8965" max="8965" width="22.85546875" customWidth="1"/>
    <col min="8966" max="8966" width="59.7109375" bestFit="1" customWidth="1"/>
    <col min="8967" max="8967" width="57.85546875" bestFit="1" customWidth="1"/>
    <col min="8968" max="8968" width="35.28515625" bestFit="1" customWidth="1"/>
    <col min="8969" max="8969" width="28.140625" bestFit="1" customWidth="1"/>
    <col min="8970" max="8970" width="33.140625" bestFit="1" customWidth="1"/>
    <col min="8971" max="8971" width="26" bestFit="1" customWidth="1"/>
    <col min="8972" max="8972" width="19.140625" bestFit="1" customWidth="1"/>
    <col min="8973" max="8973" width="10.42578125" customWidth="1"/>
    <col min="8974" max="8974" width="14.42578125" customWidth="1"/>
    <col min="8975" max="8975" width="14.7109375" customWidth="1"/>
    <col min="8976" max="8976" width="9" bestFit="1" customWidth="1"/>
    <col min="9217" max="9217" width="4.7109375" bestFit="1" customWidth="1"/>
    <col min="9218" max="9218" width="9.7109375" bestFit="1" customWidth="1"/>
    <col min="9219" max="9219" width="10" bestFit="1" customWidth="1"/>
    <col min="9220" max="9220" width="8.85546875" bestFit="1" customWidth="1"/>
    <col min="9221" max="9221" width="22.85546875" customWidth="1"/>
    <col min="9222" max="9222" width="59.7109375" bestFit="1" customWidth="1"/>
    <col min="9223" max="9223" width="57.85546875" bestFit="1" customWidth="1"/>
    <col min="9224" max="9224" width="35.28515625" bestFit="1" customWidth="1"/>
    <col min="9225" max="9225" width="28.140625" bestFit="1" customWidth="1"/>
    <col min="9226" max="9226" width="33.140625" bestFit="1" customWidth="1"/>
    <col min="9227" max="9227" width="26" bestFit="1" customWidth="1"/>
    <col min="9228" max="9228" width="19.140625" bestFit="1" customWidth="1"/>
    <col min="9229" max="9229" width="10.42578125" customWidth="1"/>
    <col min="9230" max="9230" width="14.42578125" customWidth="1"/>
    <col min="9231" max="9231" width="14.7109375" customWidth="1"/>
    <col min="9232" max="9232" width="9" bestFit="1" customWidth="1"/>
    <col min="9473" max="9473" width="4.7109375" bestFit="1" customWidth="1"/>
    <col min="9474" max="9474" width="9.7109375" bestFit="1" customWidth="1"/>
    <col min="9475" max="9475" width="10" bestFit="1" customWidth="1"/>
    <col min="9476" max="9476" width="8.85546875" bestFit="1" customWidth="1"/>
    <col min="9477" max="9477" width="22.85546875" customWidth="1"/>
    <col min="9478" max="9478" width="59.7109375" bestFit="1" customWidth="1"/>
    <col min="9479" max="9479" width="57.85546875" bestFit="1" customWidth="1"/>
    <col min="9480" max="9480" width="35.28515625" bestFit="1" customWidth="1"/>
    <col min="9481" max="9481" width="28.140625" bestFit="1" customWidth="1"/>
    <col min="9482" max="9482" width="33.140625" bestFit="1" customWidth="1"/>
    <col min="9483" max="9483" width="26" bestFit="1" customWidth="1"/>
    <col min="9484" max="9484" width="19.140625" bestFit="1" customWidth="1"/>
    <col min="9485" max="9485" width="10.42578125" customWidth="1"/>
    <col min="9486" max="9486" width="14.42578125" customWidth="1"/>
    <col min="9487" max="9487" width="14.7109375" customWidth="1"/>
    <col min="9488" max="9488" width="9" bestFit="1" customWidth="1"/>
    <col min="9729" max="9729" width="4.7109375" bestFit="1" customWidth="1"/>
    <col min="9730" max="9730" width="9.7109375" bestFit="1" customWidth="1"/>
    <col min="9731" max="9731" width="10" bestFit="1" customWidth="1"/>
    <col min="9732" max="9732" width="8.85546875" bestFit="1" customWidth="1"/>
    <col min="9733" max="9733" width="22.85546875" customWidth="1"/>
    <col min="9734" max="9734" width="59.7109375" bestFit="1" customWidth="1"/>
    <col min="9735" max="9735" width="57.85546875" bestFit="1" customWidth="1"/>
    <col min="9736" max="9736" width="35.28515625" bestFit="1" customWidth="1"/>
    <col min="9737" max="9737" width="28.140625" bestFit="1" customWidth="1"/>
    <col min="9738" max="9738" width="33.140625" bestFit="1" customWidth="1"/>
    <col min="9739" max="9739" width="26" bestFit="1" customWidth="1"/>
    <col min="9740" max="9740" width="19.140625" bestFit="1" customWidth="1"/>
    <col min="9741" max="9741" width="10.42578125" customWidth="1"/>
    <col min="9742" max="9742" width="14.42578125" customWidth="1"/>
    <col min="9743" max="9743" width="14.7109375" customWidth="1"/>
    <col min="9744" max="9744" width="9" bestFit="1" customWidth="1"/>
    <col min="9985" max="9985" width="4.7109375" bestFit="1" customWidth="1"/>
    <col min="9986" max="9986" width="9.7109375" bestFit="1" customWidth="1"/>
    <col min="9987" max="9987" width="10" bestFit="1" customWidth="1"/>
    <col min="9988" max="9988" width="8.85546875" bestFit="1" customWidth="1"/>
    <col min="9989" max="9989" width="22.85546875" customWidth="1"/>
    <col min="9990" max="9990" width="59.7109375" bestFit="1" customWidth="1"/>
    <col min="9991" max="9991" width="57.85546875" bestFit="1" customWidth="1"/>
    <col min="9992" max="9992" width="35.28515625" bestFit="1" customWidth="1"/>
    <col min="9993" max="9993" width="28.140625" bestFit="1" customWidth="1"/>
    <col min="9994" max="9994" width="33.140625" bestFit="1" customWidth="1"/>
    <col min="9995" max="9995" width="26" bestFit="1" customWidth="1"/>
    <col min="9996" max="9996" width="19.140625" bestFit="1" customWidth="1"/>
    <col min="9997" max="9997" width="10.42578125" customWidth="1"/>
    <col min="9998" max="9998" width="14.42578125" customWidth="1"/>
    <col min="9999" max="9999" width="14.7109375" customWidth="1"/>
    <col min="10000" max="10000" width="9" bestFit="1" customWidth="1"/>
    <col min="10241" max="10241" width="4.7109375" bestFit="1" customWidth="1"/>
    <col min="10242" max="10242" width="9.7109375" bestFit="1" customWidth="1"/>
    <col min="10243" max="10243" width="10" bestFit="1" customWidth="1"/>
    <col min="10244" max="10244" width="8.85546875" bestFit="1" customWidth="1"/>
    <col min="10245" max="10245" width="22.85546875" customWidth="1"/>
    <col min="10246" max="10246" width="59.7109375" bestFit="1" customWidth="1"/>
    <col min="10247" max="10247" width="57.85546875" bestFit="1" customWidth="1"/>
    <col min="10248" max="10248" width="35.28515625" bestFit="1" customWidth="1"/>
    <col min="10249" max="10249" width="28.140625" bestFit="1" customWidth="1"/>
    <col min="10250" max="10250" width="33.140625" bestFit="1" customWidth="1"/>
    <col min="10251" max="10251" width="26" bestFit="1" customWidth="1"/>
    <col min="10252" max="10252" width="19.140625" bestFit="1" customWidth="1"/>
    <col min="10253" max="10253" width="10.42578125" customWidth="1"/>
    <col min="10254" max="10254" width="14.42578125" customWidth="1"/>
    <col min="10255" max="10255" width="14.7109375" customWidth="1"/>
    <col min="10256" max="10256" width="9" bestFit="1" customWidth="1"/>
    <col min="10497" max="10497" width="4.7109375" bestFit="1" customWidth="1"/>
    <col min="10498" max="10498" width="9.7109375" bestFit="1" customWidth="1"/>
    <col min="10499" max="10499" width="10" bestFit="1" customWidth="1"/>
    <col min="10500" max="10500" width="8.85546875" bestFit="1" customWidth="1"/>
    <col min="10501" max="10501" width="22.85546875" customWidth="1"/>
    <col min="10502" max="10502" width="59.7109375" bestFit="1" customWidth="1"/>
    <col min="10503" max="10503" width="57.85546875" bestFit="1" customWidth="1"/>
    <col min="10504" max="10504" width="35.28515625" bestFit="1" customWidth="1"/>
    <col min="10505" max="10505" width="28.140625" bestFit="1" customWidth="1"/>
    <col min="10506" max="10506" width="33.140625" bestFit="1" customWidth="1"/>
    <col min="10507" max="10507" width="26" bestFit="1" customWidth="1"/>
    <col min="10508" max="10508" width="19.140625" bestFit="1" customWidth="1"/>
    <col min="10509" max="10509" width="10.42578125" customWidth="1"/>
    <col min="10510" max="10510" width="14.42578125" customWidth="1"/>
    <col min="10511" max="10511" width="14.7109375" customWidth="1"/>
    <col min="10512" max="10512" width="9" bestFit="1" customWidth="1"/>
    <col min="10753" max="10753" width="4.7109375" bestFit="1" customWidth="1"/>
    <col min="10754" max="10754" width="9.7109375" bestFit="1" customWidth="1"/>
    <col min="10755" max="10755" width="10" bestFit="1" customWidth="1"/>
    <col min="10756" max="10756" width="8.85546875" bestFit="1" customWidth="1"/>
    <col min="10757" max="10757" width="22.85546875" customWidth="1"/>
    <col min="10758" max="10758" width="59.7109375" bestFit="1" customWidth="1"/>
    <col min="10759" max="10759" width="57.85546875" bestFit="1" customWidth="1"/>
    <col min="10760" max="10760" width="35.28515625" bestFit="1" customWidth="1"/>
    <col min="10761" max="10761" width="28.140625" bestFit="1" customWidth="1"/>
    <col min="10762" max="10762" width="33.140625" bestFit="1" customWidth="1"/>
    <col min="10763" max="10763" width="26" bestFit="1" customWidth="1"/>
    <col min="10764" max="10764" width="19.140625" bestFit="1" customWidth="1"/>
    <col min="10765" max="10765" width="10.42578125" customWidth="1"/>
    <col min="10766" max="10766" width="14.42578125" customWidth="1"/>
    <col min="10767" max="10767" width="14.7109375" customWidth="1"/>
    <col min="10768" max="10768" width="9" bestFit="1" customWidth="1"/>
    <col min="11009" max="11009" width="4.7109375" bestFit="1" customWidth="1"/>
    <col min="11010" max="11010" width="9.7109375" bestFit="1" customWidth="1"/>
    <col min="11011" max="11011" width="10" bestFit="1" customWidth="1"/>
    <col min="11012" max="11012" width="8.85546875" bestFit="1" customWidth="1"/>
    <col min="11013" max="11013" width="22.85546875" customWidth="1"/>
    <col min="11014" max="11014" width="59.7109375" bestFit="1" customWidth="1"/>
    <col min="11015" max="11015" width="57.85546875" bestFit="1" customWidth="1"/>
    <col min="11016" max="11016" width="35.28515625" bestFit="1" customWidth="1"/>
    <col min="11017" max="11017" width="28.140625" bestFit="1" customWidth="1"/>
    <col min="11018" max="11018" width="33.140625" bestFit="1" customWidth="1"/>
    <col min="11019" max="11019" width="26" bestFit="1" customWidth="1"/>
    <col min="11020" max="11020" width="19.140625" bestFit="1" customWidth="1"/>
    <col min="11021" max="11021" width="10.42578125" customWidth="1"/>
    <col min="11022" max="11022" width="14.42578125" customWidth="1"/>
    <col min="11023" max="11023" width="14.7109375" customWidth="1"/>
    <col min="11024" max="11024" width="9" bestFit="1" customWidth="1"/>
    <col min="11265" max="11265" width="4.7109375" bestFit="1" customWidth="1"/>
    <col min="11266" max="11266" width="9.7109375" bestFit="1" customWidth="1"/>
    <col min="11267" max="11267" width="10" bestFit="1" customWidth="1"/>
    <col min="11268" max="11268" width="8.85546875" bestFit="1" customWidth="1"/>
    <col min="11269" max="11269" width="22.85546875" customWidth="1"/>
    <col min="11270" max="11270" width="59.7109375" bestFit="1" customWidth="1"/>
    <col min="11271" max="11271" width="57.85546875" bestFit="1" customWidth="1"/>
    <col min="11272" max="11272" width="35.28515625" bestFit="1" customWidth="1"/>
    <col min="11273" max="11273" width="28.140625" bestFit="1" customWidth="1"/>
    <col min="11274" max="11274" width="33.140625" bestFit="1" customWidth="1"/>
    <col min="11275" max="11275" width="26" bestFit="1" customWidth="1"/>
    <col min="11276" max="11276" width="19.140625" bestFit="1" customWidth="1"/>
    <col min="11277" max="11277" width="10.42578125" customWidth="1"/>
    <col min="11278" max="11278" width="14.42578125" customWidth="1"/>
    <col min="11279" max="11279" width="14.7109375" customWidth="1"/>
    <col min="11280" max="11280" width="9" bestFit="1" customWidth="1"/>
    <col min="11521" max="11521" width="4.7109375" bestFit="1" customWidth="1"/>
    <col min="11522" max="11522" width="9.7109375" bestFit="1" customWidth="1"/>
    <col min="11523" max="11523" width="10" bestFit="1" customWidth="1"/>
    <col min="11524" max="11524" width="8.85546875" bestFit="1" customWidth="1"/>
    <col min="11525" max="11525" width="22.85546875" customWidth="1"/>
    <col min="11526" max="11526" width="59.7109375" bestFit="1" customWidth="1"/>
    <col min="11527" max="11527" width="57.85546875" bestFit="1" customWidth="1"/>
    <col min="11528" max="11528" width="35.28515625" bestFit="1" customWidth="1"/>
    <col min="11529" max="11529" width="28.140625" bestFit="1" customWidth="1"/>
    <col min="11530" max="11530" width="33.140625" bestFit="1" customWidth="1"/>
    <col min="11531" max="11531" width="26" bestFit="1" customWidth="1"/>
    <col min="11532" max="11532" width="19.140625" bestFit="1" customWidth="1"/>
    <col min="11533" max="11533" width="10.42578125" customWidth="1"/>
    <col min="11534" max="11534" width="14.42578125" customWidth="1"/>
    <col min="11535" max="11535" width="14.7109375" customWidth="1"/>
    <col min="11536" max="11536" width="9" bestFit="1" customWidth="1"/>
    <col min="11777" max="11777" width="4.7109375" bestFit="1" customWidth="1"/>
    <col min="11778" max="11778" width="9.7109375" bestFit="1" customWidth="1"/>
    <col min="11779" max="11779" width="10" bestFit="1" customWidth="1"/>
    <col min="11780" max="11780" width="8.85546875" bestFit="1" customWidth="1"/>
    <col min="11781" max="11781" width="22.85546875" customWidth="1"/>
    <col min="11782" max="11782" width="59.7109375" bestFit="1" customWidth="1"/>
    <col min="11783" max="11783" width="57.85546875" bestFit="1" customWidth="1"/>
    <col min="11784" max="11784" width="35.28515625" bestFit="1" customWidth="1"/>
    <col min="11785" max="11785" width="28.140625" bestFit="1" customWidth="1"/>
    <col min="11786" max="11786" width="33.140625" bestFit="1" customWidth="1"/>
    <col min="11787" max="11787" width="26" bestFit="1" customWidth="1"/>
    <col min="11788" max="11788" width="19.140625" bestFit="1" customWidth="1"/>
    <col min="11789" max="11789" width="10.42578125" customWidth="1"/>
    <col min="11790" max="11790" width="14.42578125" customWidth="1"/>
    <col min="11791" max="11791" width="14.7109375" customWidth="1"/>
    <col min="11792" max="11792" width="9" bestFit="1" customWidth="1"/>
    <col min="12033" max="12033" width="4.7109375" bestFit="1" customWidth="1"/>
    <col min="12034" max="12034" width="9.7109375" bestFit="1" customWidth="1"/>
    <col min="12035" max="12035" width="10" bestFit="1" customWidth="1"/>
    <col min="12036" max="12036" width="8.85546875" bestFit="1" customWidth="1"/>
    <col min="12037" max="12037" width="22.85546875" customWidth="1"/>
    <col min="12038" max="12038" width="59.7109375" bestFit="1" customWidth="1"/>
    <col min="12039" max="12039" width="57.85546875" bestFit="1" customWidth="1"/>
    <col min="12040" max="12040" width="35.28515625" bestFit="1" customWidth="1"/>
    <col min="12041" max="12041" width="28.140625" bestFit="1" customWidth="1"/>
    <col min="12042" max="12042" width="33.140625" bestFit="1" customWidth="1"/>
    <col min="12043" max="12043" width="26" bestFit="1" customWidth="1"/>
    <col min="12044" max="12044" width="19.140625" bestFit="1" customWidth="1"/>
    <col min="12045" max="12045" width="10.42578125" customWidth="1"/>
    <col min="12046" max="12046" width="14.42578125" customWidth="1"/>
    <col min="12047" max="12047" width="14.7109375" customWidth="1"/>
    <col min="12048" max="12048" width="9" bestFit="1" customWidth="1"/>
    <col min="12289" max="12289" width="4.7109375" bestFit="1" customWidth="1"/>
    <col min="12290" max="12290" width="9.7109375" bestFit="1" customWidth="1"/>
    <col min="12291" max="12291" width="10" bestFit="1" customWidth="1"/>
    <col min="12292" max="12292" width="8.85546875" bestFit="1" customWidth="1"/>
    <col min="12293" max="12293" width="22.85546875" customWidth="1"/>
    <col min="12294" max="12294" width="59.7109375" bestFit="1" customWidth="1"/>
    <col min="12295" max="12295" width="57.85546875" bestFit="1" customWidth="1"/>
    <col min="12296" max="12296" width="35.28515625" bestFit="1" customWidth="1"/>
    <col min="12297" max="12297" width="28.140625" bestFit="1" customWidth="1"/>
    <col min="12298" max="12298" width="33.140625" bestFit="1" customWidth="1"/>
    <col min="12299" max="12299" width="26" bestFit="1" customWidth="1"/>
    <col min="12300" max="12300" width="19.140625" bestFit="1" customWidth="1"/>
    <col min="12301" max="12301" width="10.42578125" customWidth="1"/>
    <col min="12302" max="12302" width="14.42578125" customWidth="1"/>
    <col min="12303" max="12303" width="14.7109375" customWidth="1"/>
    <col min="12304" max="12304" width="9" bestFit="1" customWidth="1"/>
    <col min="12545" max="12545" width="4.7109375" bestFit="1" customWidth="1"/>
    <col min="12546" max="12546" width="9.7109375" bestFit="1" customWidth="1"/>
    <col min="12547" max="12547" width="10" bestFit="1" customWidth="1"/>
    <col min="12548" max="12548" width="8.85546875" bestFit="1" customWidth="1"/>
    <col min="12549" max="12549" width="22.85546875" customWidth="1"/>
    <col min="12550" max="12550" width="59.7109375" bestFit="1" customWidth="1"/>
    <col min="12551" max="12551" width="57.85546875" bestFit="1" customWidth="1"/>
    <col min="12552" max="12552" width="35.28515625" bestFit="1" customWidth="1"/>
    <col min="12553" max="12553" width="28.140625" bestFit="1" customWidth="1"/>
    <col min="12554" max="12554" width="33.140625" bestFit="1" customWidth="1"/>
    <col min="12555" max="12555" width="26" bestFit="1" customWidth="1"/>
    <col min="12556" max="12556" width="19.140625" bestFit="1" customWidth="1"/>
    <col min="12557" max="12557" width="10.42578125" customWidth="1"/>
    <col min="12558" max="12558" width="14.42578125" customWidth="1"/>
    <col min="12559" max="12559" width="14.7109375" customWidth="1"/>
    <col min="12560" max="12560" width="9" bestFit="1" customWidth="1"/>
    <col min="12801" max="12801" width="4.7109375" bestFit="1" customWidth="1"/>
    <col min="12802" max="12802" width="9.7109375" bestFit="1" customWidth="1"/>
    <col min="12803" max="12803" width="10" bestFit="1" customWidth="1"/>
    <col min="12804" max="12804" width="8.85546875" bestFit="1" customWidth="1"/>
    <col min="12805" max="12805" width="22.85546875" customWidth="1"/>
    <col min="12806" max="12806" width="59.7109375" bestFit="1" customWidth="1"/>
    <col min="12807" max="12807" width="57.85546875" bestFit="1" customWidth="1"/>
    <col min="12808" max="12808" width="35.28515625" bestFit="1" customWidth="1"/>
    <col min="12809" max="12809" width="28.140625" bestFit="1" customWidth="1"/>
    <col min="12810" max="12810" width="33.140625" bestFit="1" customWidth="1"/>
    <col min="12811" max="12811" width="26" bestFit="1" customWidth="1"/>
    <col min="12812" max="12812" width="19.140625" bestFit="1" customWidth="1"/>
    <col min="12813" max="12813" width="10.42578125" customWidth="1"/>
    <col min="12814" max="12814" width="14.42578125" customWidth="1"/>
    <col min="12815" max="12815" width="14.7109375" customWidth="1"/>
    <col min="12816" max="12816" width="9" bestFit="1" customWidth="1"/>
    <col min="13057" max="13057" width="4.7109375" bestFit="1" customWidth="1"/>
    <col min="13058" max="13058" width="9.7109375" bestFit="1" customWidth="1"/>
    <col min="13059" max="13059" width="10" bestFit="1" customWidth="1"/>
    <col min="13060" max="13060" width="8.85546875" bestFit="1" customWidth="1"/>
    <col min="13061" max="13061" width="22.85546875" customWidth="1"/>
    <col min="13062" max="13062" width="59.7109375" bestFit="1" customWidth="1"/>
    <col min="13063" max="13063" width="57.85546875" bestFit="1" customWidth="1"/>
    <col min="13064" max="13064" width="35.28515625" bestFit="1" customWidth="1"/>
    <col min="13065" max="13065" width="28.140625" bestFit="1" customWidth="1"/>
    <col min="13066" max="13066" width="33.140625" bestFit="1" customWidth="1"/>
    <col min="13067" max="13067" width="26" bestFit="1" customWidth="1"/>
    <col min="13068" max="13068" width="19.140625" bestFit="1" customWidth="1"/>
    <col min="13069" max="13069" width="10.42578125" customWidth="1"/>
    <col min="13070" max="13070" width="14.42578125" customWidth="1"/>
    <col min="13071" max="13071" width="14.7109375" customWidth="1"/>
    <col min="13072" max="13072" width="9" bestFit="1" customWidth="1"/>
    <col min="13313" max="13313" width="4.7109375" bestFit="1" customWidth="1"/>
    <col min="13314" max="13314" width="9.7109375" bestFit="1" customWidth="1"/>
    <col min="13315" max="13315" width="10" bestFit="1" customWidth="1"/>
    <col min="13316" max="13316" width="8.85546875" bestFit="1" customWidth="1"/>
    <col min="13317" max="13317" width="22.85546875" customWidth="1"/>
    <col min="13318" max="13318" width="59.7109375" bestFit="1" customWidth="1"/>
    <col min="13319" max="13319" width="57.85546875" bestFit="1" customWidth="1"/>
    <col min="13320" max="13320" width="35.28515625" bestFit="1" customWidth="1"/>
    <col min="13321" max="13321" width="28.140625" bestFit="1" customWidth="1"/>
    <col min="13322" max="13322" width="33.140625" bestFit="1" customWidth="1"/>
    <col min="13323" max="13323" width="26" bestFit="1" customWidth="1"/>
    <col min="13324" max="13324" width="19.140625" bestFit="1" customWidth="1"/>
    <col min="13325" max="13325" width="10.42578125" customWidth="1"/>
    <col min="13326" max="13326" width="14.42578125" customWidth="1"/>
    <col min="13327" max="13327" width="14.7109375" customWidth="1"/>
    <col min="13328" max="13328" width="9" bestFit="1" customWidth="1"/>
    <col min="13569" max="13569" width="4.7109375" bestFit="1" customWidth="1"/>
    <col min="13570" max="13570" width="9.7109375" bestFit="1" customWidth="1"/>
    <col min="13571" max="13571" width="10" bestFit="1" customWidth="1"/>
    <col min="13572" max="13572" width="8.85546875" bestFit="1" customWidth="1"/>
    <col min="13573" max="13573" width="22.85546875" customWidth="1"/>
    <col min="13574" max="13574" width="59.7109375" bestFit="1" customWidth="1"/>
    <col min="13575" max="13575" width="57.85546875" bestFit="1" customWidth="1"/>
    <col min="13576" max="13576" width="35.28515625" bestFit="1" customWidth="1"/>
    <col min="13577" max="13577" width="28.140625" bestFit="1" customWidth="1"/>
    <col min="13578" max="13578" width="33.140625" bestFit="1" customWidth="1"/>
    <col min="13579" max="13579" width="26" bestFit="1" customWidth="1"/>
    <col min="13580" max="13580" width="19.140625" bestFit="1" customWidth="1"/>
    <col min="13581" max="13581" width="10.42578125" customWidth="1"/>
    <col min="13582" max="13582" width="14.42578125" customWidth="1"/>
    <col min="13583" max="13583" width="14.7109375" customWidth="1"/>
    <col min="13584" max="13584" width="9" bestFit="1" customWidth="1"/>
    <col min="13825" max="13825" width="4.7109375" bestFit="1" customWidth="1"/>
    <col min="13826" max="13826" width="9.7109375" bestFit="1" customWidth="1"/>
    <col min="13827" max="13827" width="10" bestFit="1" customWidth="1"/>
    <col min="13828" max="13828" width="8.85546875" bestFit="1" customWidth="1"/>
    <col min="13829" max="13829" width="22.85546875" customWidth="1"/>
    <col min="13830" max="13830" width="59.7109375" bestFit="1" customWidth="1"/>
    <col min="13831" max="13831" width="57.85546875" bestFit="1" customWidth="1"/>
    <col min="13832" max="13832" width="35.28515625" bestFit="1" customWidth="1"/>
    <col min="13833" max="13833" width="28.140625" bestFit="1" customWidth="1"/>
    <col min="13834" max="13834" width="33.140625" bestFit="1" customWidth="1"/>
    <col min="13835" max="13835" width="26" bestFit="1" customWidth="1"/>
    <col min="13836" max="13836" width="19.140625" bestFit="1" customWidth="1"/>
    <col min="13837" max="13837" width="10.42578125" customWidth="1"/>
    <col min="13838" max="13838" width="14.42578125" customWidth="1"/>
    <col min="13839" max="13839" width="14.7109375" customWidth="1"/>
    <col min="13840" max="13840" width="9" bestFit="1" customWidth="1"/>
    <col min="14081" max="14081" width="4.7109375" bestFit="1" customWidth="1"/>
    <col min="14082" max="14082" width="9.7109375" bestFit="1" customWidth="1"/>
    <col min="14083" max="14083" width="10" bestFit="1" customWidth="1"/>
    <col min="14084" max="14084" width="8.85546875" bestFit="1" customWidth="1"/>
    <col min="14085" max="14085" width="22.85546875" customWidth="1"/>
    <col min="14086" max="14086" width="59.7109375" bestFit="1" customWidth="1"/>
    <col min="14087" max="14087" width="57.85546875" bestFit="1" customWidth="1"/>
    <col min="14088" max="14088" width="35.28515625" bestFit="1" customWidth="1"/>
    <col min="14089" max="14089" width="28.140625" bestFit="1" customWidth="1"/>
    <col min="14090" max="14090" width="33.140625" bestFit="1" customWidth="1"/>
    <col min="14091" max="14091" width="26" bestFit="1" customWidth="1"/>
    <col min="14092" max="14092" width="19.140625" bestFit="1" customWidth="1"/>
    <col min="14093" max="14093" width="10.42578125" customWidth="1"/>
    <col min="14094" max="14094" width="14.42578125" customWidth="1"/>
    <col min="14095" max="14095" width="14.7109375" customWidth="1"/>
    <col min="14096" max="14096" width="9" bestFit="1" customWidth="1"/>
    <col min="14337" max="14337" width="4.7109375" bestFit="1" customWidth="1"/>
    <col min="14338" max="14338" width="9.7109375" bestFit="1" customWidth="1"/>
    <col min="14339" max="14339" width="10" bestFit="1" customWidth="1"/>
    <col min="14340" max="14340" width="8.85546875" bestFit="1" customWidth="1"/>
    <col min="14341" max="14341" width="22.85546875" customWidth="1"/>
    <col min="14342" max="14342" width="59.7109375" bestFit="1" customWidth="1"/>
    <col min="14343" max="14343" width="57.85546875" bestFit="1" customWidth="1"/>
    <col min="14344" max="14344" width="35.28515625" bestFit="1" customWidth="1"/>
    <col min="14345" max="14345" width="28.140625" bestFit="1" customWidth="1"/>
    <col min="14346" max="14346" width="33.140625" bestFit="1" customWidth="1"/>
    <col min="14347" max="14347" width="26" bestFit="1" customWidth="1"/>
    <col min="14348" max="14348" width="19.140625" bestFit="1" customWidth="1"/>
    <col min="14349" max="14349" width="10.42578125" customWidth="1"/>
    <col min="14350" max="14350" width="14.42578125" customWidth="1"/>
    <col min="14351" max="14351" width="14.7109375" customWidth="1"/>
    <col min="14352" max="14352" width="9" bestFit="1" customWidth="1"/>
    <col min="14593" max="14593" width="4.7109375" bestFit="1" customWidth="1"/>
    <col min="14594" max="14594" width="9.7109375" bestFit="1" customWidth="1"/>
    <col min="14595" max="14595" width="10" bestFit="1" customWidth="1"/>
    <col min="14596" max="14596" width="8.85546875" bestFit="1" customWidth="1"/>
    <col min="14597" max="14597" width="22.85546875" customWidth="1"/>
    <col min="14598" max="14598" width="59.7109375" bestFit="1" customWidth="1"/>
    <col min="14599" max="14599" width="57.85546875" bestFit="1" customWidth="1"/>
    <col min="14600" max="14600" width="35.28515625" bestFit="1" customWidth="1"/>
    <col min="14601" max="14601" width="28.140625" bestFit="1" customWidth="1"/>
    <col min="14602" max="14602" width="33.140625" bestFit="1" customWidth="1"/>
    <col min="14603" max="14603" width="26" bestFit="1" customWidth="1"/>
    <col min="14604" max="14604" width="19.140625" bestFit="1" customWidth="1"/>
    <col min="14605" max="14605" width="10.42578125" customWidth="1"/>
    <col min="14606" max="14606" width="14.42578125" customWidth="1"/>
    <col min="14607" max="14607" width="14.7109375" customWidth="1"/>
    <col min="14608" max="14608" width="9" bestFit="1" customWidth="1"/>
    <col min="14849" max="14849" width="4.7109375" bestFit="1" customWidth="1"/>
    <col min="14850" max="14850" width="9.7109375" bestFit="1" customWidth="1"/>
    <col min="14851" max="14851" width="10" bestFit="1" customWidth="1"/>
    <col min="14852" max="14852" width="8.85546875" bestFit="1" customWidth="1"/>
    <col min="14853" max="14853" width="22.85546875" customWidth="1"/>
    <col min="14854" max="14854" width="59.7109375" bestFit="1" customWidth="1"/>
    <col min="14855" max="14855" width="57.85546875" bestFit="1" customWidth="1"/>
    <col min="14856" max="14856" width="35.28515625" bestFit="1" customWidth="1"/>
    <col min="14857" max="14857" width="28.140625" bestFit="1" customWidth="1"/>
    <col min="14858" max="14858" width="33.140625" bestFit="1" customWidth="1"/>
    <col min="14859" max="14859" width="26" bestFit="1" customWidth="1"/>
    <col min="14860" max="14860" width="19.140625" bestFit="1" customWidth="1"/>
    <col min="14861" max="14861" width="10.42578125" customWidth="1"/>
    <col min="14862" max="14862" width="14.42578125" customWidth="1"/>
    <col min="14863" max="14863" width="14.7109375" customWidth="1"/>
    <col min="14864" max="14864" width="9" bestFit="1" customWidth="1"/>
    <col min="15105" max="15105" width="4.7109375" bestFit="1" customWidth="1"/>
    <col min="15106" max="15106" width="9.7109375" bestFit="1" customWidth="1"/>
    <col min="15107" max="15107" width="10" bestFit="1" customWidth="1"/>
    <col min="15108" max="15108" width="8.85546875" bestFit="1" customWidth="1"/>
    <col min="15109" max="15109" width="22.85546875" customWidth="1"/>
    <col min="15110" max="15110" width="59.7109375" bestFit="1" customWidth="1"/>
    <col min="15111" max="15111" width="57.85546875" bestFit="1" customWidth="1"/>
    <col min="15112" max="15112" width="35.28515625" bestFit="1" customWidth="1"/>
    <col min="15113" max="15113" width="28.140625" bestFit="1" customWidth="1"/>
    <col min="15114" max="15114" width="33.140625" bestFit="1" customWidth="1"/>
    <col min="15115" max="15115" width="26" bestFit="1" customWidth="1"/>
    <col min="15116" max="15116" width="19.140625" bestFit="1" customWidth="1"/>
    <col min="15117" max="15117" width="10.42578125" customWidth="1"/>
    <col min="15118" max="15118" width="14.42578125" customWidth="1"/>
    <col min="15119" max="15119" width="14.7109375" customWidth="1"/>
    <col min="15120" max="15120" width="9" bestFit="1" customWidth="1"/>
    <col min="15361" max="15361" width="4.7109375" bestFit="1" customWidth="1"/>
    <col min="15362" max="15362" width="9.7109375" bestFit="1" customWidth="1"/>
    <col min="15363" max="15363" width="10" bestFit="1" customWidth="1"/>
    <col min="15364" max="15364" width="8.85546875" bestFit="1" customWidth="1"/>
    <col min="15365" max="15365" width="22.85546875" customWidth="1"/>
    <col min="15366" max="15366" width="59.7109375" bestFit="1" customWidth="1"/>
    <col min="15367" max="15367" width="57.85546875" bestFit="1" customWidth="1"/>
    <col min="15368" max="15368" width="35.28515625" bestFit="1" customWidth="1"/>
    <col min="15369" max="15369" width="28.140625" bestFit="1" customWidth="1"/>
    <col min="15370" max="15370" width="33.140625" bestFit="1" customWidth="1"/>
    <col min="15371" max="15371" width="26" bestFit="1" customWidth="1"/>
    <col min="15372" max="15372" width="19.140625" bestFit="1" customWidth="1"/>
    <col min="15373" max="15373" width="10.42578125" customWidth="1"/>
    <col min="15374" max="15374" width="14.42578125" customWidth="1"/>
    <col min="15375" max="15375" width="14.7109375" customWidth="1"/>
    <col min="15376" max="15376" width="9" bestFit="1" customWidth="1"/>
    <col min="15617" max="15617" width="4.7109375" bestFit="1" customWidth="1"/>
    <col min="15618" max="15618" width="9.7109375" bestFit="1" customWidth="1"/>
    <col min="15619" max="15619" width="10" bestFit="1" customWidth="1"/>
    <col min="15620" max="15620" width="8.85546875" bestFit="1" customWidth="1"/>
    <col min="15621" max="15621" width="22.85546875" customWidth="1"/>
    <col min="15622" max="15622" width="59.7109375" bestFit="1" customWidth="1"/>
    <col min="15623" max="15623" width="57.85546875" bestFit="1" customWidth="1"/>
    <col min="15624" max="15624" width="35.28515625" bestFit="1" customWidth="1"/>
    <col min="15625" max="15625" width="28.140625" bestFit="1" customWidth="1"/>
    <col min="15626" max="15626" width="33.140625" bestFit="1" customWidth="1"/>
    <col min="15627" max="15627" width="26" bestFit="1" customWidth="1"/>
    <col min="15628" max="15628" width="19.140625" bestFit="1" customWidth="1"/>
    <col min="15629" max="15629" width="10.42578125" customWidth="1"/>
    <col min="15630" max="15630" width="14.42578125" customWidth="1"/>
    <col min="15631" max="15631" width="14.7109375" customWidth="1"/>
    <col min="15632" max="15632" width="9" bestFit="1" customWidth="1"/>
    <col min="15873" max="15873" width="4.7109375" bestFit="1" customWidth="1"/>
    <col min="15874" max="15874" width="9.7109375" bestFit="1" customWidth="1"/>
    <col min="15875" max="15875" width="10" bestFit="1" customWidth="1"/>
    <col min="15876" max="15876" width="8.85546875" bestFit="1" customWidth="1"/>
    <col min="15877" max="15877" width="22.85546875" customWidth="1"/>
    <col min="15878" max="15878" width="59.7109375" bestFit="1" customWidth="1"/>
    <col min="15879" max="15879" width="57.85546875" bestFit="1" customWidth="1"/>
    <col min="15880" max="15880" width="35.28515625" bestFit="1" customWidth="1"/>
    <col min="15881" max="15881" width="28.140625" bestFit="1" customWidth="1"/>
    <col min="15882" max="15882" width="33.140625" bestFit="1" customWidth="1"/>
    <col min="15883" max="15883" width="26" bestFit="1" customWidth="1"/>
    <col min="15884" max="15884" width="19.140625" bestFit="1" customWidth="1"/>
    <col min="15885" max="15885" width="10.42578125" customWidth="1"/>
    <col min="15886" max="15886" width="14.42578125" customWidth="1"/>
    <col min="15887" max="15887" width="14.7109375" customWidth="1"/>
    <col min="15888" max="15888" width="9" bestFit="1" customWidth="1"/>
    <col min="16129" max="16129" width="4.7109375" bestFit="1" customWidth="1"/>
    <col min="16130" max="16130" width="9.7109375" bestFit="1" customWidth="1"/>
    <col min="16131" max="16131" width="10" bestFit="1" customWidth="1"/>
    <col min="16132" max="16132" width="8.85546875" bestFit="1" customWidth="1"/>
    <col min="16133" max="16133" width="22.85546875" customWidth="1"/>
    <col min="16134" max="16134" width="59.7109375" bestFit="1" customWidth="1"/>
    <col min="16135" max="16135" width="57.85546875" bestFit="1" customWidth="1"/>
    <col min="16136" max="16136" width="35.28515625" bestFit="1" customWidth="1"/>
    <col min="16137" max="16137" width="28.140625" bestFit="1" customWidth="1"/>
    <col min="16138" max="16138" width="33.140625" bestFit="1" customWidth="1"/>
    <col min="16139" max="16139" width="26" bestFit="1" customWidth="1"/>
    <col min="16140" max="16140" width="19.140625" bestFit="1" customWidth="1"/>
    <col min="16141" max="16141" width="10.42578125" customWidth="1"/>
    <col min="16142" max="16142" width="14.42578125" customWidth="1"/>
    <col min="16143" max="16143" width="14.7109375" customWidth="1"/>
    <col min="16144" max="16144" width="9" bestFit="1" customWidth="1"/>
  </cols>
  <sheetData>
    <row r="2" spans="1:16" ht="15.75">
      <c r="A2" s="44" t="s">
        <v>423</v>
      </c>
      <c r="B2" s="45"/>
      <c r="C2" s="45"/>
      <c r="D2" s="45"/>
      <c r="E2" s="45"/>
      <c r="F2" s="45"/>
      <c r="G2" s="45"/>
      <c r="H2" s="45"/>
      <c r="I2" s="45"/>
      <c r="J2" s="45"/>
      <c r="K2" s="45"/>
      <c r="L2" s="45"/>
      <c r="M2" s="45"/>
    </row>
    <row r="3" spans="1:16" ht="15.75">
      <c r="A3" s="44"/>
      <c r="B3" s="45"/>
      <c r="C3" s="45"/>
      <c r="D3" s="45"/>
      <c r="E3" s="45"/>
      <c r="F3" s="45"/>
      <c r="G3" s="45"/>
      <c r="H3" s="45"/>
      <c r="I3" s="45"/>
      <c r="J3" s="45"/>
      <c r="K3" s="45"/>
      <c r="L3" s="45"/>
      <c r="M3" s="45"/>
    </row>
    <row r="4" spans="1:16" s="3" customFormat="1" ht="30" customHeight="1">
      <c r="A4" s="1085" t="s">
        <v>1</v>
      </c>
      <c r="B4" s="1073" t="s">
        <v>2</v>
      </c>
      <c r="C4" s="1073" t="s">
        <v>3</v>
      </c>
      <c r="D4" s="1085" t="s">
        <v>4</v>
      </c>
      <c r="E4" s="1085" t="s">
        <v>5</v>
      </c>
      <c r="F4" s="1085" t="s">
        <v>6</v>
      </c>
      <c r="G4" s="1085" t="s">
        <v>7</v>
      </c>
      <c r="H4" s="1085" t="s">
        <v>8</v>
      </c>
      <c r="I4" s="1085" t="s">
        <v>9</v>
      </c>
      <c r="J4" s="1087" t="s">
        <v>10</v>
      </c>
      <c r="K4" s="1088"/>
      <c r="L4" s="1089" t="s">
        <v>11</v>
      </c>
      <c r="M4" s="1089"/>
      <c r="N4" s="1073" t="s">
        <v>12</v>
      </c>
      <c r="O4" s="1073" t="s">
        <v>13</v>
      </c>
      <c r="P4" s="1073" t="s">
        <v>14</v>
      </c>
    </row>
    <row r="5" spans="1:16" s="3" customFormat="1" ht="35.25" customHeight="1">
      <c r="A5" s="1086"/>
      <c r="B5" s="1074"/>
      <c r="C5" s="1074"/>
      <c r="D5" s="1086"/>
      <c r="E5" s="1086"/>
      <c r="F5" s="1086"/>
      <c r="G5" s="1086"/>
      <c r="H5" s="1086"/>
      <c r="I5" s="1086"/>
      <c r="J5" s="4">
        <v>2016</v>
      </c>
      <c r="K5" s="4">
        <v>2017</v>
      </c>
      <c r="L5" s="5" t="s">
        <v>15</v>
      </c>
      <c r="M5" s="5" t="s">
        <v>16</v>
      </c>
      <c r="N5" s="1074"/>
      <c r="O5" s="1074"/>
      <c r="P5" s="1074"/>
    </row>
    <row r="6" spans="1:16" s="41" customFormat="1" ht="65.25" customHeight="1">
      <c r="A6" s="1267">
        <v>1</v>
      </c>
      <c r="B6" s="1267">
        <v>9</v>
      </c>
      <c r="C6" s="1267" t="s">
        <v>424</v>
      </c>
      <c r="D6" s="1267" t="s">
        <v>425</v>
      </c>
      <c r="E6" s="1267" t="s">
        <v>426</v>
      </c>
      <c r="F6" s="1267" t="s">
        <v>427</v>
      </c>
      <c r="G6" s="1267" t="s">
        <v>428</v>
      </c>
      <c r="H6" s="1267" t="s">
        <v>429</v>
      </c>
      <c r="I6" s="1267" t="s">
        <v>430</v>
      </c>
      <c r="J6" s="1267" t="s">
        <v>431</v>
      </c>
      <c r="K6" s="1269" t="s">
        <v>208</v>
      </c>
      <c r="L6" s="97" t="s">
        <v>120</v>
      </c>
      <c r="M6" s="98">
        <v>20</v>
      </c>
      <c r="N6" s="1301">
        <v>195000</v>
      </c>
      <c r="O6" s="1267" t="s">
        <v>432</v>
      </c>
      <c r="P6" s="1303" t="s">
        <v>29</v>
      </c>
    </row>
    <row r="7" spans="1:16" s="41" customFormat="1" ht="78" customHeight="1">
      <c r="A7" s="1305"/>
      <c r="B7" s="1268"/>
      <c r="C7" s="1268"/>
      <c r="D7" s="1268"/>
      <c r="E7" s="1268"/>
      <c r="F7" s="1268"/>
      <c r="G7" s="1268"/>
      <c r="H7" s="1268"/>
      <c r="I7" s="1268"/>
      <c r="J7" s="1268"/>
      <c r="K7" s="1270"/>
      <c r="L7" s="97" t="s">
        <v>66</v>
      </c>
      <c r="M7" s="98">
        <v>35</v>
      </c>
      <c r="N7" s="1302"/>
      <c r="O7" s="1268"/>
      <c r="P7" s="1304"/>
    </row>
    <row r="8" spans="1:16" s="41" customFormat="1" ht="27" customHeight="1">
      <c r="A8" s="958"/>
      <c r="B8" s="1252" t="s">
        <v>571</v>
      </c>
      <c r="C8" s="1253"/>
      <c r="D8" s="1253"/>
      <c r="E8" s="1253"/>
      <c r="F8" s="1253"/>
      <c r="G8" s="1253"/>
      <c r="H8" s="1253"/>
      <c r="I8" s="1253"/>
      <c r="J8" s="1253"/>
      <c r="K8" s="1253"/>
      <c r="L8" s="1253"/>
      <c r="M8" s="1253"/>
      <c r="N8" s="1253"/>
      <c r="O8" s="1253"/>
      <c r="P8" s="1254"/>
    </row>
    <row r="9" spans="1:16" s="41" customFormat="1" ht="216.75">
      <c r="A9" s="950">
        <v>2</v>
      </c>
      <c r="B9" s="23">
        <v>10</v>
      </c>
      <c r="C9" s="7" t="s">
        <v>424</v>
      </c>
      <c r="D9" s="7" t="s">
        <v>433</v>
      </c>
      <c r="E9" s="70" t="s">
        <v>426</v>
      </c>
      <c r="F9" s="47" t="s">
        <v>434</v>
      </c>
      <c r="G9" s="11" t="s">
        <v>435</v>
      </c>
      <c r="H9" s="11" t="s">
        <v>436</v>
      </c>
      <c r="I9" s="11" t="s">
        <v>437</v>
      </c>
      <c r="J9" s="11" t="s">
        <v>438</v>
      </c>
      <c r="K9" s="48" t="s">
        <v>208</v>
      </c>
      <c r="L9" s="13" t="s">
        <v>439</v>
      </c>
      <c r="M9" s="47">
        <v>12</v>
      </c>
      <c r="N9" s="82">
        <v>90000</v>
      </c>
      <c r="O9" s="47" t="s">
        <v>432</v>
      </c>
      <c r="P9" s="83" t="s">
        <v>29</v>
      </c>
    </row>
    <row r="10" spans="1:16" s="41" customFormat="1" ht="266.25" customHeight="1">
      <c r="A10" s="951"/>
      <c r="B10" s="57">
        <v>10</v>
      </c>
      <c r="C10" s="50" t="s">
        <v>424</v>
      </c>
      <c r="D10" s="50" t="s">
        <v>433</v>
      </c>
      <c r="E10" s="57" t="s">
        <v>426</v>
      </c>
      <c r="F10" s="57" t="s">
        <v>434</v>
      </c>
      <c r="G10" s="50" t="s">
        <v>435</v>
      </c>
      <c r="H10" s="50" t="s">
        <v>436</v>
      </c>
      <c r="I10" s="50" t="s">
        <v>437</v>
      </c>
      <c r="J10" s="50" t="s">
        <v>438</v>
      </c>
      <c r="K10" s="51" t="s">
        <v>208</v>
      </c>
      <c r="L10" s="52" t="s">
        <v>439</v>
      </c>
      <c r="M10" s="57">
        <v>12</v>
      </c>
      <c r="N10" s="590">
        <v>81401.100000000006</v>
      </c>
      <c r="O10" s="57" t="s">
        <v>432</v>
      </c>
      <c r="P10" s="99" t="s">
        <v>29</v>
      </c>
    </row>
    <row r="11" spans="1:16" s="41" customFormat="1" ht="35.25" customHeight="1">
      <c r="A11" s="952"/>
      <c r="B11" s="1176" t="s">
        <v>572</v>
      </c>
      <c r="C11" s="1177"/>
      <c r="D11" s="1177"/>
      <c r="E11" s="1177"/>
      <c r="F11" s="1177"/>
      <c r="G11" s="1177"/>
      <c r="H11" s="1177"/>
      <c r="I11" s="1177"/>
      <c r="J11" s="1177"/>
      <c r="K11" s="1177"/>
      <c r="L11" s="1177"/>
      <c r="M11" s="1177"/>
      <c r="N11" s="1177"/>
      <c r="O11" s="1177"/>
      <c r="P11" s="1178"/>
    </row>
    <row r="12" spans="1:16" s="41" customFormat="1" ht="255">
      <c r="A12" s="11">
        <v>3</v>
      </c>
      <c r="B12" s="23">
        <v>13</v>
      </c>
      <c r="C12" s="7" t="s">
        <v>440</v>
      </c>
      <c r="D12" s="7" t="s">
        <v>441</v>
      </c>
      <c r="E12" s="70" t="s">
        <v>426</v>
      </c>
      <c r="F12" s="47" t="s">
        <v>442</v>
      </c>
      <c r="G12" s="11" t="s">
        <v>443</v>
      </c>
      <c r="H12" s="11" t="s">
        <v>444</v>
      </c>
      <c r="I12" s="11" t="s">
        <v>445</v>
      </c>
      <c r="J12" s="11" t="s">
        <v>446</v>
      </c>
      <c r="K12" s="48" t="s">
        <v>208</v>
      </c>
      <c r="L12" s="13" t="s">
        <v>66</v>
      </c>
      <c r="M12" s="47">
        <v>30</v>
      </c>
      <c r="N12" s="82">
        <v>35000</v>
      </c>
      <c r="O12" s="47" t="s">
        <v>432</v>
      </c>
      <c r="P12" s="83" t="s">
        <v>29</v>
      </c>
    </row>
    <row r="13" spans="1:16" s="41" customFormat="1" ht="140.25">
      <c r="A13" s="943">
        <v>4</v>
      </c>
      <c r="B13" s="84">
        <v>6</v>
      </c>
      <c r="C13" s="84">
        <v>1</v>
      </c>
      <c r="D13" s="85" t="s">
        <v>447</v>
      </c>
      <c r="E13" s="61" t="s">
        <v>448</v>
      </c>
      <c r="F13" s="69" t="s">
        <v>449</v>
      </c>
      <c r="G13" s="36" t="s">
        <v>450</v>
      </c>
      <c r="H13" s="36" t="s">
        <v>451</v>
      </c>
      <c r="I13" s="36" t="s">
        <v>452</v>
      </c>
      <c r="J13" s="11" t="s">
        <v>453</v>
      </c>
      <c r="K13" s="48" t="s">
        <v>208</v>
      </c>
      <c r="L13" s="13" t="s">
        <v>75</v>
      </c>
      <c r="M13" s="69">
        <v>35</v>
      </c>
      <c r="N13" s="86">
        <v>16225.5</v>
      </c>
      <c r="O13" s="69" t="s">
        <v>454</v>
      </c>
      <c r="P13" s="87">
        <v>32</v>
      </c>
    </row>
    <row r="14" spans="1:16" s="41" customFormat="1" ht="140.25">
      <c r="A14" s="946"/>
      <c r="B14" s="81">
        <v>6</v>
      </c>
      <c r="C14" s="81">
        <v>1</v>
      </c>
      <c r="D14" s="100" t="s">
        <v>447</v>
      </c>
      <c r="E14" s="50" t="s">
        <v>448</v>
      </c>
      <c r="F14" s="907" t="s">
        <v>4540</v>
      </c>
      <c r="G14" s="57" t="s">
        <v>450</v>
      </c>
      <c r="H14" s="57" t="s">
        <v>451</v>
      </c>
      <c r="I14" s="57" t="s">
        <v>452</v>
      </c>
      <c r="J14" s="594" t="s">
        <v>455</v>
      </c>
      <c r="K14" s="18" t="s">
        <v>208</v>
      </c>
      <c r="L14" s="52" t="s">
        <v>75</v>
      </c>
      <c r="M14" s="57">
        <v>35</v>
      </c>
      <c r="N14" s="101">
        <v>16225.5</v>
      </c>
      <c r="O14" s="57" t="s">
        <v>454</v>
      </c>
      <c r="P14" s="99">
        <v>32</v>
      </c>
    </row>
    <row r="15" spans="1:16" s="41" customFormat="1" ht="31.5" customHeight="1">
      <c r="A15" s="944"/>
      <c r="B15" s="1167" t="s">
        <v>4588</v>
      </c>
      <c r="C15" s="1168"/>
      <c r="D15" s="1168"/>
      <c r="E15" s="1168"/>
      <c r="F15" s="1168"/>
      <c r="G15" s="1168"/>
      <c r="H15" s="1168"/>
      <c r="I15" s="1168"/>
      <c r="J15" s="1168"/>
      <c r="K15" s="1168"/>
      <c r="L15" s="1168"/>
      <c r="M15" s="1168"/>
      <c r="N15" s="1168"/>
      <c r="O15" s="1168"/>
      <c r="P15" s="1169"/>
    </row>
    <row r="16" spans="1:16" s="41" customFormat="1" ht="165.75">
      <c r="A16" s="950">
        <v>5</v>
      </c>
      <c r="B16" s="84">
        <v>11</v>
      </c>
      <c r="C16" s="84">
        <v>5</v>
      </c>
      <c r="D16" s="85" t="s">
        <v>58</v>
      </c>
      <c r="E16" s="61" t="s">
        <v>456</v>
      </c>
      <c r="F16" s="61" t="s">
        <v>457</v>
      </c>
      <c r="G16" s="11" t="s">
        <v>458</v>
      </c>
      <c r="H16" s="11" t="s">
        <v>459</v>
      </c>
      <c r="I16" s="11" t="s">
        <v>460</v>
      </c>
      <c r="J16" s="11" t="s">
        <v>461</v>
      </c>
      <c r="K16" s="48" t="s">
        <v>208</v>
      </c>
      <c r="L16" s="13" t="s">
        <v>120</v>
      </c>
      <c r="M16" s="61">
        <v>45</v>
      </c>
      <c r="N16" s="86">
        <v>13020.6</v>
      </c>
      <c r="O16" s="61" t="s">
        <v>462</v>
      </c>
      <c r="P16" s="87">
        <v>31.5</v>
      </c>
    </row>
    <row r="17" spans="1:16" s="41" customFormat="1" ht="165.75">
      <c r="A17" s="951"/>
      <c r="B17" s="81">
        <v>11</v>
      </c>
      <c r="C17" s="81">
        <v>5</v>
      </c>
      <c r="D17" s="100" t="s">
        <v>58</v>
      </c>
      <c r="E17" s="50" t="s">
        <v>456</v>
      </c>
      <c r="F17" s="50" t="s">
        <v>457</v>
      </c>
      <c r="G17" s="50" t="s">
        <v>458</v>
      </c>
      <c r="H17" s="50" t="s">
        <v>463</v>
      </c>
      <c r="I17" s="50" t="s">
        <v>460</v>
      </c>
      <c r="J17" s="594" t="s">
        <v>464</v>
      </c>
      <c r="K17" s="51" t="s">
        <v>208</v>
      </c>
      <c r="L17" s="52" t="s">
        <v>120</v>
      </c>
      <c r="M17" s="50">
        <v>45</v>
      </c>
      <c r="N17" s="590">
        <v>17800</v>
      </c>
      <c r="O17" s="50" t="s">
        <v>462</v>
      </c>
      <c r="P17" s="99">
        <v>31.5</v>
      </c>
    </row>
    <row r="18" spans="1:16" s="41" customFormat="1" ht="33.75" customHeight="1">
      <c r="A18" s="952"/>
      <c r="B18" s="1176" t="s">
        <v>573</v>
      </c>
      <c r="C18" s="1177"/>
      <c r="D18" s="1177"/>
      <c r="E18" s="1177"/>
      <c r="F18" s="1177"/>
      <c r="G18" s="1177"/>
      <c r="H18" s="1177"/>
      <c r="I18" s="1177"/>
      <c r="J18" s="1177"/>
      <c r="K18" s="1177"/>
      <c r="L18" s="1177"/>
      <c r="M18" s="1177"/>
      <c r="N18" s="1177"/>
      <c r="O18" s="1177"/>
      <c r="P18" s="1178"/>
    </row>
    <row r="19" spans="1:16" s="41" customFormat="1" ht="114.75">
      <c r="A19" s="49">
        <v>6</v>
      </c>
      <c r="B19" s="84">
        <v>12</v>
      </c>
      <c r="C19" s="84">
        <v>4</v>
      </c>
      <c r="D19" s="85" t="s">
        <v>50</v>
      </c>
      <c r="E19" s="61" t="s">
        <v>465</v>
      </c>
      <c r="F19" s="61" t="s">
        <v>466</v>
      </c>
      <c r="G19" s="11" t="s">
        <v>467</v>
      </c>
      <c r="H19" s="11" t="s">
        <v>468</v>
      </c>
      <c r="I19" s="11" t="s">
        <v>469</v>
      </c>
      <c r="J19" s="11" t="s">
        <v>470</v>
      </c>
      <c r="K19" s="48" t="s">
        <v>208</v>
      </c>
      <c r="L19" s="13" t="s">
        <v>75</v>
      </c>
      <c r="M19" s="61">
        <v>100</v>
      </c>
      <c r="N19" s="86">
        <v>32103</v>
      </c>
      <c r="O19" s="61" t="s">
        <v>471</v>
      </c>
      <c r="P19" s="87">
        <v>29.5</v>
      </c>
    </row>
    <row r="20" spans="1:16" s="41" customFormat="1" ht="89.25">
      <c r="A20" s="950">
        <v>7</v>
      </c>
      <c r="B20" s="76">
        <v>13</v>
      </c>
      <c r="C20" s="76" t="s">
        <v>472</v>
      </c>
      <c r="D20" s="88" t="s">
        <v>89</v>
      </c>
      <c r="E20" s="61" t="s">
        <v>473</v>
      </c>
      <c r="F20" s="61" t="s">
        <v>474</v>
      </c>
      <c r="G20" s="11" t="s">
        <v>475</v>
      </c>
      <c r="H20" s="11" t="s">
        <v>476</v>
      </c>
      <c r="I20" s="11" t="s">
        <v>477</v>
      </c>
      <c r="J20" s="11" t="s">
        <v>478</v>
      </c>
      <c r="K20" s="48" t="s">
        <v>208</v>
      </c>
      <c r="L20" s="13" t="s">
        <v>479</v>
      </c>
      <c r="M20" s="61">
        <v>50</v>
      </c>
      <c r="N20" s="86">
        <v>31440</v>
      </c>
      <c r="O20" s="61" t="s">
        <v>480</v>
      </c>
      <c r="P20" s="87">
        <v>29.25</v>
      </c>
    </row>
    <row r="21" spans="1:16" s="41" customFormat="1" ht="89.25">
      <c r="A21" s="951"/>
      <c r="B21" s="51">
        <v>13</v>
      </c>
      <c r="C21" s="51" t="s">
        <v>472</v>
      </c>
      <c r="D21" s="102" t="s">
        <v>89</v>
      </c>
      <c r="E21" s="50" t="s">
        <v>473</v>
      </c>
      <c r="F21" s="50" t="s">
        <v>474</v>
      </c>
      <c r="G21" s="50" t="s">
        <v>475</v>
      </c>
      <c r="H21" s="50" t="s">
        <v>476</v>
      </c>
      <c r="I21" s="50" t="s">
        <v>477</v>
      </c>
      <c r="J21" s="594" t="s">
        <v>481</v>
      </c>
      <c r="K21" s="18" t="s">
        <v>208</v>
      </c>
      <c r="L21" s="52" t="s">
        <v>479</v>
      </c>
      <c r="M21" s="594">
        <v>52</v>
      </c>
      <c r="N21" s="590">
        <v>36890</v>
      </c>
      <c r="O21" s="50" t="s">
        <v>480</v>
      </c>
      <c r="P21" s="99">
        <v>29.25</v>
      </c>
    </row>
    <row r="22" spans="1:16" s="41" customFormat="1" ht="42" customHeight="1">
      <c r="A22" s="952"/>
      <c r="B22" s="1176" t="s">
        <v>4589</v>
      </c>
      <c r="C22" s="1177"/>
      <c r="D22" s="1177"/>
      <c r="E22" s="1177"/>
      <c r="F22" s="1177"/>
      <c r="G22" s="1177"/>
      <c r="H22" s="1177"/>
      <c r="I22" s="1177"/>
      <c r="J22" s="1177"/>
      <c r="K22" s="1177"/>
      <c r="L22" s="1177"/>
      <c r="M22" s="1177"/>
      <c r="N22" s="1177"/>
      <c r="O22" s="1177"/>
      <c r="P22" s="1178"/>
    </row>
    <row r="23" spans="1:16" s="41" customFormat="1" ht="242.25">
      <c r="A23" s="943">
        <v>8</v>
      </c>
      <c r="B23" s="84">
        <v>6</v>
      </c>
      <c r="C23" s="84" t="s">
        <v>482</v>
      </c>
      <c r="D23" s="85" t="s">
        <v>483</v>
      </c>
      <c r="E23" s="61" t="s">
        <v>484</v>
      </c>
      <c r="F23" s="61" t="s">
        <v>485</v>
      </c>
      <c r="G23" s="11" t="s">
        <v>486</v>
      </c>
      <c r="H23" s="11" t="s">
        <v>487</v>
      </c>
      <c r="I23" s="11" t="s">
        <v>488</v>
      </c>
      <c r="J23" s="11" t="s">
        <v>489</v>
      </c>
      <c r="K23" s="48" t="s">
        <v>208</v>
      </c>
      <c r="L23" s="13" t="s">
        <v>75</v>
      </c>
      <c r="M23" s="61">
        <v>90</v>
      </c>
      <c r="N23" s="86">
        <v>49663.5</v>
      </c>
      <c r="O23" s="61" t="s">
        <v>490</v>
      </c>
      <c r="P23" s="87">
        <v>29</v>
      </c>
    </row>
    <row r="24" spans="1:16" s="41" customFormat="1" ht="242.25">
      <c r="A24" s="946"/>
      <c r="B24" s="81">
        <v>6</v>
      </c>
      <c r="C24" s="81" t="s">
        <v>482</v>
      </c>
      <c r="D24" s="100" t="s">
        <v>483</v>
      </c>
      <c r="E24" s="50" t="s">
        <v>484</v>
      </c>
      <c r="F24" s="50" t="s">
        <v>485</v>
      </c>
      <c r="G24" s="50" t="s">
        <v>486</v>
      </c>
      <c r="H24" s="50" t="s">
        <v>487</v>
      </c>
      <c r="I24" s="50" t="s">
        <v>491</v>
      </c>
      <c r="J24" s="594" t="s">
        <v>492</v>
      </c>
      <c r="K24" s="18" t="s">
        <v>208</v>
      </c>
      <c r="L24" s="52" t="s">
        <v>75</v>
      </c>
      <c r="M24" s="594">
        <v>100</v>
      </c>
      <c r="N24" s="101">
        <v>49663.5</v>
      </c>
      <c r="O24" s="50" t="s">
        <v>490</v>
      </c>
      <c r="P24" s="99">
        <v>29</v>
      </c>
    </row>
    <row r="25" spans="1:16" s="41" customFormat="1" ht="29.25" customHeight="1">
      <c r="A25" s="944"/>
      <c r="B25" s="1176" t="s">
        <v>4590</v>
      </c>
      <c r="C25" s="1177"/>
      <c r="D25" s="1177"/>
      <c r="E25" s="1177"/>
      <c r="F25" s="1177"/>
      <c r="G25" s="1177"/>
      <c r="H25" s="1177"/>
      <c r="I25" s="1177"/>
      <c r="J25" s="1177"/>
      <c r="K25" s="1177"/>
      <c r="L25" s="1177"/>
      <c r="M25" s="1177"/>
      <c r="N25" s="1177"/>
      <c r="O25" s="1177"/>
      <c r="P25" s="1178"/>
    </row>
    <row r="26" spans="1:16" s="41" customFormat="1" ht="102">
      <c r="A26" s="950">
        <v>9</v>
      </c>
      <c r="B26" s="84">
        <v>11</v>
      </c>
      <c r="C26" s="84">
        <v>5</v>
      </c>
      <c r="D26" s="85" t="s">
        <v>58</v>
      </c>
      <c r="E26" s="61" t="s">
        <v>493</v>
      </c>
      <c r="F26" s="61" t="s">
        <v>494</v>
      </c>
      <c r="G26" s="11" t="s">
        <v>495</v>
      </c>
      <c r="H26" s="11" t="s">
        <v>496</v>
      </c>
      <c r="I26" s="11" t="s">
        <v>497</v>
      </c>
      <c r="J26" s="11" t="s">
        <v>498</v>
      </c>
      <c r="K26" s="48" t="s">
        <v>208</v>
      </c>
      <c r="L26" s="29" t="s">
        <v>120</v>
      </c>
      <c r="M26" s="61">
        <v>65</v>
      </c>
      <c r="N26" s="86">
        <v>13908.84</v>
      </c>
      <c r="O26" s="61" t="s">
        <v>499</v>
      </c>
      <c r="P26" s="87">
        <v>28.5</v>
      </c>
    </row>
    <row r="27" spans="1:16" s="41" customFormat="1" ht="163.5" customHeight="1">
      <c r="A27" s="951"/>
      <c r="B27" s="81">
        <v>11</v>
      </c>
      <c r="C27" s="81">
        <v>5</v>
      </c>
      <c r="D27" s="100" t="s">
        <v>58</v>
      </c>
      <c r="E27" s="50" t="s">
        <v>493</v>
      </c>
      <c r="F27" s="50" t="s">
        <v>494</v>
      </c>
      <c r="G27" s="50" t="s">
        <v>495</v>
      </c>
      <c r="H27" s="50" t="s">
        <v>500</v>
      </c>
      <c r="I27" s="50" t="s">
        <v>497</v>
      </c>
      <c r="J27" s="594" t="s">
        <v>574</v>
      </c>
      <c r="K27" s="18" t="s">
        <v>208</v>
      </c>
      <c r="L27" s="57" t="s">
        <v>120</v>
      </c>
      <c r="M27" s="50">
        <v>65</v>
      </c>
      <c r="N27" s="590">
        <v>16970</v>
      </c>
      <c r="O27" s="50" t="s">
        <v>499</v>
      </c>
      <c r="P27" s="99">
        <v>28.5</v>
      </c>
    </row>
    <row r="28" spans="1:16" s="41" customFormat="1" ht="31.5" customHeight="1">
      <c r="A28" s="952"/>
      <c r="B28" s="1176" t="s">
        <v>573</v>
      </c>
      <c r="C28" s="1177"/>
      <c r="D28" s="1177"/>
      <c r="E28" s="1177"/>
      <c r="F28" s="1177"/>
      <c r="G28" s="1177"/>
      <c r="H28" s="1177"/>
      <c r="I28" s="1177"/>
      <c r="J28" s="1177"/>
      <c r="K28" s="1177"/>
      <c r="L28" s="1177"/>
      <c r="M28" s="1177"/>
      <c r="N28" s="1177"/>
      <c r="O28" s="1177"/>
      <c r="P28" s="1178"/>
    </row>
    <row r="29" spans="1:16" s="41" customFormat="1" ht="76.5">
      <c r="A29" s="49">
        <v>10</v>
      </c>
      <c r="B29" s="84">
        <v>12</v>
      </c>
      <c r="C29" s="84" t="s">
        <v>501</v>
      </c>
      <c r="D29" s="85" t="s">
        <v>50</v>
      </c>
      <c r="E29" s="61" t="s">
        <v>502</v>
      </c>
      <c r="F29" s="61" t="s">
        <v>503</v>
      </c>
      <c r="G29" s="11" t="s">
        <v>504</v>
      </c>
      <c r="H29" s="11" t="s">
        <v>444</v>
      </c>
      <c r="I29" s="11" t="s">
        <v>505</v>
      </c>
      <c r="J29" s="11" t="s">
        <v>506</v>
      </c>
      <c r="K29" s="48" t="s">
        <v>208</v>
      </c>
      <c r="L29" s="13" t="s">
        <v>66</v>
      </c>
      <c r="M29" s="61">
        <v>100</v>
      </c>
      <c r="N29" s="86">
        <v>6685.2</v>
      </c>
      <c r="O29" s="61" t="s">
        <v>507</v>
      </c>
      <c r="P29" s="87">
        <v>28</v>
      </c>
    </row>
    <row r="30" spans="1:16" s="41" customFormat="1" ht="51">
      <c r="A30" s="11">
        <v>11</v>
      </c>
      <c r="B30" s="84">
        <v>11</v>
      </c>
      <c r="C30" s="84" t="s">
        <v>68</v>
      </c>
      <c r="D30" s="85" t="s">
        <v>58</v>
      </c>
      <c r="E30" s="61" t="s">
        <v>508</v>
      </c>
      <c r="F30" s="61" t="s">
        <v>509</v>
      </c>
      <c r="G30" s="11" t="s">
        <v>510</v>
      </c>
      <c r="H30" s="11" t="s">
        <v>459</v>
      </c>
      <c r="I30" s="11" t="s">
        <v>511</v>
      </c>
      <c r="J30" s="11" t="s">
        <v>512</v>
      </c>
      <c r="K30" s="48" t="s">
        <v>208</v>
      </c>
      <c r="L30" s="10" t="s">
        <v>120</v>
      </c>
      <c r="M30" s="61">
        <v>50</v>
      </c>
      <c r="N30" s="86">
        <v>58828.66</v>
      </c>
      <c r="O30" s="61" t="s">
        <v>513</v>
      </c>
      <c r="P30" s="87">
        <v>27.5</v>
      </c>
    </row>
    <row r="31" spans="1:16" s="41" customFormat="1" ht="204">
      <c r="A31" s="49">
        <v>12</v>
      </c>
      <c r="B31" s="76">
        <v>12</v>
      </c>
      <c r="C31" s="76" t="s">
        <v>514</v>
      </c>
      <c r="D31" s="88" t="s">
        <v>50</v>
      </c>
      <c r="E31" s="61" t="s">
        <v>502</v>
      </c>
      <c r="F31" s="61" t="s">
        <v>515</v>
      </c>
      <c r="G31" s="11" t="s">
        <v>516</v>
      </c>
      <c r="H31" s="61" t="s">
        <v>444</v>
      </c>
      <c r="I31" s="11" t="s">
        <v>517</v>
      </c>
      <c r="J31" s="11" t="s">
        <v>506</v>
      </c>
      <c r="K31" s="48" t="s">
        <v>208</v>
      </c>
      <c r="L31" s="13" t="s">
        <v>66</v>
      </c>
      <c r="M31" s="61">
        <v>100</v>
      </c>
      <c r="N31" s="86">
        <v>6685.2</v>
      </c>
      <c r="O31" s="61" t="s">
        <v>507</v>
      </c>
      <c r="P31" s="87">
        <v>27</v>
      </c>
    </row>
    <row r="32" spans="1:16" s="41" customFormat="1" ht="191.25">
      <c r="A32" s="11">
        <v>13</v>
      </c>
      <c r="B32" s="84">
        <v>12</v>
      </c>
      <c r="C32" s="84" t="s">
        <v>518</v>
      </c>
      <c r="D32" s="85" t="s">
        <v>192</v>
      </c>
      <c r="E32" s="61" t="s">
        <v>502</v>
      </c>
      <c r="F32" s="61" t="s">
        <v>519</v>
      </c>
      <c r="G32" s="11" t="s">
        <v>520</v>
      </c>
      <c r="H32" s="11" t="s">
        <v>521</v>
      </c>
      <c r="I32" s="11" t="s">
        <v>522</v>
      </c>
      <c r="J32" s="11" t="s">
        <v>523</v>
      </c>
      <c r="K32" s="48" t="s">
        <v>208</v>
      </c>
      <c r="L32" s="10" t="s">
        <v>75</v>
      </c>
      <c r="M32" s="61">
        <v>150</v>
      </c>
      <c r="N32" s="86">
        <v>18517.5</v>
      </c>
      <c r="O32" s="61" t="s">
        <v>507</v>
      </c>
      <c r="P32" s="87">
        <v>26.5</v>
      </c>
    </row>
    <row r="33" spans="1:16" s="41" customFormat="1" ht="148.5" customHeight="1">
      <c r="A33" s="943">
        <v>14</v>
      </c>
      <c r="B33" s="84">
        <v>11</v>
      </c>
      <c r="C33" s="84">
        <v>5</v>
      </c>
      <c r="D33" s="85" t="s">
        <v>58</v>
      </c>
      <c r="E33" s="61" t="s">
        <v>524</v>
      </c>
      <c r="F33" s="61" t="s">
        <v>525</v>
      </c>
      <c r="G33" s="11" t="s">
        <v>526</v>
      </c>
      <c r="H33" s="11" t="s">
        <v>527</v>
      </c>
      <c r="I33" s="11" t="s">
        <v>528</v>
      </c>
      <c r="J33" s="11" t="s">
        <v>529</v>
      </c>
      <c r="K33" s="48" t="s">
        <v>208</v>
      </c>
      <c r="L33" s="10" t="s">
        <v>75</v>
      </c>
      <c r="M33" s="61">
        <v>80</v>
      </c>
      <c r="N33" s="86">
        <v>37515</v>
      </c>
      <c r="O33" s="61" t="s">
        <v>530</v>
      </c>
      <c r="P33" s="87">
        <v>26</v>
      </c>
    </row>
    <row r="34" spans="1:16" s="41" customFormat="1" ht="148.5" customHeight="1">
      <c r="A34" s="946"/>
      <c r="B34" s="81">
        <v>11</v>
      </c>
      <c r="C34" s="81">
        <v>5</v>
      </c>
      <c r="D34" s="100" t="s">
        <v>58</v>
      </c>
      <c r="E34" s="50" t="s">
        <v>524</v>
      </c>
      <c r="F34" s="50" t="s">
        <v>525</v>
      </c>
      <c r="G34" s="50" t="s">
        <v>526</v>
      </c>
      <c r="H34" s="50" t="s">
        <v>527</v>
      </c>
      <c r="I34" s="50" t="s">
        <v>528</v>
      </c>
      <c r="J34" s="594" t="s">
        <v>531</v>
      </c>
      <c r="K34" s="18" t="s">
        <v>208</v>
      </c>
      <c r="L34" s="50" t="s">
        <v>75</v>
      </c>
      <c r="M34" s="594">
        <v>85</v>
      </c>
      <c r="N34" s="590">
        <v>27200</v>
      </c>
      <c r="O34" s="50" t="s">
        <v>530</v>
      </c>
      <c r="P34" s="99">
        <v>26</v>
      </c>
    </row>
    <row r="35" spans="1:16" s="41" customFormat="1" ht="21.75" customHeight="1">
      <c r="A35" s="944"/>
      <c r="B35" s="1176" t="s">
        <v>575</v>
      </c>
      <c r="C35" s="1177"/>
      <c r="D35" s="1177"/>
      <c r="E35" s="1177"/>
      <c r="F35" s="1177"/>
      <c r="G35" s="1177"/>
      <c r="H35" s="1177"/>
      <c r="I35" s="1177"/>
      <c r="J35" s="1177"/>
      <c r="K35" s="1177"/>
      <c r="L35" s="1177"/>
      <c r="M35" s="1177"/>
      <c r="N35" s="1177"/>
      <c r="O35" s="1177"/>
      <c r="P35" s="1178"/>
    </row>
    <row r="36" spans="1:16" s="41" customFormat="1" ht="320.25" customHeight="1">
      <c r="A36" s="11">
        <v>15</v>
      </c>
      <c r="B36" s="76">
        <v>12</v>
      </c>
      <c r="C36" s="76" t="s">
        <v>80</v>
      </c>
      <c r="D36" s="88" t="s">
        <v>134</v>
      </c>
      <c r="E36" s="61" t="s">
        <v>502</v>
      </c>
      <c r="F36" s="61" t="s">
        <v>532</v>
      </c>
      <c r="G36" s="11" t="s">
        <v>533</v>
      </c>
      <c r="H36" s="11" t="s">
        <v>444</v>
      </c>
      <c r="I36" s="11" t="s">
        <v>534</v>
      </c>
      <c r="J36" s="11" t="s">
        <v>535</v>
      </c>
      <c r="K36" s="48" t="s">
        <v>208</v>
      </c>
      <c r="L36" s="10" t="s">
        <v>66</v>
      </c>
      <c r="M36" s="61">
        <v>100</v>
      </c>
      <c r="N36" s="86">
        <v>4313.1000000000004</v>
      </c>
      <c r="O36" s="61" t="s">
        <v>507</v>
      </c>
      <c r="P36" s="87">
        <v>26</v>
      </c>
    </row>
    <row r="37" spans="1:16" s="41" customFormat="1" ht="393.75" customHeight="1">
      <c r="A37" s="943">
        <v>16</v>
      </c>
      <c r="B37" s="84">
        <v>11</v>
      </c>
      <c r="C37" s="84">
        <v>5</v>
      </c>
      <c r="D37" s="85" t="s">
        <v>58</v>
      </c>
      <c r="E37" s="61" t="s">
        <v>536</v>
      </c>
      <c r="F37" s="61" t="s">
        <v>537</v>
      </c>
      <c r="G37" s="11" t="s">
        <v>538</v>
      </c>
      <c r="H37" s="11" t="s">
        <v>539</v>
      </c>
      <c r="I37" s="89" t="s">
        <v>540</v>
      </c>
      <c r="J37" s="11" t="s">
        <v>541</v>
      </c>
      <c r="K37" s="48" t="s">
        <v>208</v>
      </c>
      <c r="L37" s="90" t="s">
        <v>120</v>
      </c>
      <c r="M37" s="61">
        <v>150</v>
      </c>
      <c r="N37" s="86">
        <v>101440.5</v>
      </c>
      <c r="O37" s="61" t="s">
        <v>542</v>
      </c>
      <c r="P37" s="87">
        <v>23.5</v>
      </c>
    </row>
    <row r="38" spans="1:16" s="41" customFormat="1" ht="393.75" customHeight="1">
      <c r="A38" s="946"/>
      <c r="B38" s="81">
        <v>11</v>
      </c>
      <c r="C38" s="81">
        <v>5</v>
      </c>
      <c r="D38" s="100" t="s">
        <v>58</v>
      </c>
      <c r="E38" s="50" t="s">
        <v>536</v>
      </c>
      <c r="F38" s="50" t="s">
        <v>537</v>
      </c>
      <c r="G38" s="50" t="s">
        <v>538</v>
      </c>
      <c r="H38" s="50" t="s">
        <v>539</v>
      </c>
      <c r="I38" s="50" t="s">
        <v>540</v>
      </c>
      <c r="J38" s="913" t="s">
        <v>543</v>
      </c>
      <c r="K38" s="51" t="s">
        <v>208</v>
      </c>
      <c r="L38" s="52" t="s">
        <v>120</v>
      </c>
      <c r="M38" s="50">
        <v>150</v>
      </c>
      <c r="N38" s="101">
        <v>101440.5</v>
      </c>
      <c r="O38" s="50" t="s">
        <v>542</v>
      </c>
      <c r="P38" s="99">
        <v>23.5</v>
      </c>
    </row>
    <row r="39" spans="1:16" s="41" customFormat="1" ht="32.25" customHeight="1">
      <c r="A39" s="944"/>
      <c r="B39" s="1167" t="s">
        <v>579</v>
      </c>
      <c r="C39" s="1168"/>
      <c r="D39" s="1168"/>
      <c r="E39" s="1168"/>
      <c r="F39" s="1168"/>
      <c r="G39" s="1168"/>
      <c r="H39" s="1168"/>
      <c r="I39" s="1168"/>
      <c r="J39" s="1168"/>
      <c r="K39" s="1168"/>
      <c r="L39" s="1168"/>
      <c r="M39" s="1168"/>
      <c r="N39" s="1168"/>
      <c r="O39" s="1168"/>
      <c r="P39" s="1169"/>
    </row>
    <row r="40" spans="1:16" s="41" customFormat="1" ht="51">
      <c r="A40" s="11">
        <v>17</v>
      </c>
      <c r="B40" s="84">
        <v>6</v>
      </c>
      <c r="C40" s="84">
        <v>4</v>
      </c>
      <c r="D40" s="85" t="s">
        <v>50</v>
      </c>
      <c r="E40" s="91" t="s">
        <v>508</v>
      </c>
      <c r="F40" s="91" t="s">
        <v>544</v>
      </c>
      <c r="G40" s="11" t="s">
        <v>545</v>
      </c>
      <c r="H40" s="11" t="s">
        <v>451</v>
      </c>
      <c r="I40" s="11" t="s">
        <v>546</v>
      </c>
      <c r="J40" s="89" t="s">
        <v>547</v>
      </c>
      <c r="K40" s="48" t="s">
        <v>208</v>
      </c>
      <c r="L40" s="10" t="s">
        <v>75</v>
      </c>
      <c r="M40" s="91">
        <v>150</v>
      </c>
      <c r="N40" s="82">
        <v>15032.68</v>
      </c>
      <c r="O40" s="91" t="s">
        <v>513</v>
      </c>
      <c r="P40" s="83">
        <v>23.5</v>
      </c>
    </row>
    <row r="41" spans="1:16" s="41" customFormat="1" ht="192.75" customHeight="1">
      <c r="A41" s="943">
        <v>18</v>
      </c>
      <c r="B41" s="76">
        <v>12</v>
      </c>
      <c r="C41" s="76" t="s">
        <v>501</v>
      </c>
      <c r="D41" s="88" t="s">
        <v>433</v>
      </c>
      <c r="E41" s="61" t="s">
        <v>502</v>
      </c>
      <c r="F41" s="61" t="s">
        <v>548</v>
      </c>
      <c r="G41" s="11" t="s">
        <v>549</v>
      </c>
      <c r="H41" s="11" t="s">
        <v>444</v>
      </c>
      <c r="I41" s="11" t="s">
        <v>550</v>
      </c>
      <c r="J41" s="11" t="s">
        <v>551</v>
      </c>
      <c r="K41" s="48" t="s">
        <v>208</v>
      </c>
      <c r="L41" s="10" t="s">
        <v>66</v>
      </c>
      <c r="M41" s="61">
        <v>100</v>
      </c>
      <c r="N41" s="86">
        <v>6027</v>
      </c>
      <c r="O41" s="61" t="s">
        <v>507</v>
      </c>
      <c r="P41" s="87">
        <v>23</v>
      </c>
    </row>
    <row r="42" spans="1:16" s="41" customFormat="1" ht="192.75" customHeight="1">
      <c r="A42" s="946"/>
      <c r="B42" s="51">
        <v>12</v>
      </c>
      <c r="C42" s="51" t="s">
        <v>501</v>
      </c>
      <c r="D42" s="102" t="s">
        <v>433</v>
      </c>
      <c r="E42" s="50" t="s">
        <v>502</v>
      </c>
      <c r="F42" s="50" t="s">
        <v>548</v>
      </c>
      <c r="G42" s="50" t="s">
        <v>549</v>
      </c>
      <c r="H42" s="50" t="s">
        <v>444</v>
      </c>
      <c r="I42" s="50" t="s">
        <v>550</v>
      </c>
      <c r="J42" s="50" t="s">
        <v>551</v>
      </c>
      <c r="K42" s="51" t="s">
        <v>208</v>
      </c>
      <c r="L42" s="50" t="s">
        <v>66</v>
      </c>
      <c r="M42" s="594">
        <v>84</v>
      </c>
      <c r="N42" s="590">
        <v>3335</v>
      </c>
      <c r="O42" s="50" t="s">
        <v>507</v>
      </c>
      <c r="P42" s="99">
        <v>23</v>
      </c>
    </row>
    <row r="43" spans="1:16" s="41" customFormat="1" ht="28.5" customHeight="1">
      <c r="A43" s="944"/>
      <c r="B43" s="1176" t="s">
        <v>4591</v>
      </c>
      <c r="C43" s="1177"/>
      <c r="D43" s="1177"/>
      <c r="E43" s="1177"/>
      <c r="F43" s="1177"/>
      <c r="G43" s="1177"/>
      <c r="H43" s="1177"/>
      <c r="I43" s="1177"/>
      <c r="J43" s="1177"/>
      <c r="K43" s="1177"/>
      <c r="L43" s="1177"/>
      <c r="M43" s="1177"/>
      <c r="N43" s="1177"/>
      <c r="O43" s="1177"/>
      <c r="P43" s="1178"/>
    </row>
    <row r="44" spans="1:16" s="41" customFormat="1" ht="191.25">
      <c r="A44" s="11">
        <v>19</v>
      </c>
      <c r="B44" s="76">
        <v>13</v>
      </c>
      <c r="C44" s="76">
        <v>5</v>
      </c>
      <c r="D44" s="88" t="s">
        <v>58</v>
      </c>
      <c r="E44" s="61" t="s">
        <v>552</v>
      </c>
      <c r="F44" s="61" t="s">
        <v>553</v>
      </c>
      <c r="G44" s="11" t="s">
        <v>554</v>
      </c>
      <c r="H44" s="11" t="s">
        <v>555</v>
      </c>
      <c r="I44" s="11" t="s">
        <v>556</v>
      </c>
      <c r="J44" s="11" t="s">
        <v>557</v>
      </c>
      <c r="K44" s="48" t="s">
        <v>208</v>
      </c>
      <c r="L44" s="10" t="s">
        <v>558</v>
      </c>
      <c r="M44" s="61">
        <v>180</v>
      </c>
      <c r="N44" s="86">
        <v>44933</v>
      </c>
      <c r="O44" s="61" t="s">
        <v>559</v>
      </c>
      <c r="P44" s="87">
        <v>23</v>
      </c>
    </row>
    <row r="45" spans="1:16" s="41" customFormat="1" ht="173.25" customHeight="1">
      <c r="A45" s="22">
        <v>20</v>
      </c>
      <c r="B45" s="76">
        <v>13</v>
      </c>
      <c r="C45" s="76" t="s">
        <v>482</v>
      </c>
      <c r="D45" s="88" t="s">
        <v>433</v>
      </c>
      <c r="E45" s="61" t="s">
        <v>502</v>
      </c>
      <c r="F45" s="61" t="s">
        <v>560</v>
      </c>
      <c r="G45" s="11" t="s">
        <v>561</v>
      </c>
      <c r="H45" s="11" t="s">
        <v>444</v>
      </c>
      <c r="I45" s="11" t="s">
        <v>562</v>
      </c>
      <c r="J45" s="11" t="s">
        <v>563</v>
      </c>
      <c r="K45" s="48" t="s">
        <v>208</v>
      </c>
      <c r="L45" s="10" t="s">
        <v>66</v>
      </c>
      <c r="M45" s="61">
        <v>30</v>
      </c>
      <c r="N45" s="86">
        <v>1790.6</v>
      </c>
      <c r="O45" s="61" t="s">
        <v>507</v>
      </c>
      <c r="P45" s="87">
        <v>23</v>
      </c>
    </row>
    <row r="46" spans="1:16" ht="78" customHeight="1">
      <c r="A46" s="963" t="s">
        <v>4630</v>
      </c>
      <c r="B46" s="991">
        <v>11</v>
      </c>
      <c r="C46" s="978">
        <v>5</v>
      </c>
      <c r="D46" s="978" t="s">
        <v>58</v>
      </c>
      <c r="E46" s="964" t="s">
        <v>564</v>
      </c>
      <c r="F46" s="964" t="s">
        <v>565</v>
      </c>
      <c r="G46" s="977" t="s">
        <v>566</v>
      </c>
      <c r="H46" s="973" t="s">
        <v>569</v>
      </c>
      <c r="I46" s="977" t="s">
        <v>567</v>
      </c>
      <c r="J46" s="973" t="s">
        <v>570</v>
      </c>
      <c r="K46" s="977" t="s">
        <v>208</v>
      </c>
      <c r="L46" s="977" t="s">
        <v>66</v>
      </c>
      <c r="M46" s="964">
        <v>30</v>
      </c>
      <c r="N46" s="992">
        <v>100824.96000000001</v>
      </c>
      <c r="O46" s="964" t="s">
        <v>568</v>
      </c>
      <c r="P46" s="993">
        <v>22.5</v>
      </c>
    </row>
    <row r="47" spans="1:16" ht="25.5" customHeight="1">
      <c r="A47" s="990"/>
      <c r="B47" s="1176" t="s">
        <v>577</v>
      </c>
      <c r="C47" s="1177"/>
      <c r="D47" s="1177"/>
      <c r="E47" s="1177"/>
      <c r="F47" s="1177"/>
      <c r="G47" s="1177"/>
      <c r="H47" s="1177"/>
      <c r="I47" s="1177"/>
      <c r="J47" s="1177"/>
      <c r="K47" s="1177"/>
      <c r="L47" s="1177"/>
      <c r="M47" s="1177"/>
      <c r="N47" s="1177"/>
      <c r="O47" s="1177"/>
      <c r="P47" s="1178"/>
    </row>
    <row r="48" spans="1:16" s="3" customFormat="1" ht="12.75">
      <c r="A48" s="92"/>
      <c r="B48" s="430"/>
      <c r="C48" s="430"/>
      <c r="D48" s="430"/>
      <c r="E48" s="343"/>
      <c r="F48" s="204"/>
      <c r="G48" s="429"/>
      <c r="H48" s="204"/>
      <c r="I48" s="204"/>
      <c r="J48" s="832"/>
      <c r="K48" s="204"/>
      <c r="L48" s="343"/>
      <c r="M48" s="833"/>
      <c r="N48" s="834"/>
      <c r="O48" s="291"/>
      <c r="P48" s="835"/>
    </row>
    <row r="49" spans="1:16">
      <c r="F49" s="839"/>
      <c r="G49" s="840" t="s">
        <v>3903</v>
      </c>
      <c r="H49" s="841" t="s">
        <v>3904</v>
      </c>
      <c r="I49" s="839"/>
      <c r="J49" s="839"/>
      <c r="K49" s="842" t="s">
        <v>3903</v>
      </c>
      <c r="L49" s="847" t="s">
        <v>3904</v>
      </c>
    </row>
    <row r="50" spans="1:16">
      <c r="F50" s="848" t="s">
        <v>169</v>
      </c>
      <c r="G50" s="843">
        <f>N6+N9+N12</f>
        <v>320000</v>
      </c>
      <c r="H50" s="837">
        <f>N10+N12</f>
        <v>116401.1</v>
      </c>
      <c r="I50" s="839"/>
      <c r="J50" s="844" t="s">
        <v>171</v>
      </c>
      <c r="K50" s="845">
        <v>3</v>
      </c>
      <c r="L50" s="849">
        <v>2</v>
      </c>
    </row>
    <row r="51" spans="1:16">
      <c r="F51" s="848" t="s">
        <v>170</v>
      </c>
      <c r="G51" s="843">
        <f>N13+N16+N19+N20+N23+N26+N29+N30+N31+N32+N33+N36+N37+N40+N41+N44+N45</f>
        <v>458129.87999999995</v>
      </c>
      <c r="H51" s="837">
        <f>N14+N17+N19+N21+N24+N27+N29+N30+N31+N32+N34+N36+N38+N40+N42+N44+N45+N46</f>
        <v>559238.40000000002</v>
      </c>
      <c r="I51" s="839"/>
      <c r="J51" s="845" t="s">
        <v>173</v>
      </c>
      <c r="K51" s="845">
        <v>18</v>
      </c>
      <c r="L51" s="849">
        <v>19</v>
      </c>
    </row>
    <row r="52" spans="1:16">
      <c r="F52" s="848" t="s">
        <v>172</v>
      </c>
      <c r="G52" s="836">
        <f>G50+G51</f>
        <v>778129.87999999989</v>
      </c>
      <c r="H52" s="837">
        <f>H50+H51</f>
        <v>675639.5</v>
      </c>
      <c r="I52" s="839"/>
      <c r="J52" s="845" t="s">
        <v>174</v>
      </c>
      <c r="K52" s="845">
        <f>K50+K51</f>
        <v>21</v>
      </c>
      <c r="L52" s="849">
        <f>L50+L51</f>
        <v>21</v>
      </c>
    </row>
    <row r="53" spans="1:16" ht="29.25" customHeight="1">
      <c r="A53" s="93"/>
      <c r="B53" s="93"/>
      <c r="C53" s="93"/>
      <c r="D53" s="93"/>
      <c r="E53" s="93"/>
      <c r="F53" s="94"/>
      <c r="G53" s="93"/>
      <c r="H53" s="93"/>
      <c r="I53" s="93"/>
      <c r="J53" s="93"/>
      <c r="K53" s="93"/>
      <c r="L53" s="93"/>
      <c r="M53" s="93"/>
    </row>
    <row r="54" spans="1:16" ht="15.75">
      <c r="A54" s="1299" t="s">
        <v>175</v>
      </c>
      <c r="B54" s="1300"/>
      <c r="C54" s="1300"/>
      <c r="D54" s="1300"/>
      <c r="E54" s="1300"/>
      <c r="F54" s="1300"/>
      <c r="G54" s="1300"/>
      <c r="H54" s="1300"/>
      <c r="I54" s="1300"/>
      <c r="J54" s="1300"/>
      <c r="K54" s="1300"/>
      <c r="L54" s="1300"/>
      <c r="M54" s="1300"/>
    </row>
    <row r="55" spans="1:16" ht="15.75">
      <c r="A55" s="96"/>
      <c r="B55" s="93"/>
      <c r="C55" s="93"/>
      <c r="D55" s="93"/>
      <c r="E55" s="93"/>
      <c r="F55" s="93"/>
      <c r="G55" s="93"/>
      <c r="H55" s="93"/>
      <c r="I55" s="93"/>
      <c r="J55" s="93"/>
      <c r="K55" s="93"/>
      <c r="L55" s="93"/>
      <c r="M55" s="93"/>
    </row>
    <row r="56" spans="1:16" s="3" customFormat="1" ht="30" customHeight="1">
      <c r="A56" s="1085" t="s">
        <v>1</v>
      </c>
      <c r="B56" s="1073" t="s">
        <v>2</v>
      </c>
      <c r="C56" s="1073" t="s">
        <v>3</v>
      </c>
      <c r="D56" s="1085" t="s">
        <v>4</v>
      </c>
      <c r="E56" s="1085" t="s">
        <v>5</v>
      </c>
      <c r="F56" s="1085" t="s">
        <v>6</v>
      </c>
      <c r="G56" s="1085" t="s">
        <v>7</v>
      </c>
      <c r="H56" s="1085" t="s">
        <v>8</v>
      </c>
      <c r="I56" s="1085" t="s">
        <v>9</v>
      </c>
      <c r="J56" s="1087" t="s">
        <v>10</v>
      </c>
      <c r="K56" s="1088"/>
      <c r="L56" s="1089" t="s">
        <v>11</v>
      </c>
      <c r="M56" s="1089"/>
      <c r="N56" s="1073" t="s">
        <v>12</v>
      </c>
      <c r="O56" s="1073" t="s">
        <v>13</v>
      </c>
      <c r="P56" s="1073" t="s">
        <v>14</v>
      </c>
    </row>
    <row r="57" spans="1:16" s="3" customFormat="1" ht="35.25" customHeight="1">
      <c r="A57" s="1086"/>
      <c r="B57" s="1074"/>
      <c r="C57" s="1074"/>
      <c r="D57" s="1086"/>
      <c r="E57" s="1086"/>
      <c r="F57" s="1086"/>
      <c r="G57" s="1086"/>
      <c r="H57" s="1086"/>
      <c r="I57" s="1086"/>
      <c r="J57" s="4">
        <v>2016</v>
      </c>
      <c r="K57" s="4">
        <v>2017</v>
      </c>
      <c r="L57" s="5" t="s">
        <v>15</v>
      </c>
      <c r="M57" s="5" t="s">
        <v>16</v>
      </c>
      <c r="N57" s="1074"/>
      <c r="O57" s="1074"/>
      <c r="P57" s="1074"/>
    </row>
    <row r="58" spans="1:16" s="3" customFormat="1" ht="63.75" customHeight="1">
      <c r="A58" s="162">
        <v>1</v>
      </c>
      <c r="B58" s="868">
        <v>11</v>
      </c>
      <c r="C58" s="162">
        <v>5</v>
      </c>
      <c r="D58" s="162" t="s">
        <v>58</v>
      </c>
      <c r="E58" s="867" t="s">
        <v>564</v>
      </c>
      <c r="F58" s="867" t="s">
        <v>565</v>
      </c>
      <c r="G58" s="159" t="s">
        <v>566</v>
      </c>
      <c r="H58" s="159" t="s">
        <v>555</v>
      </c>
      <c r="I58" s="159" t="s">
        <v>567</v>
      </c>
      <c r="J58" s="159" t="s">
        <v>446</v>
      </c>
      <c r="K58" s="159" t="s">
        <v>208</v>
      </c>
      <c r="L58" s="159" t="s">
        <v>66</v>
      </c>
      <c r="M58" s="867">
        <v>30</v>
      </c>
      <c r="N58" s="894">
        <v>100824.96000000001</v>
      </c>
      <c r="O58" s="867" t="s">
        <v>568</v>
      </c>
      <c r="P58" s="895">
        <v>22.5</v>
      </c>
    </row>
    <row r="59" spans="1:16">
      <c r="A59" s="1298" t="s">
        <v>580</v>
      </c>
      <c r="B59" s="1298"/>
      <c r="C59" s="1298"/>
      <c r="D59" s="1298"/>
      <c r="E59" s="1298"/>
      <c r="F59" s="1298"/>
      <c r="G59" s="1298"/>
      <c r="H59" s="1298"/>
      <c r="I59" s="1298"/>
      <c r="J59" s="1298"/>
      <c r="K59" s="1298"/>
      <c r="L59" s="1298"/>
      <c r="M59" s="1298"/>
      <c r="N59" s="1298"/>
      <c r="O59" s="1298"/>
      <c r="P59" s="1298"/>
    </row>
    <row r="60" spans="1:16">
      <c r="A60" s="93"/>
      <c r="B60" s="93"/>
      <c r="C60" s="93"/>
      <c r="D60" s="93"/>
      <c r="E60" s="93"/>
      <c r="F60" s="93"/>
      <c r="G60" s="93"/>
      <c r="H60" s="93"/>
      <c r="I60" s="93"/>
      <c r="J60" s="93"/>
      <c r="K60" s="93"/>
      <c r="L60" s="93"/>
      <c r="M60" s="93"/>
    </row>
  </sheetData>
  <mergeCells count="55">
    <mergeCell ref="F4:F5"/>
    <mergeCell ref="A4:A5"/>
    <mergeCell ref="B4:B5"/>
    <mergeCell ref="C4:C5"/>
    <mergeCell ref="D4:D5"/>
    <mergeCell ref="E4:E5"/>
    <mergeCell ref="O4:O5"/>
    <mergeCell ref="P4:P5"/>
    <mergeCell ref="A6:A7"/>
    <mergeCell ref="B6:B7"/>
    <mergeCell ref="C6:C7"/>
    <mergeCell ref="D6:D7"/>
    <mergeCell ref="E6:E7"/>
    <mergeCell ref="F6:F7"/>
    <mergeCell ref="G6:G7"/>
    <mergeCell ref="H6:H7"/>
    <mergeCell ref="G4:G5"/>
    <mergeCell ref="H4:H5"/>
    <mergeCell ref="I4:I5"/>
    <mergeCell ref="J4:K4"/>
    <mergeCell ref="L4:M4"/>
    <mergeCell ref="N4:N5"/>
    <mergeCell ref="B25:P25"/>
    <mergeCell ref="I6:I7"/>
    <mergeCell ref="J6:J7"/>
    <mergeCell ref="K6:K7"/>
    <mergeCell ref="N6:N7"/>
    <mergeCell ref="O6:O7"/>
    <mergeCell ref="P6:P7"/>
    <mergeCell ref="B8:P8"/>
    <mergeCell ref="B11:P11"/>
    <mergeCell ref="B15:P15"/>
    <mergeCell ref="B18:P18"/>
    <mergeCell ref="B22:P22"/>
    <mergeCell ref="B28:P28"/>
    <mergeCell ref="B35:P35"/>
    <mergeCell ref="B43:P43"/>
    <mergeCell ref="B47:P47"/>
    <mergeCell ref="A54:M54"/>
    <mergeCell ref="N56:N57"/>
    <mergeCell ref="O56:O57"/>
    <mergeCell ref="P56:P57"/>
    <mergeCell ref="A59:P59"/>
    <mergeCell ref="B39:P39"/>
    <mergeCell ref="F56:F57"/>
    <mergeCell ref="G56:G57"/>
    <mergeCell ref="H56:H57"/>
    <mergeCell ref="I56:I57"/>
    <mergeCell ref="J56:K56"/>
    <mergeCell ref="L56:M56"/>
    <mergeCell ref="A56:A57"/>
    <mergeCell ref="B56:B57"/>
    <mergeCell ref="C56:C57"/>
    <mergeCell ref="D56:D57"/>
    <mergeCell ref="E56:E5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33</vt:i4>
      </vt:variant>
    </vt:vector>
  </HeadingPairs>
  <TitlesOfParts>
    <vt:vector size="33" baseType="lpstr">
      <vt:lpstr>dolnośląskie</vt:lpstr>
      <vt:lpstr>dolnośląskie zm.</vt:lpstr>
      <vt:lpstr>kujawsko-pomorskie</vt:lpstr>
      <vt:lpstr>kujawsko-pomorskie zm.</vt:lpstr>
      <vt:lpstr>lubelskie</vt:lpstr>
      <vt:lpstr>lubelskie zm.</vt:lpstr>
      <vt:lpstr>lubuskie</vt:lpstr>
      <vt:lpstr>lubuskie zm.</vt:lpstr>
      <vt:lpstr>łódzkie</vt:lpstr>
      <vt:lpstr>łódzkie zm.</vt:lpstr>
      <vt:lpstr>małopolskie</vt:lpstr>
      <vt:lpstr>małopolskie zm.</vt:lpstr>
      <vt:lpstr>mazowieckie</vt:lpstr>
      <vt:lpstr>mazowieckie zm.</vt:lpstr>
      <vt:lpstr>opolskie</vt:lpstr>
      <vt:lpstr>opolskie zm.</vt:lpstr>
      <vt:lpstr>podkarpackie</vt:lpstr>
      <vt:lpstr>podkarpackie zm.</vt:lpstr>
      <vt:lpstr>podlaskie</vt:lpstr>
      <vt:lpstr>podlaskie zm.</vt:lpstr>
      <vt:lpstr>pomorskie</vt:lpstr>
      <vt:lpstr>pomorskie zm.</vt:lpstr>
      <vt:lpstr>śląskie</vt:lpstr>
      <vt:lpstr>śląskie zm.</vt:lpstr>
      <vt:lpstr>świętokrzyskie</vt:lpstr>
      <vt:lpstr>świętokrzyskie zm.</vt:lpstr>
      <vt:lpstr>warmińsko-mazurskie</vt:lpstr>
      <vt:lpstr>warmińsko-mazurskie zm.</vt:lpstr>
      <vt:lpstr>wielkopolskie</vt:lpstr>
      <vt:lpstr>wielkopolskie zm.</vt:lpstr>
      <vt:lpstr>zachodniopomorskie</vt:lpstr>
      <vt:lpstr>zachodniopomorskie zm.</vt:lpstr>
      <vt:lpstr>Budżet przed i po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2016-08-25T10:52:50Z</dcterms:modified>
</cp:coreProperties>
</file>