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60" yWindow="1140" windowWidth="17400" windowHeight="4245"/>
  </bookViews>
  <sheets>
    <sheet name="PO 2014-2015" sheetId="1" r:id="rId1"/>
    <sheet name="Arkusz1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E1000" i="1" l="1"/>
  <c r="F1000" i="1"/>
  <c r="G1000" i="1"/>
  <c r="H1000" i="1"/>
  <c r="I1000" i="1"/>
  <c r="J1000" i="1"/>
  <c r="L1000" i="1"/>
  <c r="N1000" i="1"/>
  <c r="O1000" i="1"/>
  <c r="P1000" i="1"/>
  <c r="R1000" i="1"/>
  <c r="D1000" i="1"/>
  <c r="E997" i="1"/>
  <c r="F997" i="1"/>
  <c r="G997" i="1"/>
  <c r="O997" i="1"/>
  <c r="D997" i="1"/>
  <c r="K995" i="1"/>
  <c r="L995" i="1"/>
  <c r="M995" i="1"/>
  <c r="O995" i="1"/>
  <c r="R995" i="1"/>
  <c r="S995" i="1"/>
  <c r="I995" i="1"/>
  <c r="H995" i="1"/>
  <c r="G995" i="1"/>
  <c r="F995" i="1"/>
  <c r="E995" i="1"/>
  <c r="D995" i="1"/>
  <c r="S994" i="1"/>
  <c r="R994" i="1"/>
  <c r="Q994" i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O989" i="1"/>
  <c r="O1001" i="1" s="1"/>
  <c r="N989" i="1"/>
  <c r="H989" i="1"/>
  <c r="G989" i="1"/>
  <c r="F989" i="1"/>
  <c r="D989" i="1"/>
  <c r="B1001" i="1"/>
  <c r="S392" i="1"/>
  <c r="R392" i="1"/>
  <c r="R997" i="1" s="1"/>
  <c r="N392" i="1"/>
  <c r="N997" i="1" s="1"/>
  <c r="Q390" i="1"/>
  <c r="P390" i="1"/>
  <c r="N390" i="1"/>
  <c r="N995" i="1" s="1"/>
  <c r="N1001" i="1" s="1"/>
  <c r="P396" i="1"/>
  <c r="C383" i="1" s="1"/>
  <c r="H396" i="1"/>
  <c r="B396" i="1"/>
  <c r="F76" i="1"/>
  <c r="C474" i="1"/>
  <c r="P103" i="1"/>
  <c r="C103" i="1"/>
  <c r="P76" i="1"/>
  <c r="C76" i="1" s="1"/>
  <c r="H181" i="1"/>
  <c r="H997" i="1" s="1"/>
  <c r="H1001" i="1" s="1"/>
  <c r="I181" i="1"/>
  <c r="I997" i="1" s="1"/>
  <c r="L181" i="1"/>
  <c r="M181" i="1"/>
  <c r="R181" i="1"/>
  <c r="S181" i="1"/>
  <c r="S185" i="1" s="1"/>
  <c r="N365" i="1"/>
  <c r="L365" i="1"/>
  <c r="M632" i="1"/>
  <c r="S632" i="1"/>
  <c r="S644" i="1" s="1"/>
  <c r="J632" i="1"/>
  <c r="L632" i="1" s="1"/>
  <c r="I632" i="1"/>
  <c r="I989" i="1" s="1"/>
  <c r="S365" i="1"/>
  <c r="R365" i="1"/>
  <c r="Q365" i="1"/>
  <c r="P365" i="1"/>
  <c r="C365" i="1" s="1"/>
  <c r="O365" i="1"/>
  <c r="M365" i="1"/>
  <c r="K365" i="1"/>
  <c r="J365" i="1"/>
  <c r="I365" i="1"/>
  <c r="H365" i="1"/>
  <c r="G365" i="1"/>
  <c r="F365" i="1"/>
  <c r="E365" i="1"/>
  <c r="D365" i="1"/>
  <c r="Q955" i="1"/>
  <c r="K955" i="1"/>
  <c r="J955" i="1" s="1"/>
  <c r="R943" i="1"/>
  <c r="Q943" i="1"/>
  <c r="S857" i="1"/>
  <c r="R857" i="1"/>
  <c r="Q857" i="1"/>
  <c r="P857" i="1"/>
  <c r="C857" i="1" s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07" i="1"/>
  <c r="D806" i="1"/>
  <c r="D805" i="1"/>
  <c r="S791" i="1"/>
  <c r="R791" i="1"/>
  <c r="M791" i="1"/>
  <c r="J791" i="1"/>
  <c r="L791" i="1" s="1"/>
  <c r="L803" i="1" s="1"/>
  <c r="Q764" i="1"/>
  <c r="S764" i="1"/>
  <c r="S776" i="1" s="1"/>
  <c r="P764" i="1"/>
  <c r="R764" i="1" s="1"/>
  <c r="R776" i="1" s="1"/>
  <c r="M764" i="1"/>
  <c r="L764" i="1"/>
  <c r="J764" i="1"/>
  <c r="J776" i="1" s="1"/>
  <c r="E764" i="1"/>
  <c r="E989" i="1" s="1"/>
  <c r="E1001" i="1" s="1"/>
  <c r="R606" i="1"/>
  <c r="P606" i="1"/>
  <c r="L606" i="1"/>
  <c r="L618" i="1" s="1"/>
  <c r="J606" i="1"/>
  <c r="S579" i="1"/>
  <c r="R579" i="1"/>
  <c r="S550" i="1"/>
  <c r="S562" i="1" s="1"/>
  <c r="R550" i="1"/>
  <c r="Q550" i="1"/>
  <c r="P550" i="1"/>
  <c r="L550" i="1"/>
  <c r="L562" i="1" s="1"/>
  <c r="J550" i="1"/>
  <c r="C533" i="1"/>
  <c r="B533" i="1"/>
  <c r="S25" i="1"/>
  <c r="S1000" i="1" s="1"/>
  <c r="Q25" i="1"/>
  <c r="Q1000" i="1" s="1"/>
  <c r="M25" i="1"/>
  <c r="M1000" i="1" s="1"/>
  <c r="K25" i="1"/>
  <c r="K1000" i="1" s="1"/>
  <c r="S22" i="1"/>
  <c r="S26" i="1" s="1"/>
  <c r="R22" i="1"/>
  <c r="Q22" i="1"/>
  <c r="Q997" i="1" s="1"/>
  <c r="P22" i="1"/>
  <c r="P997" i="1" s="1"/>
  <c r="M22" i="1"/>
  <c r="M26" i="1" s="1"/>
  <c r="L22" i="1"/>
  <c r="K22" i="1"/>
  <c r="K997" i="1" s="1"/>
  <c r="J22" i="1"/>
  <c r="J997" i="1" s="1"/>
  <c r="Q20" i="1"/>
  <c r="P20" i="1"/>
  <c r="N20" i="1"/>
  <c r="J20" i="1"/>
  <c r="J995" i="1" s="1"/>
  <c r="S449" i="1"/>
  <c r="R449" i="1"/>
  <c r="Q449" i="1"/>
  <c r="P449" i="1"/>
  <c r="C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J285" i="1"/>
  <c r="S51" i="1"/>
  <c r="R51" i="1"/>
  <c r="Q51" i="1"/>
  <c r="P51" i="1"/>
  <c r="C38" i="1" s="1"/>
  <c r="O51" i="1"/>
  <c r="N51" i="1"/>
  <c r="M51" i="1"/>
  <c r="L51" i="1"/>
  <c r="K51" i="1"/>
  <c r="J51" i="1"/>
  <c r="I51" i="1"/>
  <c r="H51" i="1"/>
  <c r="G51" i="1"/>
  <c r="F51" i="1"/>
  <c r="E51" i="1"/>
  <c r="D51" i="1"/>
  <c r="C844" i="1"/>
  <c r="J76" i="1"/>
  <c r="H422" i="1"/>
  <c r="E311" i="1"/>
  <c r="I154" i="1"/>
  <c r="H154" i="1"/>
  <c r="H103" i="1"/>
  <c r="D396" i="1"/>
  <c r="E396" i="1"/>
  <c r="F396" i="1"/>
  <c r="G396" i="1"/>
  <c r="I396" i="1"/>
  <c r="J396" i="1"/>
  <c r="K396" i="1"/>
  <c r="L396" i="1"/>
  <c r="M396" i="1"/>
  <c r="O396" i="1"/>
  <c r="Q396" i="1"/>
  <c r="E340" i="1"/>
  <c r="C352" i="1"/>
  <c r="S884" i="1"/>
  <c r="R884" i="1"/>
  <c r="Q884" i="1"/>
  <c r="P884" i="1"/>
  <c r="C884" i="1" s="1"/>
  <c r="O884" i="1"/>
  <c r="N884" i="1"/>
  <c r="M884" i="1"/>
  <c r="L884" i="1"/>
  <c r="K884" i="1"/>
  <c r="J884" i="1"/>
  <c r="I884" i="1"/>
  <c r="H884" i="1"/>
  <c r="G884" i="1"/>
  <c r="F884" i="1"/>
  <c r="E884" i="1"/>
  <c r="D884" i="1"/>
  <c r="C871" i="1"/>
  <c r="S76" i="1"/>
  <c r="R76" i="1"/>
  <c r="Q76" i="1"/>
  <c r="C63" i="1"/>
  <c r="O76" i="1"/>
  <c r="N76" i="1"/>
  <c r="M76" i="1"/>
  <c r="L76" i="1"/>
  <c r="K76" i="1"/>
  <c r="I76" i="1"/>
  <c r="H76" i="1"/>
  <c r="G76" i="1"/>
  <c r="E76" i="1"/>
  <c r="D76" i="1"/>
  <c r="S698" i="1"/>
  <c r="R698" i="1"/>
  <c r="Q698" i="1"/>
  <c r="P698" i="1"/>
  <c r="C698" i="1" s="1"/>
  <c r="O698" i="1"/>
  <c r="N698" i="1"/>
  <c r="M698" i="1"/>
  <c r="L698" i="1"/>
  <c r="K698" i="1"/>
  <c r="J698" i="1"/>
  <c r="I698" i="1"/>
  <c r="H698" i="1"/>
  <c r="G698" i="1"/>
  <c r="F698" i="1"/>
  <c r="E698" i="1"/>
  <c r="D698" i="1"/>
  <c r="C685" i="1"/>
  <c r="S724" i="1"/>
  <c r="Q724" i="1"/>
  <c r="O724" i="1"/>
  <c r="N724" i="1"/>
  <c r="M724" i="1"/>
  <c r="K724" i="1"/>
  <c r="I724" i="1"/>
  <c r="H724" i="1"/>
  <c r="G724" i="1"/>
  <c r="F724" i="1"/>
  <c r="E724" i="1"/>
  <c r="D724" i="1"/>
  <c r="R724" i="1"/>
  <c r="P724" i="1"/>
  <c r="L724" i="1"/>
  <c r="J724" i="1"/>
  <c r="C711" i="1"/>
  <c r="C724" i="1"/>
  <c r="Q967" i="1"/>
  <c r="O967" i="1"/>
  <c r="N967" i="1"/>
  <c r="I967" i="1"/>
  <c r="H967" i="1"/>
  <c r="G967" i="1"/>
  <c r="F967" i="1"/>
  <c r="E967" i="1"/>
  <c r="D967" i="1"/>
  <c r="S938" i="1"/>
  <c r="R938" i="1"/>
  <c r="Q938" i="1"/>
  <c r="P938" i="1"/>
  <c r="C938" i="1" s="1"/>
  <c r="O938" i="1"/>
  <c r="N938" i="1"/>
  <c r="M938" i="1"/>
  <c r="L938" i="1"/>
  <c r="K938" i="1"/>
  <c r="J938" i="1"/>
  <c r="I938" i="1"/>
  <c r="H938" i="1"/>
  <c r="G938" i="1"/>
  <c r="F938" i="1"/>
  <c r="E938" i="1"/>
  <c r="D938" i="1"/>
  <c r="S911" i="1"/>
  <c r="R911" i="1"/>
  <c r="Q911" i="1"/>
  <c r="P911" i="1"/>
  <c r="C911" i="1" s="1"/>
  <c r="O911" i="1"/>
  <c r="N911" i="1"/>
  <c r="M911" i="1"/>
  <c r="L911" i="1"/>
  <c r="K911" i="1"/>
  <c r="J911" i="1"/>
  <c r="I911" i="1"/>
  <c r="H911" i="1"/>
  <c r="G911" i="1"/>
  <c r="F911" i="1"/>
  <c r="E911" i="1"/>
  <c r="D911" i="1"/>
  <c r="C898" i="1"/>
  <c r="S830" i="1"/>
  <c r="R830" i="1"/>
  <c r="Q830" i="1"/>
  <c r="P830" i="1"/>
  <c r="C830" i="1" s="1"/>
  <c r="O830" i="1"/>
  <c r="N830" i="1"/>
  <c r="M830" i="1"/>
  <c r="L830" i="1"/>
  <c r="K830" i="1"/>
  <c r="J830" i="1"/>
  <c r="I830" i="1"/>
  <c r="H830" i="1"/>
  <c r="G830" i="1"/>
  <c r="F830" i="1"/>
  <c r="E830" i="1"/>
  <c r="D830" i="1"/>
  <c r="S803" i="1"/>
  <c r="R803" i="1"/>
  <c r="Q803" i="1"/>
  <c r="P803" i="1"/>
  <c r="C803" i="1" s="1"/>
  <c r="O803" i="1"/>
  <c r="N803" i="1"/>
  <c r="M803" i="1"/>
  <c r="K803" i="1"/>
  <c r="J803" i="1"/>
  <c r="I803" i="1"/>
  <c r="H803" i="1"/>
  <c r="G803" i="1"/>
  <c r="F803" i="1"/>
  <c r="E803" i="1"/>
  <c r="D803" i="1"/>
  <c r="Q776" i="1"/>
  <c r="P776" i="1"/>
  <c r="C763" i="1" s="1"/>
  <c r="O776" i="1"/>
  <c r="N776" i="1"/>
  <c r="M776" i="1"/>
  <c r="L776" i="1"/>
  <c r="K776" i="1"/>
  <c r="I776" i="1"/>
  <c r="H776" i="1"/>
  <c r="G776" i="1"/>
  <c r="F776" i="1"/>
  <c r="D776" i="1"/>
  <c r="E776" i="1"/>
  <c r="C790" i="1"/>
  <c r="S749" i="1"/>
  <c r="R749" i="1"/>
  <c r="Q749" i="1"/>
  <c r="P749" i="1"/>
  <c r="C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C736" i="1"/>
  <c r="O644" i="1"/>
  <c r="N644" i="1"/>
  <c r="K644" i="1"/>
  <c r="J644" i="1"/>
  <c r="I644" i="1"/>
  <c r="H644" i="1"/>
  <c r="G644" i="1"/>
  <c r="F644" i="1"/>
  <c r="E644" i="1"/>
  <c r="D644" i="1"/>
  <c r="M644" i="1"/>
  <c r="S618" i="1"/>
  <c r="R618" i="1"/>
  <c r="Q618" i="1"/>
  <c r="P618" i="1"/>
  <c r="C618" i="1" s="1"/>
  <c r="O618" i="1"/>
  <c r="N618" i="1"/>
  <c r="M618" i="1"/>
  <c r="K618" i="1"/>
  <c r="I618" i="1"/>
  <c r="H618" i="1"/>
  <c r="G618" i="1"/>
  <c r="F618" i="1"/>
  <c r="E618" i="1"/>
  <c r="D618" i="1"/>
  <c r="S672" i="1"/>
  <c r="R672" i="1"/>
  <c r="Q672" i="1"/>
  <c r="P672" i="1"/>
  <c r="C659" i="1" s="1"/>
  <c r="O672" i="1"/>
  <c r="N672" i="1"/>
  <c r="M672" i="1"/>
  <c r="L672" i="1"/>
  <c r="K672" i="1"/>
  <c r="J672" i="1"/>
  <c r="I672" i="1"/>
  <c r="H672" i="1"/>
  <c r="G672" i="1"/>
  <c r="F672" i="1"/>
  <c r="E672" i="1"/>
  <c r="D672" i="1"/>
  <c r="S591" i="1"/>
  <c r="R591" i="1"/>
  <c r="Q591" i="1"/>
  <c r="P591" i="1"/>
  <c r="C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C578" i="1"/>
  <c r="R562" i="1"/>
  <c r="Q562" i="1"/>
  <c r="P562" i="1"/>
  <c r="C549" i="1" s="1"/>
  <c r="O562" i="1"/>
  <c r="N562" i="1"/>
  <c r="M562" i="1"/>
  <c r="K562" i="1"/>
  <c r="J562" i="1"/>
  <c r="I562" i="1"/>
  <c r="H562" i="1"/>
  <c r="G562" i="1"/>
  <c r="F562" i="1"/>
  <c r="E562" i="1"/>
  <c r="D562" i="1"/>
  <c r="S525" i="1"/>
  <c r="R525" i="1"/>
  <c r="Q525" i="1"/>
  <c r="P525" i="1"/>
  <c r="C512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C525" i="1"/>
  <c r="S260" i="1"/>
  <c r="R260" i="1"/>
  <c r="Q260" i="1"/>
  <c r="P260" i="1"/>
  <c r="C260" i="1" s="1"/>
  <c r="O260" i="1"/>
  <c r="N260" i="1"/>
  <c r="M260" i="1"/>
  <c r="L260" i="1"/>
  <c r="K260" i="1"/>
  <c r="J260" i="1"/>
  <c r="I260" i="1"/>
  <c r="H260" i="1"/>
  <c r="G260" i="1"/>
  <c r="F260" i="1"/>
  <c r="E260" i="1"/>
  <c r="D260" i="1"/>
  <c r="S235" i="1"/>
  <c r="R235" i="1"/>
  <c r="Q235" i="1"/>
  <c r="P235" i="1"/>
  <c r="C235" i="1" s="1"/>
  <c r="C222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47" i="1"/>
  <c r="S285" i="1"/>
  <c r="R285" i="1"/>
  <c r="Q285" i="1"/>
  <c r="P285" i="1"/>
  <c r="C285" i="1" s="1"/>
  <c r="O285" i="1"/>
  <c r="N285" i="1"/>
  <c r="M285" i="1"/>
  <c r="L285" i="1"/>
  <c r="K285" i="1"/>
  <c r="I285" i="1"/>
  <c r="H285" i="1"/>
  <c r="G285" i="1"/>
  <c r="F285" i="1"/>
  <c r="E285" i="1"/>
  <c r="D285" i="1"/>
  <c r="C272" i="1"/>
  <c r="S499" i="1"/>
  <c r="R499" i="1"/>
  <c r="Q499" i="1"/>
  <c r="P499" i="1"/>
  <c r="C499" i="1" s="1"/>
  <c r="O499" i="1"/>
  <c r="N499" i="1"/>
  <c r="M499" i="1"/>
  <c r="K499" i="1"/>
  <c r="J499" i="1"/>
  <c r="I499" i="1"/>
  <c r="H499" i="1"/>
  <c r="G499" i="1"/>
  <c r="F499" i="1"/>
  <c r="L499" i="1"/>
  <c r="C486" i="1"/>
  <c r="D499" i="1"/>
  <c r="E499" i="1"/>
  <c r="C461" i="1"/>
  <c r="R26" i="1"/>
  <c r="Q26" i="1"/>
  <c r="P26" i="1"/>
  <c r="C26" i="1" s="1"/>
  <c r="O26" i="1"/>
  <c r="N26" i="1"/>
  <c r="L26" i="1"/>
  <c r="K26" i="1"/>
  <c r="I26" i="1"/>
  <c r="H26" i="1"/>
  <c r="G26" i="1"/>
  <c r="F26" i="1"/>
  <c r="E26" i="1"/>
  <c r="D26" i="1"/>
  <c r="J26" i="1"/>
  <c r="F1001" i="1"/>
  <c r="S422" i="1"/>
  <c r="R422" i="1"/>
  <c r="Q422" i="1"/>
  <c r="P422" i="1"/>
  <c r="C422" i="1" s="1"/>
  <c r="O422" i="1"/>
  <c r="N422" i="1"/>
  <c r="M422" i="1"/>
  <c r="L422" i="1"/>
  <c r="K422" i="1"/>
  <c r="J422" i="1"/>
  <c r="I422" i="1"/>
  <c r="G422" i="1"/>
  <c r="F422" i="1"/>
  <c r="E422" i="1"/>
  <c r="D422" i="1"/>
  <c r="C409" i="1"/>
  <c r="S396" i="1"/>
  <c r="S340" i="1"/>
  <c r="R340" i="1"/>
  <c r="Q340" i="1"/>
  <c r="P340" i="1"/>
  <c r="C340" i="1" s="1"/>
  <c r="O340" i="1"/>
  <c r="N340" i="1"/>
  <c r="M340" i="1"/>
  <c r="L340" i="1"/>
  <c r="K340" i="1"/>
  <c r="J340" i="1"/>
  <c r="I340" i="1"/>
  <c r="H340" i="1"/>
  <c r="G340" i="1"/>
  <c r="F340" i="1"/>
  <c r="D340" i="1"/>
  <c r="S311" i="1"/>
  <c r="R311" i="1"/>
  <c r="Q311" i="1"/>
  <c r="P311" i="1"/>
  <c r="C311" i="1" s="1"/>
  <c r="O311" i="1"/>
  <c r="N311" i="1"/>
  <c r="M311" i="1"/>
  <c r="L311" i="1"/>
  <c r="K311" i="1"/>
  <c r="J311" i="1"/>
  <c r="I311" i="1"/>
  <c r="H311" i="1"/>
  <c r="G311" i="1"/>
  <c r="F311" i="1"/>
  <c r="D311" i="1"/>
  <c r="C298" i="1"/>
  <c r="S210" i="1"/>
  <c r="R210" i="1"/>
  <c r="Q210" i="1"/>
  <c r="P210" i="1"/>
  <c r="C210" i="1"/>
  <c r="C197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Q185" i="1"/>
  <c r="P185" i="1"/>
  <c r="C185" i="1"/>
  <c r="O185" i="1"/>
  <c r="N185" i="1"/>
  <c r="K185" i="1"/>
  <c r="J185" i="1"/>
  <c r="H185" i="1"/>
  <c r="G185" i="1"/>
  <c r="F185" i="1"/>
  <c r="E185" i="1"/>
  <c r="D185" i="1"/>
  <c r="R185" i="1"/>
  <c r="M185" i="1"/>
  <c r="L185" i="1"/>
  <c r="C172" i="1"/>
  <c r="S154" i="1"/>
  <c r="R154" i="1"/>
  <c r="Q154" i="1"/>
  <c r="P154" i="1"/>
  <c r="C141" i="1"/>
  <c r="O154" i="1"/>
  <c r="N154" i="1"/>
  <c r="M154" i="1"/>
  <c r="L154" i="1"/>
  <c r="K154" i="1"/>
  <c r="J154" i="1"/>
  <c r="G154" i="1"/>
  <c r="F154" i="1"/>
  <c r="E154" i="1"/>
  <c r="D154" i="1"/>
  <c r="S129" i="1"/>
  <c r="R129" i="1"/>
  <c r="Q129" i="1"/>
  <c r="P129" i="1"/>
  <c r="C129" i="1" s="1"/>
  <c r="B130" i="1" s="1"/>
  <c r="C116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F103" i="1"/>
  <c r="E103" i="1"/>
  <c r="S103" i="1"/>
  <c r="Q103" i="1"/>
  <c r="O103" i="1"/>
  <c r="N103" i="1"/>
  <c r="M103" i="1"/>
  <c r="L103" i="1"/>
  <c r="K103" i="1"/>
  <c r="J103" i="1"/>
  <c r="I103" i="1"/>
  <c r="G103" i="1"/>
  <c r="D103" i="1"/>
  <c r="D1001" i="1"/>
  <c r="G1001" i="1"/>
  <c r="R103" i="1"/>
  <c r="C90" i="1"/>
  <c r="C436" i="1"/>
  <c r="J618" i="1"/>
  <c r="S955" i="1"/>
  <c r="C51" i="1"/>
  <c r="C154" i="1"/>
  <c r="Q632" i="1"/>
  <c r="Q644" i="1" s="1"/>
  <c r="R955" i="1"/>
  <c r="R967" i="1" s="1"/>
  <c r="S967" i="1"/>
  <c r="S1004" i="1" l="1"/>
  <c r="Q1004" i="1"/>
  <c r="S989" i="1"/>
  <c r="S1001" i="1" s="1"/>
  <c r="R396" i="1"/>
  <c r="G1004" i="1"/>
  <c r="C562" i="1"/>
  <c r="C672" i="1"/>
  <c r="C817" i="1"/>
  <c r="C925" i="1"/>
  <c r="K967" i="1"/>
  <c r="N396" i="1"/>
  <c r="Q989" i="1"/>
  <c r="I1001" i="1"/>
  <c r="M997" i="1"/>
  <c r="C396" i="1"/>
  <c r="Q995" i="1"/>
  <c r="I1004" i="1"/>
  <c r="M955" i="1"/>
  <c r="I185" i="1"/>
  <c r="D1004" i="1"/>
  <c r="H1004" i="1"/>
  <c r="C605" i="1"/>
  <c r="C776" i="1"/>
  <c r="L997" i="1"/>
  <c r="E1004" i="1"/>
  <c r="N1004" i="1"/>
  <c r="C327" i="1"/>
  <c r="C13" i="1"/>
  <c r="F1004" i="1"/>
  <c r="K1004" i="1"/>
  <c r="O1004" i="1"/>
  <c r="R1004" i="1"/>
  <c r="P955" i="1"/>
  <c r="P967" i="1" s="1"/>
  <c r="P995" i="1"/>
  <c r="S997" i="1"/>
  <c r="R632" i="1"/>
  <c r="R644" i="1" s="1"/>
  <c r="P632" i="1"/>
  <c r="P644" i="1" s="1"/>
  <c r="P1004" i="1" s="1"/>
  <c r="L644" i="1"/>
  <c r="P989" i="1"/>
  <c r="P1001" i="1" s="1"/>
  <c r="J989" i="1"/>
  <c r="J1001" i="1" s="1"/>
  <c r="J967" i="1"/>
  <c r="J1004" i="1" s="1"/>
  <c r="Q1001" i="1"/>
  <c r="K989" i="1"/>
  <c r="K1001" i="1" s="1"/>
  <c r="R989" i="1" l="1"/>
  <c r="R1001" i="1" s="1"/>
  <c r="M989" i="1"/>
  <c r="M1001" i="1" s="1"/>
  <c r="M967" i="1"/>
  <c r="M1004" i="1" s="1"/>
  <c r="L955" i="1"/>
  <c r="C967" i="1"/>
  <c r="C954" i="1"/>
  <c r="C1001" i="1"/>
  <c r="C988" i="1"/>
  <c r="C631" i="1"/>
  <c r="C644" i="1"/>
  <c r="L989" i="1" l="1"/>
  <c r="L1001" i="1" s="1"/>
  <c r="L967" i="1"/>
  <c r="L1004" i="1" s="1"/>
</calcChain>
</file>

<file path=xl/sharedStrings.xml><?xml version="1.0" encoding="utf-8"?>
<sst xmlns="http://schemas.openxmlformats.org/spreadsheetml/2006/main" count="2052" uniqueCount="164">
  <si>
    <t>Działanie</t>
  </si>
  <si>
    <t>0.</t>
  </si>
  <si>
    <t>1.</t>
  </si>
  <si>
    <t>2.</t>
  </si>
  <si>
    <t>3.</t>
  </si>
  <si>
    <t>Liczba</t>
  </si>
  <si>
    <t>4.</t>
  </si>
  <si>
    <t>Zrealizowane płatności</t>
  </si>
  <si>
    <t>Ogółem</t>
  </si>
  <si>
    <t>5.</t>
  </si>
  <si>
    <t>6.</t>
  </si>
  <si>
    <t>7.</t>
  </si>
  <si>
    <t>Program ogółem</t>
  </si>
  <si>
    <t>Środki publiczne</t>
  </si>
  <si>
    <t>Działania na rzecz tworzenia sieci kontaktów dla doradców i służb wspierających wdrażanie innowacji na obszarach wiejskich.</t>
  </si>
  <si>
    <t>Plan komunikacyjny PROW 2014-2020.</t>
  </si>
  <si>
    <t>Promocja współpracy w sektorze rolnym i realizacji przez rolników wspólnych inwestycji.</t>
  </si>
  <si>
    <t>Organizacja i udział w targach, wystawach tematycznych na rzecz prezentacji osiągnięć i promocji polskiej wsi w kraju i za granicą.</t>
  </si>
  <si>
    <t>Identyfikacja, gromadzenie i upowszechnianie dobrych praktyk mających wpływ na rozwój obszarów wiejskich.</t>
  </si>
  <si>
    <t>Promocja zrównoważonego rozwoju obszarów wiejskich.</t>
  </si>
  <si>
    <t>Poszukiwanie partnerów KSOW do współpracy w ramach działania „Współpraca”, o którym mowa w art. 3 ust. 1 pkt 13 ustawy oraz ułatwianie tej współpracy.</t>
  </si>
  <si>
    <t>Rozpowszechnianie informacji na temat wyników monitoringu i oceny realizacji działań na rzecz rozwoju obszarów wiejskich w perspektywie finansowej 2014-2020.</t>
  </si>
  <si>
    <t>Aktywizacja mieszkańców wsi na rzecz podejmowania inicjatyw służących włączeniu społecznemu, w szczególności osób starszych, młodzieży, niepełnosprawnych, mniejszości narodowych i innych osób wykluczonych społecznie.</t>
  </si>
  <si>
    <t>W tym projekty własne</t>
  </si>
  <si>
    <t>8.</t>
  </si>
  <si>
    <t>9.</t>
  </si>
  <si>
    <t>10.</t>
  </si>
  <si>
    <t>11.</t>
  </si>
  <si>
    <t>12.</t>
  </si>
  <si>
    <t>13.</t>
  </si>
  <si>
    <t>15.</t>
  </si>
  <si>
    <t>16.</t>
  </si>
  <si>
    <t>14.</t>
  </si>
  <si>
    <t>Kwota umów</t>
  </si>
  <si>
    <t>Pozostało
(w euro)</t>
  </si>
  <si>
    <t>Gromadzenie przykładów operacji realizujących poszczególne priotytety Programu.</t>
  </si>
  <si>
    <t>Szkolenia i działania na rzecz tworzenia sieci kontaktów dla Lokalnych Grup Działania (LGD), w tym zapewnianie pomocy technicznej w zakresie współpracy międzyterytorialnej i międzynarodowej</t>
  </si>
  <si>
    <t>Ułatwianie wymiany wiedzy pomiedzy podmiotami uczestniczącymi w rozwoju obszarów wiejskich oraz wymiana i rozpowszechnianie rezultatów działań na rzecz tego rozwoju.</t>
  </si>
  <si>
    <t>Współpraca z Europejską Siecią na Rzecz Rozwoju Obszarów Wiejskich (ESROW)</t>
  </si>
  <si>
    <t>Limit środków dla Planu Operacyjnego na lata 2014-15</t>
  </si>
  <si>
    <t>Ogółem
(w euro)</t>
  </si>
  <si>
    <t>(w euro)</t>
  </si>
  <si>
    <t>(w zł)</t>
  </si>
  <si>
    <t>Załącznik nr 1</t>
  </si>
  <si>
    <r>
      <t xml:space="preserve">Stan realizacji operacji w ramach poszczególnych działań od początku realizacji planu operacyjnego na lata 2014-15 przez ODR woj. </t>
    </r>
    <r>
      <rPr>
        <b/>
        <sz val="16"/>
        <color indexed="17"/>
        <rFont val="Calibri"/>
        <family val="2"/>
        <charset val="238"/>
      </rPr>
      <t xml:space="preserve">lubuskie </t>
    </r>
  </si>
  <si>
    <r>
      <t xml:space="preserve">Stan realizacji operacji w ramach poszczególnych działań od początku realizacji planu operacyjnego na lata 2014-15 przez ODR woj. </t>
    </r>
    <r>
      <rPr>
        <b/>
        <sz val="16"/>
        <color indexed="17"/>
        <rFont val="Calibri"/>
        <family val="2"/>
        <charset val="238"/>
      </rPr>
      <t xml:space="preserve">małopolskie </t>
    </r>
  </si>
  <si>
    <r>
      <t xml:space="preserve">Stan realizacji operacji w ramach poszczególnych działań od początku realizacji planu operacyjnego na lata 2014-15 przez ODR woj. </t>
    </r>
    <r>
      <rPr>
        <b/>
        <sz val="16"/>
        <color indexed="17"/>
        <rFont val="Calibri"/>
        <family val="2"/>
        <charset val="238"/>
      </rPr>
      <t>mazowieckie</t>
    </r>
  </si>
  <si>
    <r>
      <t xml:space="preserve">Stan realizacji operacji w ramach poszczególnych działań od początku realizacji planu operacyjnego na lata 2014-15 przez ODR woj. </t>
    </r>
    <r>
      <rPr>
        <b/>
        <sz val="16"/>
        <color indexed="17"/>
        <rFont val="Calibri"/>
        <family val="2"/>
        <charset val="238"/>
      </rPr>
      <t>opolskie</t>
    </r>
  </si>
  <si>
    <r>
      <t xml:space="preserve">Stan realizacji operacji w ramach poszczególnych działań od początku realizacji planu operacyjnego na lata 2014-15 przez ODR woj. </t>
    </r>
    <r>
      <rPr>
        <b/>
        <sz val="16"/>
        <color indexed="17"/>
        <rFont val="Calibri"/>
        <family val="2"/>
        <charset val="238"/>
      </rPr>
      <t>podkarpackie</t>
    </r>
  </si>
  <si>
    <r>
      <t xml:space="preserve">Stan realizacji operacji w ramach poszczególnych działań od początku realizacji planu operacyjnego na lata 2014-15 przez ODR woj. </t>
    </r>
    <r>
      <rPr>
        <b/>
        <sz val="16"/>
        <color indexed="17"/>
        <rFont val="Calibri"/>
        <family val="2"/>
        <charset val="238"/>
      </rPr>
      <t>Podlaskie</t>
    </r>
  </si>
  <si>
    <r>
      <t xml:space="preserve">Stan realizacji operacji w ramach poszczególnych działań od początku realizacji planu operacyjnego na lata 2014-15 przez ODR woj. </t>
    </r>
    <r>
      <rPr>
        <b/>
        <sz val="16"/>
        <color indexed="17"/>
        <rFont val="Calibri"/>
        <family val="2"/>
        <charset val="238"/>
      </rPr>
      <t>Pomorskie</t>
    </r>
  </si>
  <si>
    <r>
      <t xml:space="preserve">Stan realizacji operacji w ramach poszczególnych działań od początku realizacji planu operacyjnego na lata 2014-15 przez ODR woj. </t>
    </r>
    <r>
      <rPr>
        <b/>
        <sz val="16"/>
        <color indexed="17"/>
        <rFont val="Calibri"/>
        <family val="2"/>
        <charset val="238"/>
      </rPr>
      <t>warmińsko-mazurskie</t>
    </r>
  </si>
  <si>
    <r>
      <t xml:space="preserve">Stan realizacji operacji w ramach poszczególnych działań od początku realizacji planu operacyjnego na lata 2014-15 przez ODR woj. </t>
    </r>
    <r>
      <rPr>
        <b/>
        <sz val="16"/>
        <color indexed="17"/>
        <rFont val="Calibri"/>
        <family val="2"/>
        <charset val="238"/>
      </rPr>
      <t>wielkopolskie</t>
    </r>
  </si>
  <si>
    <r>
      <t xml:space="preserve">Stan realizacji operacji w ramach poszczególnych działań od początku realizacji planu operacyjnego na lata 2014-15 w województwie </t>
    </r>
    <r>
      <rPr>
        <b/>
        <sz val="16"/>
        <color indexed="10"/>
        <rFont val="Calibri"/>
        <family val="2"/>
        <charset val="238"/>
      </rPr>
      <t>łódzkim</t>
    </r>
  </si>
  <si>
    <r>
      <t xml:space="preserve">Stan realizacji operacji w ramach poszczególnych działań od początku realizacji planu operacyjnego na lata 2014-15 w województwie </t>
    </r>
    <r>
      <rPr>
        <b/>
        <sz val="16"/>
        <color indexed="10"/>
        <rFont val="Calibri"/>
        <family val="2"/>
        <charset val="238"/>
      </rPr>
      <t xml:space="preserve">mazowieckim </t>
    </r>
  </si>
  <si>
    <r>
      <t xml:space="preserve">Stan realizacji operacji w ramach poszczególnych działań od początku realizacji planu operacyjnego na lata 2014-15 w województwie </t>
    </r>
    <r>
      <rPr>
        <b/>
        <sz val="16"/>
        <color indexed="10"/>
        <rFont val="Calibri"/>
        <family val="2"/>
        <charset val="238"/>
      </rPr>
      <t>opolskim</t>
    </r>
  </si>
  <si>
    <r>
      <t xml:space="preserve">Stan realizacji operacji w ramach poszczególnych działań od początku realizacji planu operacyjnego na lata 2014-15 w województwie </t>
    </r>
    <r>
      <rPr>
        <b/>
        <sz val="16"/>
        <color indexed="10"/>
        <rFont val="Calibri"/>
        <family val="2"/>
        <charset val="238"/>
      </rPr>
      <t>podlaskim</t>
    </r>
  </si>
  <si>
    <r>
      <t xml:space="preserve">Stan realizacji operacji w ramach poszczególnych działań od początku realizacji planu operacyjnego na lata 2014-15 przez ODR woj. </t>
    </r>
    <r>
      <rPr>
        <b/>
        <sz val="16"/>
        <color indexed="17"/>
        <rFont val="Calibri"/>
        <family val="2"/>
        <charset val="238"/>
      </rPr>
      <t>Łódzkie</t>
    </r>
  </si>
  <si>
    <r>
      <t>Stan realizacji operacji w ramach poszczególnych działań od początku realizacji planu operacyjnego na lata 2014-15 przez</t>
    </r>
    <r>
      <rPr>
        <b/>
        <sz val="14"/>
        <color indexed="17"/>
        <rFont val="Calibri"/>
        <family val="2"/>
        <charset val="238"/>
      </rPr>
      <t xml:space="preserve"> </t>
    </r>
    <r>
      <rPr>
        <b/>
        <sz val="16"/>
        <color indexed="17"/>
        <rFont val="Calibri"/>
        <family val="2"/>
        <charset val="238"/>
      </rPr>
      <t>Centrum Doradztwa Rolniczego w Brwinowie</t>
    </r>
  </si>
  <si>
    <r>
      <t xml:space="preserve">Stan realizacji operacji w ramach poszczególnych działań od początku realizacji planu operacyjnego na lata 2014-15 przez </t>
    </r>
    <r>
      <rPr>
        <b/>
        <sz val="16"/>
        <color indexed="17"/>
        <rFont val="Calibri"/>
        <family val="2"/>
        <charset val="238"/>
      </rPr>
      <t>ARiMR</t>
    </r>
  </si>
  <si>
    <r>
      <t xml:space="preserve">Stan realizacji operacji w ramach poszczególnych działań od początku realizacji planu operacyjnego na lata 2014-15 przez </t>
    </r>
    <r>
      <rPr>
        <b/>
        <sz val="16"/>
        <color indexed="17"/>
        <rFont val="Calibri"/>
        <family val="2"/>
        <charset val="238"/>
      </rPr>
      <t>Agencję Rynku Rolnego</t>
    </r>
  </si>
  <si>
    <r>
      <t xml:space="preserve">Stan realizacji operacji w ramach poszczególnych działań od początku realizacji planu operacyjnego na lata 2014-15 w województwie </t>
    </r>
    <r>
      <rPr>
        <b/>
        <sz val="16"/>
        <color indexed="10"/>
        <rFont val="Calibri"/>
        <family val="2"/>
        <charset val="238"/>
      </rPr>
      <t>zachodniopomorskim</t>
    </r>
  </si>
  <si>
    <r>
      <t xml:space="preserve">Stan realizacji operacji w ramach poszczególnych działań od początku realizacji planu operacyjnego na lata 2014-15 w województwie </t>
    </r>
    <r>
      <rPr>
        <b/>
        <sz val="16"/>
        <color indexed="10"/>
        <rFont val="Calibri"/>
        <family val="2"/>
        <charset val="238"/>
      </rPr>
      <t>dolnośląskim</t>
    </r>
  </si>
  <si>
    <r>
      <t xml:space="preserve">Stan realizacji operacji w ramach poszczególnych działań od początku realizacji planu operacyjnego na lata 2014-15 przez ODR woj. </t>
    </r>
    <r>
      <rPr>
        <b/>
        <sz val="16"/>
        <color indexed="17"/>
        <rFont val="Calibri"/>
        <family val="2"/>
        <charset val="238"/>
      </rPr>
      <t>dolnośląskie</t>
    </r>
  </si>
  <si>
    <r>
      <t>Stan realizacji operacji w ramach poszczególnych działań od początku realizacji planu operacyjnego na lata 2014-15 przez ODR woj.</t>
    </r>
    <r>
      <rPr>
        <sz val="16"/>
        <color indexed="8"/>
        <rFont val="Calibri"/>
        <family val="2"/>
        <charset val="238"/>
      </rPr>
      <t xml:space="preserve"> </t>
    </r>
    <r>
      <rPr>
        <b/>
        <sz val="16"/>
        <color indexed="17"/>
        <rFont val="Calibri"/>
        <family val="2"/>
        <charset val="238"/>
      </rPr>
      <t>Lubelskie</t>
    </r>
  </si>
  <si>
    <r>
      <t xml:space="preserve">Stan realizacji PLANU OPERACYJNEGO </t>
    </r>
    <r>
      <rPr>
        <b/>
        <sz val="22"/>
        <color indexed="13"/>
        <rFont val="Calibri"/>
        <family val="2"/>
        <charset val="238"/>
      </rPr>
      <t>2014-2015</t>
    </r>
  </si>
  <si>
    <r>
      <t xml:space="preserve">Stan realizacji operacji w ramach poszczególnych działań od początku realizacji planu operacyjnego na lata 2014-15 w województwie </t>
    </r>
    <r>
      <rPr>
        <b/>
        <sz val="16"/>
        <color indexed="10"/>
        <rFont val="Calibri"/>
        <family val="2"/>
        <charset val="238"/>
      </rPr>
      <t>lubelskim</t>
    </r>
  </si>
  <si>
    <r>
      <t xml:space="preserve">Stan realizacji operacji w ramach poszczególnych działań od początku realizacji planu operacyjnego na lata 2014-15 w województwie </t>
    </r>
    <r>
      <rPr>
        <b/>
        <sz val="16"/>
        <color indexed="10"/>
        <rFont val="Calibri"/>
        <family val="2"/>
        <charset val="238"/>
      </rPr>
      <t>pomorskim</t>
    </r>
  </si>
  <si>
    <r>
      <t xml:space="preserve">Stan realizacji operacji w ramach poszczególnych działań od początku realizacji planu operacyjnego na lata 2014-15 w województwie </t>
    </r>
    <r>
      <rPr>
        <b/>
        <sz val="16"/>
        <color indexed="10"/>
        <rFont val="Calibri"/>
        <family val="2"/>
        <charset val="238"/>
      </rPr>
      <t>śląskim</t>
    </r>
  </si>
  <si>
    <r>
      <t xml:space="preserve">Stan realizacji operacji w ramach poszczególnych działań od początku realizacji planu operacyjnego na lata 2014-15 w województwie </t>
    </r>
    <r>
      <rPr>
        <b/>
        <sz val="16"/>
        <color indexed="10"/>
        <rFont val="Calibri"/>
        <family val="2"/>
        <charset val="238"/>
      </rPr>
      <t>świętokrzyskim</t>
    </r>
  </si>
  <si>
    <r>
      <t xml:space="preserve">Stan realizacji operacji w ramach poszczególnych działań od początku realizacji planu operacyjnego na lata 2014-15 w województwie </t>
    </r>
    <r>
      <rPr>
        <b/>
        <sz val="16"/>
        <color indexed="10"/>
        <rFont val="Calibri"/>
        <family val="2"/>
        <charset val="238"/>
      </rPr>
      <t>wielkopolskim</t>
    </r>
  </si>
  <si>
    <r>
      <t xml:space="preserve">Stan realizacji operacji w ramach poszczególnych działań od początku realizacji planu operacyjnego na lata 2014-15  </t>
    </r>
    <r>
      <rPr>
        <b/>
        <sz val="16"/>
        <color indexed="17"/>
        <rFont val="Calibri"/>
        <family val="2"/>
        <charset val="238"/>
      </rPr>
      <t>MRiRW i JC</t>
    </r>
  </si>
  <si>
    <r>
      <t xml:space="preserve">Stan realizacji operacji w ramach poszczególnych działań od początku realizacji planu operacyjnego na lata 2014-15 przez ODR woj. </t>
    </r>
    <r>
      <rPr>
        <b/>
        <sz val="16"/>
        <color indexed="17"/>
        <rFont val="Calibri"/>
        <family val="2"/>
        <charset val="238"/>
      </rPr>
      <t>zachodniopomorskie</t>
    </r>
  </si>
  <si>
    <t>Wnioski (szt.)</t>
  </si>
  <si>
    <t>Zawarte umowy/zobowiązania finansowe</t>
  </si>
  <si>
    <t>Liczba płatności</t>
  </si>
  <si>
    <t>Złożone wnioski</t>
  </si>
  <si>
    <t>w tym przedsięwzięcia</t>
  </si>
  <si>
    <t>Wnioski</t>
  </si>
  <si>
    <t>Przedsięwzięcia</t>
  </si>
  <si>
    <t xml:space="preserve">* dotyczy to umowy wspólnej dla kilku działań i jest ona uwzględniona jako 1 szt. w działaniu: Plan Komunikacyjny. </t>
  </si>
  <si>
    <t>Działanie: Plan komunikacyjny PROW 2014-2020</t>
  </si>
  <si>
    <t>Działanie: Organizacja i udział w targach, wystawach tematycznych na rzecz prezętacji osiągnięć i promocji polskiej wsi w karju i zagranicą</t>
  </si>
  <si>
    <t>*umowa wspólna poligrafia - 880,00 zł brutto z powyższego działania</t>
  </si>
  <si>
    <t>(w euro) ***</t>
  </si>
  <si>
    <t>(w euro) ****</t>
  </si>
  <si>
    <t>* Liczba przedsięwzieć wskazana w kolumnie 4 obejmuje następujące przedsięwzięcia: 1 konferencja oraz cykl 4 spotkań dla beneficjentów i potencjalnych beneficjentów PROW 2014-2020, 1 spotkanie dla LGD, 5 ogłoszeń w prasie, 1 strona internetowa, 3 000 szt. gadzetów.</t>
  </si>
  <si>
    <t>** Jeden ze złożonych wniosków dotyczy operacji składającej się z 3 przedsięwzięć tj. z 1 imprezy plenerowej oraz 2 publikacji.</t>
  </si>
  <si>
    <t xml:space="preserve">* Umowa przetargowa na świadczenie usług transportowych występuje w dwóch działaniach ( wliczono raz) </t>
  </si>
  <si>
    <r>
      <t xml:space="preserve">Stan realizacji operacji w ramach poszczególnych działań planu operacyjnego na lata 2014-15 w województwie </t>
    </r>
    <r>
      <rPr>
        <b/>
        <sz val="16"/>
        <color indexed="10"/>
        <rFont val="Calibri"/>
        <family val="2"/>
        <charset val="238"/>
      </rPr>
      <t>podkarpackim</t>
    </r>
    <r>
      <rPr>
        <b/>
        <sz val="14"/>
        <color indexed="8"/>
        <rFont val="Calibri"/>
        <family val="2"/>
        <charset val="238"/>
      </rPr>
      <t/>
    </r>
  </si>
  <si>
    <t>17.</t>
  </si>
  <si>
    <t>18.</t>
  </si>
  <si>
    <r>
      <t>Stan realizacji operacji w ramach poszczególnych działań od początku realizacji planu operacyjnego na lata 2014-15 w województwie</t>
    </r>
    <r>
      <rPr>
        <sz val="18"/>
        <color indexed="8"/>
        <rFont val="Calibri"/>
        <family val="2"/>
        <charset val="238"/>
      </rPr>
      <t xml:space="preserve"> </t>
    </r>
    <r>
      <rPr>
        <b/>
        <sz val="18"/>
        <color indexed="10"/>
        <rFont val="Calibri"/>
        <family val="2"/>
        <charset val="238"/>
      </rPr>
      <t>warmińsko-mazurskim</t>
    </r>
  </si>
  <si>
    <r>
      <t>Stan realizacji operacji w ramach poszczególnych działań od początku realizacji planu operacyjnego na lata 2014-15 przez ODR woj.</t>
    </r>
    <r>
      <rPr>
        <sz val="14"/>
        <color indexed="17"/>
        <rFont val="Calibri"/>
        <family val="2"/>
        <charset val="238"/>
      </rPr>
      <t xml:space="preserve"> </t>
    </r>
    <r>
      <rPr>
        <b/>
        <sz val="16"/>
        <color indexed="17"/>
        <rFont val="Calibri"/>
        <family val="2"/>
        <charset val="238"/>
      </rPr>
      <t>świętokrzyskie</t>
    </r>
  </si>
  <si>
    <t>SPRAWDZENIE</t>
  </si>
  <si>
    <r>
      <t xml:space="preserve">Stan realizacji operacji w ramach poszczególnych działań od początku realizacji planu operacyjnego na lata 2014-15 przez ODR </t>
    </r>
    <r>
      <rPr>
        <sz val="16"/>
        <color indexed="8"/>
        <rFont val="Calibri"/>
        <family val="2"/>
        <charset val="238"/>
      </rPr>
      <t xml:space="preserve">woj. </t>
    </r>
    <r>
      <rPr>
        <b/>
        <sz val="16"/>
        <color indexed="17"/>
        <rFont val="Calibri"/>
        <family val="2"/>
        <charset val="238"/>
      </rPr>
      <t>Kujawsko-pomorskie</t>
    </r>
  </si>
  <si>
    <r>
      <t xml:space="preserve">Stan realizacji operacji w ramach poszczególnych działań od początku realizacji planu operacyjnego na lata 2014-15 przez ODR woj. </t>
    </r>
    <r>
      <rPr>
        <b/>
        <sz val="16"/>
        <color indexed="17"/>
        <rFont val="Calibri"/>
        <family val="2"/>
        <charset val="238"/>
      </rPr>
      <t xml:space="preserve">Śląskie </t>
    </r>
  </si>
  <si>
    <r>
      <t xml:space="preserve">Stan realizacji operacji w ramach poszczególnych działań od początku realizacji planu operacyjnego na lata 2014-15 w województwie </t>
    </r>
    <r>
      <rPr>
        <b/>
        <sz val="16"/>
        <color indexed="10"/>
        <rFont val="Calibri"/>
        <family val="2"/>
        <charset val="238"/>
      </rPr>
      <t>kujawsko-pomorskim</t>
    </r>
    <r>
      <rPr>
        <sz val="16"/>
        <color indexed="10"/>
        <rFont val="Calibri"/>
        <family val="2"/>
        <charset val="238"/>
      </rPr>
      <t xml:space="preserve"> </t>
    </r>
  </si>
  <si>
    <r>
      <t xml:space="preserve">Stan realizacji operacji w ramach poszczególnych działań od początku realizacji planu operacyjnego na lata 2014-15 w województwie </t>
    </r>
    <r>
      <rPr>
        <b/>
        <sz val="16"/>
        <color indexed="10"/>
        <rFont val="Calibri"/>
        <family val="2"/>
        <charset val="238"/>
      </rPr>
      <t>lubuskim</t>
    </r>
  </si>
  <si>
    <t xml:space="preserve">* Jedna z zawartych umów dotycz  wykonania usługi publikacji ogłoszeń i artykułów prasowych na 2015 i 2016 rok lub do wyczerpania zapasów </t>
  </si>
  <si>
    <t>*** Mając na uwadze daty zawarcia umów/zobowiązań finansowych kwoty umów ogółem dla poszczególnych działań zostały wyliczone wg. kurs euro na dzień: 28.08.2015 - 4,2405 zł, kurs euro na dzień: 29.09.2015 - 4,2356 zł oraz kurs euro na dzień: 29.10.2015 - 4,2699 zł.</t>
  </si>
  <si>
    <t>**** Mając na uwadze datę dokonania płatności środki publiczne ogółem zostały obliczone wg. kurs euro na dzień 29.09.2015 - 4,2356 zł oraz wg. kurs euro na dzień: 29.10.2015 - 4,2699 zł.</t>
  </si>
  <si>
    <t>stan na 31.10.2015 r.</t>
  </si>
  <si>
    <t>W kolumnie 9 i 11 kwota umów została obliczona po kursie z 29.09.2015 roku tj. 1 Euro = 4,2356 zł</t>
  </si>
  <si>
    <t>UWAGA: CDR nie zrealizowało żadnych płatności do dnia 31.10.2015 ze względu na fakt, że realizacja operacji była zaplanowana na listopad br.</t>
  </si>
  <si>
    <t>stan na 30.11.2015 r.</t>
  </si>
  <si>
    <t>Kwota umów (w zł)</t>
  </si>
  <si>
    <t>Kwota  (w Euro)</t>
  </si>
  <si>
    <t>kurs</t>
  </si>
  <si>
    <t>6 umów zawartych w październiku</t>
  </si>
  <si>
    <t>6 umów zawartych w listopadzie (zamówienia)</t>
  </si>
  <si>
    <t>Razem</t>
  </si>
  <si>
    <t>płatności</t>
  </si>
  <si>
    <t>kwota (w zł)</t>
  </si>
  <si>
    <t>kwota (w Euro)</t>
  </si>
  <si>
    <t>14 płatności zrealizowanych w listopadzie</t>
  </si>
  <si>
    <t xml:space="preserve">Wszystkie operacje odbyły się w listopadzie </t>
  </si>
  <si>
    <t>kurs euro</t>
  </si>
  <si>
    <t>1) Umowy zostały  zawarte i zobowiązania zaciągnięte w miesiącu październiku i w związku z powyższym do obliczeń przyjęto przelicznik euro z dnia 29 września 2015  (4,2356).</t>
  </si>
  <si>
    <t>2) Płatności dokonano w listopadzie i w zwązku z tym przyjęto  przelicznik z 29 października 2015 (4,2699).</t>
  </si>
  <si>
    <t xml:space="preserve">kurs euro - 4,2699  </t>
  </si>
  <si>
    <t xml:space="preserve">stan na dzień 29.10.2015 r. </t>
  </si>
  <si>
    <t>Łącznie do 30 listopada uwzględnino 6 not księgowych na kwotę 9129,65 złotych co daje 2138,32 Euro</t>
  </si>
  <si>
    <t>1112,95 euro</t>
  </si>
  <si>
    <t>kurs z dn.29.09.2015r.</t>
  </si>
  <si>
    <t>163,94 euro</t>
  </si>
  <si>
    <t>kurs z dn. 29.10.2015r.</t>
  </si>
  <si>
    <r>
      <t xml:space="preserve">***** Liczba zawartych umów zmniejszyła się w stosunku do </t>
    </r>
    <r>
      <rPr>
        <i/>
        <sz val="11"/>
        <color indexed="8"/>
        <rFont val="Calibri"/>
        <family val="2"/>
        <charset val="238"/>
      </rPr>
      <t>Stanu realizacji operacji (…) na dzień 30.11.2015 r</t>
    </r>
    <r>
      <rPr>
        <sz val="11"/>
        <color theme="1"/>
        <rFont val="Calibri"/>
        <family val="2"/>
        <charset val="238"/>
        <scheme val="minor"/>
      </rPr>
      <t>. z uwagi na to, że Zarząd Wojewódzki Związku Młodzieży Wiejskiej w Katowicach odstąpił od realizacji umowy nr 2585/TW/2015 z dnia 2.11.2015 r.</t>
    </r>
  </si>
  <si>
    <t>*catering - 3 x umowa</t>
  </si>
  <si>
    <t>*poligrafia - 3 x umowa</t>
  </si>
  <si>
    <t xml:space="preserve">** Umowa przetargowa na świadczenie usług cateringowych występuje w dwóch działaniach ( wliczono raz) </t>
  </si>
  <si>
    <t>stan na 31.12.2015 r.</t>
  </si>
  <si>
    <t>W grudniu CDR nie zawierało żadnych umów ani nie realizowało żadnych płatności.</t>
  </si>
  <si>
    <t>W monitoringu ostatnim (stan na 30 listopada) nastapiła pomyłka w pozycji umowy/zobowiązania o 200 zł. W monitoringu grudnowym (stan na 30 grudnia) skorygowano tę pomyłkę.</t>
  </si>
  <si>
    <t>przedostatni w listopadzie</t>
  </si>
  <si>
    <t>Uwagi:</t>
  </si>
  <si>
    <t xml:space="preserve">Kwota 2394,2214 euro stanowi sumę kwot: 175,6481 (po kursie 4,2699) oraz 2218,5733 (po kursie 4,2631) </t>
  </si>
  <si>
    <t>Kwota zawartych umów, tj. 10208,00 zł przeliczona została po kursie 4,2699)</t>
  </si>
  <si>
    <t>Poniesione wydatki w okresie</t>
  </si>
  <si>
    <t>Kwota w zł</t>
  </si>
  <si>
    <t>Kurs euro w zł</t>
  </si>
  <si>
    <t>Kwota w euro</t>
  </si>
  <si>
    <t>11.2015</t>
  </si>
  <si>
    <t>12.2015</t>
  </si>
  <si>
    <t xml:space="preserve">Suma </t>
  </si>
  <si>
    <t>Kolumny 7-8, - są to dwie umowy z wykładowcami zewnętrznymi którzy przeprowadzili część wykładów oraz 5 not księgowych za: koszty wyżywienia, noclegów, wynajem sali konferencyjnej, ogłoszenia infomacji o 2 dniowym szkoleniu na stronie internetowej SODR i w miesięczniku Aktualności rolnicze.</t>
  </si>
  <si>
    <t xml:space="preserve">W miesiącu grudniu nie poniesiono żadnych wydatków. </t>
  </si>
  <si>
    <t>Stan na 31 grudnia 2015 - wszystkie płatności uregulowane</t>
  </si>
  <si>
    <t>umowy</t>
  </si>
  <si>
    <t>suma</t>
  </si>
  <si>
    <t>869,77 euro</t>
  </si>
  <si>
    <t>kurs z dn. 27.11.2015r.</t>
  </si>
  <si>
    <t>2146,66 euro</t>
  </si>
  <si>
    <t>kus z dn. 27.11.2015r.</t>
  </si>
  <si>
    <r>
      <t xml:space="preserve">Stan realizacji operacji w ramach poszczególnych działań od początku realizacji planu operacyjnego na lata 2014-15 w województwie </t>
    </r>
    <r>
      <rPr>
        <b/>
        <sz val="16"/>
        <color indexed="10"/>
        <rFont val="Calibri"/>
        <family val="2"/>
        <charset val="238"/>
      </rPr>
      <t>małopolskie</t>
    </r>
  </si>
  <si>
    <r>
      <t xml:space="preserve">* Umawa na realizację zadania Forum Społeczne Oblicze Plecionkarstwa – w ramach III Światowego Festiwalu Wikliny i Plecionkarstwa została rozwiązana </t>
    </r>
    <r>
      <rPr>
        <b/>
        <u/>
        <sz val="16"/>
        <color indexed="8"/>
        <rFont val="Calibri"/>
        <family val="2"/>
        <charset val="238"/>
      </rPr>
      <t>w styczniu 2016 r.</t>
    </r>
  </si>
  <si>
    <t>Różnica pomiędzy budżetem wykorzystanym w ramach Planu komunikacyjnego PROW 2014-2020 , będącego częścią Planu operacyjnego KSOW na lata 2014-2015 dla województwa mazowieckiego, a wykazaną kwotą wydatków poniesionych w ramach Planu komunikacyjnego PROW 2014-2020 według stanu realizacji na dzień 31 grudnia 2015 r.  w kwocie 4.305,00 zł spowodowana została dokonaniem zapłaty za fakturę Vat nr 08797F1502E01 z dnia 24.11.2015 r. (dotyczącą zakupu usługi polegającej na przygotowaniu i edycji 4-stronicowego kolorowego dodatku oraz kolportażu na terenie powiatów: grójeckiego, białobrzeskiego, kozienickiego, radomskiego, zwoleńskiego, przysuskiego, szydłowieckiego, lipskiego -zlecenie nr 211/RW-II/MKO/15 z dnia 06-11-2015r.) w styczniu 2016 r.</t>
  </si>
  <si>
    <t>*umowa wspólna poligrafia - 400,00 zł brutto z powyższego działania</t>
  </si>
  <si>
    <t>*umowa wspólna catering - 9 640,28 zł brutto z powyższego działania</t>
  </si>
  <si>
    <t>Działanie: Promocja zrównoważonego rozwoju obszarów wiejskich</t>
  </si>
  <si>
    <t>*umowa wspólna poligrafia - 2 349,70 zł brutto z powyższego działania</t>
  </si>
  <si>
    <t>*umowa wspólna catering - 17 031,80 zł brutto z powyższego działania</t>
  </si>
  <si>
    <t>Przebieg realizacji działań objętych dwuletnim PO na lata 2014-2015, w szczególności złożonych wniosków na realizację operacji, zawartych umów na realizację operacji oraz z dokumentów potwierdzających poniesione wydatki</t>
  </si>
  <si>
    <t>Załącznik nr 1 do sprawozdania dwuletniego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</si>
</sst>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zł&quot;;[Red]\-#,##0\ &quot;zł&quot;"/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,_z_ł"/>
    <numFmt numFmtId="166" formatCode="[$€-2]\ #,##0.00"/>
    <numFmt numFmtId="167" formatCode="#,##0&quot;*&quot;"/>
    <numFmt numFmtId="168" formatCode="yy\-mm"/>
    <numFmt numFmtId="169" formatCode="#,##0.00\ &quot;zł&quot;"/>
    <numFmt numFmtId="170" formatCode="#,##0.00_ ;[Red]\-#,##0.00\ "/>
  </numFmts>
  <fonts count="86" x14ac:knownFonts="1">
    <font>
      <sz val="11"/>
      <color theme="1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Arial"/>
      <family val="2"/>
      <charset val="238"/>
    </font>
    <font>
      <sz val="12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36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4"/>
      <name val="Calibri"/>
      <family val="2"/>
      <charset val="238"/>
    </font>
    <font>
      <b/>
      <u/>
      <sz val="14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sz val="16"/>
      <color indexed="10"/>
      <name val="Calibri"/>
      <family val="2"/>
      <charset val="238"/>
    </font>
    <font>
      <b/>
      <sz val="14"/>
      <color indexed="17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1"/>
      <color indexed="56"/>
      <name val="Calibri"/>
      <family val="2"/>
      <charset val="238"/>
    </font>
    <font>
      <b/>
      <sz val="16"/>
      <color indexed="17"/>
      <name val="Calibri"/>
      <family val="2"/>
      <charset val="238"/>
    </font>
    <font>
      <sz val="22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6"/>
      <color indexed="10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22"/>
      <color indexed="9"/>
      <name val="Calibri"/>
      <family val="2"/>
      <charset val="238"/>
    </font>
    <font>
      <b/>
      <sz val="22"/>
      <color indexed="13"/>
      <name val="Calibri"/>
      <family val="2"/>
      <charset val="238"/>
    </font>
    <font>
      <sz val="15"/>
      <color indexed="8"/>
      <name val="Calibri"/>
      <family val="2"/>
      <charset val="238"/>
    </font>
    <font>
      <b/>
      <u/>
      <sz val="14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36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sz val="15"/>
      <color indexed="8"/>
      <name val="Calibri"/>
      <family val="2"/>
      <charset val="238"/>
    </font>
    <font>
      <sz val="11"/>
      <name val="Calibri"/>
      <family val="2"/>
      <charset val="238"/>
    </font>
    <font>
      <sz val="11"/>
      <color indexed="23"/>
      <name val="Calibri"/>
      <family val="2"/>
      <charset val="238"/>
    </font>
    <font>
      <sz val="12"/>
      <color indexed="9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libri"/>
      <family val="2"/>
      <charset val="238"/>
    </font>
    <font>
      <sz val="12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36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b/>
      <sz val="20"/>
      <color indexed="8"/>
      <name val="Calibri"/>
      <family val="2"/>
      <charset val="238"/>
    </font>
    <font>
      <b/>
      <sz val="18"/>
      <name val="Calibri"/>
      <family val="2"/>
      <charset val="238"/>
    </font>
    <font>
      <sz val="12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36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b/>
      <sz val="14"/>
      <color indexed="21"/>
      <name val="Calibri"/>
      <family val="2"/>
      <charset val="238"/>
    </font>
    <font>
      <b/>
      <sz val="18"/>
      <color indexed="10"/>
      <name val="Calibri"/>
      <family val="2"/>
      <charset val="238"/>
    </font>
    <font>
      <sz val="14"/>
      <color indexed="17"/>
      <name val="Calibri"/>
      <family val="2"/>
      <charset val="238"/>
    </font>
    <font>
      <sz val="11"/>
      <color indexed="49"/>
      <name val="Calibri"/>
      <family val="2"/>
      <charset val="238"/>
    </font>
    <font>
      <b/>
      <sz val="14"/>
      <color indexed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1"/>
      <color indexed="40"/>
      <name val="Calibri"/>
      <family val="2"/>
      <charset val="238"/>
    </font>
    <font>
      <sz val="12"/>
      <name val="Calibri"/>
      <family val="2"/>
      <charset val="238"/>
    </font>
    <font>
      <b/>
      <sz val="14"/>
      <color indexed="10"/>
      <name val="Calibri"/>
      <family val="2"/>
      <charset val="238"/>
    </font>
    <font>
      <b/>
      <sz val="14"/>
      <color indexed="8"/>
      <name val="Calibri"/>
      <family val="2"/>
      <charset val="1"/>
    </font>
    <font>
      <b/>
      <sz val="12"/>
      <color indexed="8"/>
      <name val="Calibri"/>
      <family val="2"/>
      <charset val="238"/>
    </font>
    <font>
      <sz val="16"/>
      <name val="Calibri"/>
      <family val="2"/>
      <charset val="238"/>
    </font>
    <font>
      <sz val="16"/>
      <color indexed="23"/>
      <name val="Calibri"/>
      <family val="2"/>
      <charset val="238"/>
    </font>
    <font>
      <sz val="16"/>
      <color indexed="8"/>
      <name val="Arial"/>
      <family val="2"/>
      <charset val="238"/>
    </font>
    <font>
      <sz val="16"/>
      <color indexed="8"/>
      <name val="Calibri"/>
      <family val="2"/>
      <charset val="238"/>
    </font>
    <font>
      <sz val="16"/>
      <name val="Calibri"/>
      <family val="2"/>
      <charset val="238"/>
    </font>
    <font>
      <sz val="16"/>
      <color indexed="23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sz val="16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1"/>
    </font>
    <font>
      <sz val="16"/>
      <color indexed="8"/>
      <name val="Calibri"/>
      <family val="2"/>
      <charset val="238"/>
    </font>
    <font>
      <sz val="16"/>
      <color indexed="23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6"/>
      <color indexed="21"/>
      <name val="Calibri"/>
      <family val="2"/>
      <charset val="238"/>
    </font>
    <font>
      <sz val="16"/>
      <color indexed="21"/>
      <name val="Calibri"/>
      <family val="2"/>
      <charset val="238"/>
    </font>
    <font>
      <b/>
      <u/>
      <sz val="16"/>
      <color indexed="8"/>
      <name val="Calibri"/>
      <family val="2"/>
      <charset val="238"/>
    </font>
    <font>
      <b/>
      <sz val="12"/>
      <color indexed="53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scheme val="minor"/>
    </font>
    <font>
      <i/>
      <sz val="12"/>
      <color theme="8" tint="-0.249977111117893"/>
      <name val="Calibri"/>
      <family val="2"/>
      <charset val="238"/>
      <scheme val="minor"/>
    </font>
    <font>
      <u/>
      <sz val="16"/>
      <color indexed="8"/>
      <name val="Calibri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55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3" fillId="0" borderId="0"/>
    <xf numFmtId="0" fontId="3" fillId="0" borderId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</cellStyleXfs>
  <cellXfs count="1084">
    <xf numFmtId="0" fontId="0" fillId="0" borderId="0" xfId="0"/>
    <xf numFmtId="0" fontId="9" fillId="0" borderId="0" xfId="0" applyFont="1" applyAlignment="1">
      <alignment horizontal="center" vertical="center"/>
    </xf>
    <xf numFmtId="0" fontId="5" fillId="0" borderId="0" xfId="0" applyFont="1"/>
    <xf numFmtId="0" fontId="0" fillId="0" borderId="1" xfId="0" applyFont="1" applyBorder="1" applyAlignment="1">
      <alignment horizontal="center" vertical="center"/>
    </xf>
    <xf numFmtId="0" fontId="11" fillId="0" borderId="0" xfId="0" applyFont="1"/>
    <xf numFmtId="0" fontId="15" fillId="0" borderId="0" xfId="0" applyFont="1" applyFill="1" applyBorder="1" applyAlignment="1">
      <alignment vertical="center" wrapText="1"/>
    </xf>
    <xf numFmtId="0" fontId="4" fillId="0" borderId="0" xfId="0" applyFont="1"/>
    <xf numFmtId="0" fontId="16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8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164" fontId="8" fillId="3" borderId="3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 vertical="center" wrapText="1"/>
    </xf>
    <xf numFmtId="164" fontId="8" fillId="4" borderId="3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13" fillId="0" borderId="0" xfId="0" applyFont="1"/>
    <xf numFmtId="0" fontId="0" fillId="0" borderId="0" xfId="0" applyFont="1"/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7" xfId="0" applyFont="1" applyBorder="1"/>
    <xf numFmtId="0" fontId="0" fillId="0" borderId="0" xfId="0" applyFont="1" applyBorder="1"/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4" fillId="6" borderId="8" xfId="0" applyFont="1" applyFill="1" applyBorder="1"/>
    <xf numFmtId="0" fontId="24" fillId="6" borderId="9" xfId="0" applyFont="1" applyFill="1" applyBorder="1"/>
    <xf numFmtId="0" fontId="24" fillId="6" borderId="10" xfId="0" applyFont="1" applyFill="1" applyBorder="1"/>
    <xf numFmtId="0" fontId="24" fillId="6" borderId="11" xfId="0" applyFont="1" applyFill="1" applyBorder="1"/>
    <xf numFmtId="0" fontId="24" fillId="6" borderId="12" xfId="0" applyFont="1" applyFill="1" applyBorder="1"/>
    <xf numFmtId="0" fontId="24" fillId="6" borderId="13" xfId="0" applyFont="1" applyFill="1" applyBorder="1"/>
    <xf numFmtId="0" fontId="24" fillId="6" borderId="14" xfId="0" applyFont="1" applyFill="1" applyBorder="1"/>
    <xf numFmtId="43" fontId="24" fillId="6" borderId="14" xfId="0" applyNumberFormat="1" applyFont="1" applyFill="1" applyBorder="1"/>
    <xf numFmtId="43" fontId="24" fillId="6" borderId="15" xfId="0" applyNumberFormat="1" applyFont="1" applyFill="1" applyBorder="1"/>
    <xf numFmtId="0" fontId="24" fillId="6" borderId="16" xfId="0" applyFont="1" applyFill="1" applyBorder="1"/>
    <xf numFmtId="0" fontId="24" fillId="6" borderId="17" xfId="0" applyFont="1" applyFill="1" applyBorder="1"/>
    <xf numFmtId="43" fontId="24" fillId="6" borderId="18" xfId="0" applyNumberFormat="1" applyFont="1" applyFill="1" applyBorder="1"/>
    <xf numFmtId="43" fontId="24" fillId="6" borderId="13" xfId="0" applyNumberFormat="1" applyFont="1" applyFill="1" applyBorder="1"/>
    <xf numFmtId="0" fontId="25" fillId="0" borderId="0" xfId="0" applyFont="1"/>
    <xf numFmtId="0" fontId="26" fillId="0" borderId="0" xfId="0" applyFont="1"/>
    <xf numFmtId="0" fontId="31" fillId="2" borderId="2" xfId="0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horizontal="left" vertical="center" wrapText="1"/>
    </xf>
    <xf numFmtId="0" fontId="29" fillId="7" borderId="0" xfId="0" applyFont="1" applyFill="1" applyBorder="1" applyAlignment="1">
      <alignment vertical="center" wrapText="1"/>
    </xf>
    <xf numFmtId="0" fontId="29" fillId="7" borderId="0" xfId="0" applyFont="1" applyFill="1" applyBorder="1" applyAlignment="1">
      <alignment horizontal="left" vertical="center" wrapText="1"/>
    </xf>
    <xf numFmtId="0" fontId="31" fillId="8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right"/>
    </xf>
    <xf numFmtId="0" fontId="12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0" fontId="31" fillId="3" borderId="2" xfId="0" applyFont="1" applyFill="1" applyBorder="1" applyAlignment="1">
      <alignment horizontal="left" vertical="center" wrapText="1"/>
    </xf>
    <xf numFmtId="0" fontId="0" fillId="0" borderId="19" xfId="0" applyFont="1" applyBorder="1"/>
    <xf numFmtId="0" fontId="33" fillId="6" borderId="20" xfId="0" applyFont="1" applyFill="1" applyBorder="1" applyAlignment="1">
      <alignment vertical="center" wrapText="1"/>
    </xf>
    <xf numFmtId="0" fontId="33" fillId="0" borderId="21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0" fontId="31" fillId="9" borderId="2" xfId="0" applyFont="1" applyFill="1" applyBorder="1" applyAlignment="1">
      <alignment horizontal="left" vertical="center" wrapText="1"/>
    </xf>
    <xf numFmtId="164" fontId="32" fillId="9" borderId="3" xfId="0" applyNumberFormat="1" applyFont="1" applyFill="1" applyBorder="1" applyAlignment="1">
      <alignment horizontal="center" vertical="center" wrapText="1"/>
    </xf>
    <xf numFmtId="0" fontId="32" fillId="9" borderId="1" xfId="0" applyFont="1" applyFill="1" applyBorder="1" applyAlignment="1">
      <alignment horizontal="center" vertical="center" wrapText="1"/>
    </xf>
    <xf numFmtId="0" fontId="32" fillId="9" borderId="2" xfId="0" applyFont="1" applyFill="1" applyBorder="1" applyAlignment="1">
      <alignment horizontal="center" vertical="center" wrapText="1"/>
    </xf>
    <xf numFmtId="0" fontId="32" fillId="9" borderId="23" xfId="0" applyFont="1" applyFill="1" applyBorder="1" applyAlignment="1">
      <alignment horizontal="center" vertical="center" wrapText="1"/>
    </xf>
    <xf numFmtId="43" fontId="32" fillId="9" borderId="23" xfId="0" applyNumberFormat="1" applyFont="1" applyFill="1" applyBorder="1" applyAlignment="1">
      <alignment horizontal="center" vertical="center" wrapText="1"/>
    </xf>
    <xf numFmtId="43" fontId="32" fillId="9" borderId="24" xfId="0" applyNumberFormat="1" applyFont="1" applyFill="1" applyBorder="1" applyAlignment="1">
      <alignment horizontal="center" vertical="center" wrapText="1"/>
    </xf>
    <xf numFmtId="43" fontId="32" fillId="9" borderId="25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33" fillId="6" borderId="33" xfId="0" applyFont="1" applyFill="1" applyBorder="1" applyAlignment="1">
      <alignment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Font="1" applyFill="1" applyBorder="1" applyAlignment="1"/>
    <xf numFmtId="0" fontId="9" fillId="0" borderId="0" xfId="0" applyFont="1"/>
    <xf numFmtId="4" fontId="8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33" fillId="6" borderId="21" xfId="0" applyFont="1" applyFill="1" applyBorder="1" applyAlignment="1">
      <alignment vertical="center" wrapText="1"/>
    </xf>
    <xf numFmtId="0" fontId="33" fillId="6" borderId="14" xfId="0" applyFont="1" applyFill="1" applyBorder="1" applyAlignment="1">
      <alignment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36" fillId="10" borderId="2" xfId="0" applyFont="1" applyFill="1" applyBorder="1" applyAlignment="1">
      <alignment horizontal="center" vertical="center"/>
    </xf>
    <xf numFmtId="0" fontId="36" fillId="10" borderId="3" xfId="0" applyFont="1" applyFill="1" applyBorder="1" applyAlignment="1">
      <alignment horizontal="center" vertical="center"/>
    </xf>
    <xf numFmtId="0" fontId="36" fillId="10" borderId="34" xfId="0" applyFont="1" applyFill="1" applyBorder="1" applyAlignment="1">
      <alignment horizontal="center" vertical="center"/>
    </xf>
    <xf numFmtId="0" fontId="36" fillId="10" borderId="35" xfId="0" applyFont="1" applyFill="1" applyBorder="1" applyAlignment="1">
      <alignment horizontal="center" vertical="center"/>
    </xf>
    <xf numFmtId="0" fontId="36" fillId="10" borderId="1" xfId="0" applyFont="1" applyFill="1" applyBorder="1" applyAlignment="1">
      <alignment horizontal="center" vertical="center"/>
    </xf>
    <xf numFmtId="0" fontId="36" fillId="10" borderId="24" xfId="0" applyFont="1" applyFill="1" applyBorder="1" applyAlignment="1">
      <alignment horizontal="center" vertical="center"/>
    </xf>
    <xf numFmtId="0" fontId="36" fillId="10" borderId="26" xfId="0" applyFont="1" applyFill="1" applyBorder="1" applyAlignment="1">
      <alignment horizontal="center" vertical="center"/>
    </xf>
    <xf numFmtId="0" fontId="36" fillId="10" borderId="36" xfId="0" applyFont="1" applyFill="1" applyBorder="1" applyAlignment="1">
      <alignment horizontal="center" vertical="center"/>
    </xf>
    <xf numFmtId="0" fontId="36" fillId="10" borderId="25" xfId="0" applyFont="1" applyFill="1" applyBorder="1" applyAlignment="1">
      <alignment horizontal="center" vertical="center"/>
    </xf>
    <xf numFmtId="0" fontId="36" fillId="10" borderId="23" xfId="0" applyFont="1" applyFill="1" applyBorder="1" applyAlignment="1">
      <alignment horizontal="center" vertical="center"/>
    </xf>
    <xf numFmtId="0" fontId="32" fillId="9" borderId="39" xfId="0" applyFont="1" applyFill="1" applyBorder="1" applyAlignment="1">
      <alignment horizontal="center" vertical="center" wrapText="1"/>
    </xf>
    <xf numFmtId="0" fontId="32" fillId="9" borderId="25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31" xfId="0" applyFont="1" applyFill="1" applyBorder="1" applyAlignment="1">
      <alignment horizontal="center" vertical="center"/>
    </xf>
    <xf numFmtId="0" fontId="15" fillId="4" borderId="29" xfId="0" applyFont="1" applyFill="1" applyBorder="1" applyAlignment="1">
      <alignment horizontal="center" vertical="center"/>
    </xf>
    <xf numFmtId="0" fontId="37" fillId="0" borderId="40" xfId="0" applyFont="1" applyBorder="1" applyAlignment="1">
      <alignment horizontal="center" vertical="center"/>
    </xf>
    <xf numFmtId="0" fontId="37" fillId="0" borderId="41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 wrapText="1"/>
    </xf>
    <xf numFmtId="0" fontId="39" fillId="0" borderId="31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 vertical="center"/>
    </xf>
    <xf numFmtId="164" fontId="43" fillId="3" borderId="3" xfId="0" applyNumberFormat="1" applyFont="1" applyFill="1" applyBorder="1" applyAlignment="1">
      <alignment horizontal="center" vertical="center" wrapText="1"/>
    </xf>
    <xf numFmtId="0" fontId="43" fillId="3" borderId="1" xfId="0" applyFont="1" applyFill="1" applyBorder="1" applyAlignment="1">
      <alignment horizontal="center" vertical="center" wrapText="1"/>
    </xf>
    <xf numFmtId="164" fontId="43" fillId="5" borderId="3" xfId="0" applyNumberFormat="1" applyFont="1" applyFill="1" applyBorder="1" applyAlignment="1">
      <alignment horizontal="center" vertical="center" wrapText="1"/>
    </xf>
    <xf numFmtId="0" fontId="43" fillId="5" borderId="1" xfId="0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164" fontId="44" fillId="3" borderId="3" xfId="0" applyNumberFormat="1" applyFont="1" applyFill="1" applyBorder="1" applyAlignment="1">
      <alignment horizontal="center" vertical="center" wrapText="1"/>
    </xf>
    <xf numFmtId="164" fontId="45" fillId="3" borderId="3" xfId="0" applyNumberFormat="1" applyFont="1" applyFill="1" applyBorder="1" applyAlignment="1">
      <alignment horizontal="center" vertical="center" wrapText="1"/>
    </xf>
    <xf numFmtId="0" fontId="45" fillId="3" borderId="1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  <xf numFmtId="0" fontId="46" fillId="0" borderId="5" xfId="0" applyFont="1" applyBorder="1" applyAlignment="1">
      <alignment horizontal="center" vertical="center" wrapText="1"/>
    </xf>
    <xf numFmtId="0" fontId="46" fillId="0" borderId="6" xfId="0" applyFont="1" applyBorder="1" applyAlignment="1">
      <alignment horizontal="center" vertical="center" wrapText="1"/>
    </xf>
    <xf numFmtId="164" fontId="50" fillId="3" borderId="3" xfId="0" applyNumberFormat="1" applyFont="1" applyFill="1" applyBorder="1" applyAlignment="1">
      <alignment horizontal="center" vertical="center" wrapText="1"/>
    </xf>
    <xf numFmtId="0" fontId="50" fillId="3" borderId="1" xfId="0" applyFont="1" applyFill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 wrapText="1"/>
    </xf>
    <xf numFmtId="0" fontId="46" fillId="0" borderId="31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35" fillId="6" borderId="16" xfId="0" applyFont="1" applyFill="1" applyBorder="1" applyAlignment="1">
      <alignment horizontal="center" vertical="center" wrapText="1"/>
    </xf>
    <xf numFmtId="0" fontId="35" fillId="6" borderId="14" xfId="0" applyFont="1" applyFill="1" applyBorder="1" applyAlignment="1">
      <alignment horizontal="center" vertical="center" wrapText="1"/>
    </xf>
    <xf numFmtId="0" fontId="34" fillId="6" borderId="42" xfId="0" applyFont="1" applyFill="1" applyBorder="1" applyAlignment="1">
      <alignment horizontal="center" vertical="center" wrapText="1"/>
    </xf>
    <xf numFmtId="0" fontId="34" fillId="6" borderId="16" xfId="0" applyFont="1" applyFill="1" applyBorder="1" applyAlignment="1">
      <alignment horizontal="center" vertical="center" wrapText="1"/>
    </xf>
    <xf numFmtId="0" fontId="0" fillId="6" borderId="21" xfId="0" applyFill="1" applyBorder="1" applyAlignment="1">
      <alignment horizontal="center" vertical="center"/>
    </xf>
    <xf numFmtId="4" fontId="0" fillId="6" borderId="18" xfId="0" applyNumberFormat="1" applyFill="1" applyBorder="1" applyAlignment="1">
      <alignment horizontal="center" vertical="center"/>
    </xf>
    <xf numFmtId="4" fontId="0" fillId="6" borderId="14" xfId="0" applyNumberFormat="1" applyFill="1" applyBorder="1" applyAlignment="1">
      <alignment horizontal="center" vertical="center"/>
    </xf>
    <xf numFmtId="164" fontId="0" fillId="6" borderId="17" xfId="0" applyNumberFormat="1" applyFill="1" applyBorder="1" applyAlignment="1">
      <alignment horizontal="center" vertical="center"/>
    </xf>
    <xf numFmtId="0" fontId="21" fillId="0" borderId="0" xfId="0" applyFont="1"/>
    <xf numFmtId="0" fontId="51" fillId="0" borderId="0" xfId="0" applyFont="1" applyAlignment="1">
      <alignment horizontal="left"/>
    </xf>
    <xf numFmtId="0" fontId="0" fillId="0" borderId="43" xfId="0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43" fillId="5" borderId="3" xfId="0" applyFont="1" applyFill="1" applyBorder="1" applyAlignment="1">
      <alignment horizontal="center" vertical="center" wrapText="1"/>
    </xf>
    <xf numFmtId="0" fontId="54" fillId="0" borderId="0" xfId="0" applyFont="1"/>
    <xf numFmtId="166" fontId="54" fillId="0" borderId="0" xfId="0" applyNumberFormat="1" applyFont="1"/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57" fillId="0" borderId="0" xfId="0" applyFont="1" applyAlignment="1">
      <alignment horizontal="left" vertical="center"/>
    </xf>
    <xf numFmtId="0" fontId="58" fillId="0" borderId="0" xfId="0" applyFont="1"/>
    <xf numFmtId="164" fontId="8" fillId="8" borderId="3" xfId="0" applyNumberFormat="1" applyFont="1" applyFill="1" applyBorder="1" applyAlignment="1">
      <alignment horizontal="center" vertical="center" wrapText="1"/>
    </xf>
    <xf numFmtId="0" fontId="38" fillId="8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0" fillId="7" borderId="0" xfId="0" applyFont="1" applyFill="1"/>
    <xf numFmtId="0" fontId="11" fillId="7" borderId="0" xfId="0" applyFont="1" applyFill="1"/>
    <xf numFmtId="0" fontId="59" fillId="0" borderId="0" xfId="0" applyFont="1" applyBorder="1" applyAlignment="1">
      <alignment vertical="center" wrapText="1"/>
    </xf>
    <xf numFmtId="0" fontId="60" fillId="0" borderId="0" xfId="0" applyFont="1"/>
    <xf numFmtId="168" fontId="59" fillId="0" borderId="0" xfId="0" applyNumberFormat="1" applyFont="1"/>
    <xf numFmtId="0" fontId="61" fillId="0" borderId="0" xfId="0" applyFont="1" applyAlignment="1">
      <alignment horizontal="center"/>
    </xf>
    <xf numFmtId="0" fontId="4" fillId="0" borderId="0" xfId="0" applyFont="1" applyBorder="1"/>
    <xf numFmtId="0" fontId="15" fillId="0" borderId="0" xfId="0" applyFont="1" applyAlignment="1"/>
    <xf numFmtId="6" fontId="0" fillId="0" borderId="0" xfId="0" applyNumberFormat="1"/>
    <xf numFmtId="0" fontId="0" fillId="0" borderId="0" xfId="0" applyAlignment="1">
      <alignment horizontal="right"/>
    </xf>
    <xf numFmtId="6" fontId="9" fillId="0" borderId="0" xfId="0" applyNumberFormat="1" applyFont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2" fontId="39" fillId="0" borderId="0" xfId="0" applyNumberFormat="1" applyFont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8" fillId="8" borderId="37" xfId="0" applyFont="1" applyFill="1" applyBorder="1" applyAlignment="1">
      <alignment horizontal="center" vertical="center" wrapText="1"/>
    </xf>
    <xf numFmtId="0" fontId="8" fillId="8" borderId="3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3" xfId="0" applyFill="1" applyBorder="1"/>
    <xf numFmtId="0" fontId="2" fillId="6" borderId="16" xfId="0" applyFont="1" applyFill="1" applyBorder="1" applyAlignment="1">
      <alignment vertical="center" wrapText="1"/>
    </xf>
    <xf numFmtId="0" fontId="0" fillId="6" borderId="14" xfId="0" applyFill="1" applyBorder="1"/>
    <xf numFmtId="0" fontId="0" fillId="6" borderId="16" xfId="0" applyFill="1" applyBorder="1"/>
    <xf numFmtId="0" fontId="0" fillId="6" borderId="42" xfId="0" applyFill="1" applyBorder="1"/>
    <xf numFmtId="0" fontId="0" fillId="6" borderId="17" xfId="0" applyFill="1" applyBorder="1"/>
    <xf numFmtId="0" fontId="0" fillId="6" borderId="18" xfId="0" applyFill="1" applyBorder="1"/>
    <xf numFmtId="0" fontId="2" fillId="6" borderId="16" xfId="0" applyFont="1" applyFill="1" applyBorder="1" applyAlignment="1">
      <alignment horizontal="center" vertical="center" wrapText="1"/>
    </xf>
    <xf numFmtId="0" fontId="2" fillId="6" borderId="33" xfId="0" applyFont="1" applyFill="1" applyBorder="1" applyAlignment="1">
      <alignment vertical="center" wrapText="1"/>
    </xf>
    <xf numFmtId="0" fontId="0" fillId="6" borderId="45" xfId="0" applyFill="1" applyBorder="1"/>
    <xf numFmtId="0" fontId="0" fillId="6" borderId="46" xfId="0" applyFill="1" applyBorder="1"/>
    <xf numFmtId="0" fontId="0" fillId="6" borderId="47" xfId="0" applyFill="1" applyBorder="1"/>
    <xf numFmtId="0" fontId="0" fillId="6" borderId="9" xfId="0" applyFill="1" applyBorder="1"/>
    <xf numFmtId="0" fontId="0" fillId="6" borderId="10" xfId="0" applyFill="1" applyBorder="1"/>
    <xf numFmtId="0" fontId="0" fillId="6" borderId="11" xfId="0" applyFill="1" applyBorder="1"/>
    <xf numFmtId="0" fontId="0" fillId="6" borderId="12" xfId="0" applyFill="1" applyBorder="1"/>
    <xf numFmtId="0" fontId="2" fillId="6" borderId="20" xfId="0" applyFont="1" applyFill="1" applyBorder="1" applyAlignment="1">
      <alignment vertical="center" wrapText="1"/>
    </xf>
    <xf numFmtId="0" fontId="2" fillId="6" borderId="42" xfId="0" applyFont="1" applyFill="1" applyBorder="1" applyAlignment="1">
      <alignment vertical="center" wrapText="1"/>
    </xf>
    <xf numFmtId="0" fontId="2" fillId="6" borderId="42" xfId="0" applyFont="1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2" fillId="6" borderId="48" xfId="0" applyFont="1" applyFill="1" applyBorder="1" applyAlignment="1">
      <alignment horizontal="center" vertical="center" wrapText="1"/>
    </xf>
    <xf numFmtId="0" fontId="2" fillId="6" borderId="49" xfId="0" applyFont="1" applyFill="1" applyBorder="1" applyAlignment="1">
      <alignment horizontal="center" vertical="center" wrapText="1"/>
    </xf>
    <xf numFmtId="0" fontId="0" fillId="6" borderId="31" xfId="0" applyFill="1" applyBorder="1" applyAlignment="1">
      <alignment horizontal="center" vertical="center"/>
    </xf>
    <xf numFmtId="0" fontId="0" fillId="6" borderId="49" xfId="0" applyFill="1" applyBorder="1" applyAlignment="1">
      <alignment horizontal="center" vertical="center"/>
    </xf>
    <xf numFmtId="0" fontId="0" fillId="6" borderId="48" xfId="0" applyFill="1" applyBorder="1" applyAlignment="1">
      <alignment horizontal="center" vertical="center"/>
    </xf>
    <xf numFmtId="4" fontId="0" fillId="6" borderId="31" xfId="0" applyNumberFormat="1" applyFill="1" applyBorder="1" applyAlignment="1">
      <alignment horizontal="center" vertical="center"/>
    </xf>
    <xf numFmtId="0" fontId="0" fillId="6" borderId="32" xfId="0" applyFill="1" applyBorder="1" applyAlignment="1">
      <alignment horizontal="center" vertical="center"/>
    </xf>
    <xf numFmtId="0" fontId="0" fillId="6" borderId="50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center" vertical="center"/>
    </xf>
    <xf numFmtId="4" fontId="12" fillId="0" borderId="14" xfId="0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6" borderId="14" xfId="0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164" fontId="12" fillId="0" borderId="17" xfId="0" applyNumberFormat="1" applyFont="1" applyFill="1" applyBorder="1" applyAlignment="1">
      <alignment horizontal="center" vertical="center"/>
    </xf>
    <xf numFmtId="0" fontId="62" fillId="0" borderId="42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 wrapText="1"/>
    </xf>
    <xf numFmtId="0" fontId="63" fillId="6" borderId="14" xfId="0" applyFont="1" applyFill="1" applyBorder="1" applyAlignment="1">
      <alignment horizontal="center" vertical="center" wrapText="1"/>
    </xf>
    <xf numFmtId="0" fontId="63" fillId="6" borderId="16" xfId="0" applyFont="1" applyFill="1" applyBorder="1" applyAlignment="1">
      <alignment horizontal="center" vertical="center" wrapText="1"/>
    </xf>
    <xf numFmtId="0" fontId="12" fillId="6" borderId="13" xfId="0" applyFont="1" applyFill="1" applyBorder="1" applyAlignment="1">
      <alignment horizontal="center" vertical="center"/>
    </xf>
    <xf numFmtId="0" fontId="12" fillId="6" borderId="42" xfId="0" applyFont="1" applyFill="1" applyBorder="1" applyAlignment="1">
      <alignment vertical="center" wrapText="1"/>
    </xf>
    <xf numFmtId="0" fontId="12" fillId="6" borderId="16" xfId="0" applyFont="1" applyFill="1" applyBorder="1" applyAlignment="1">
      <alignment vertical="center" wrapText="1"/>
    </xf>
    <xf numFmtId="0" fontId="12" fillId="6" borderId="14" xfId="0" applyFont="1" applyFill="1" applyBorder="1"/>
    <xf numFmtId="0" fontId="12" fillId="6" borderId="16" xfId="0" applyFont="1" applyFill="1" applyBorder="1"/>
    <xf numFmtId="0" fontId="12" fillId="6" borderId="42" xfId="0" applyFont="1" applyFill="1" applyBorder="1"/>
    <xf numFmtId="0" fontId="12" fillId="6" borderId="13" xfId="0" applyFont="1" applyFill="1" applyBorder="1"/>
    <xf numFmtId="0" fontId="12" fillId="6" borderId="17" xfId="0" applyFont="1" applyFill="1" applyBorder="1"/>
    <xf numFmtId="0" fontId="12" fillId="6" borderId="18" xfId="0" applyFont="1" applyFill="1" applyBorder="1"/>
    <xf numFmtId="0" fontId="12" fillId="6" borderId="20" xfId="0" applyFont="1" applyFill="1" applyBorder="1" applyAlignment="1">
      <alignment vertical="center" wrapText="1"/>
    </xf>
    <xf numFmtId="0" fontId="12" fillId="6" borderId="33" xfId="0" applyFont="1" applyFill="1" applyBorder="1" applyAlignment="1">
      <alignment vertical="center" wrapText="1"/>
    </xf>
    <xf numFmtId="0" fontId="12" fillId="6" borderId="45" xfId="0" applyFont="1" applyFill="1" applyBorder="1"/>
    <xf numFmtId="0" fontId="12" fillId="6" borderId="46" xfId="0" applyFont="1" applyFill="1" applyBorder="1"/>
    <xf numFmtId="0" fontId="12" fillId="6" borderId="47" xfId="0" applyFont="1" applyFill="1" applyBorder="1"/>
    <xf numFmtId="0" fontId="12" fillId="6" borderId="9" xfId="0" applyFont="1" applyFill="1" applyBorder="1"/>
    <xf numFmtId="0" fontId="12" fillId="6" borderId="10" xfId="0" applyFont="1" applyFill="1" applyBorder="1"/>
    <xf numFmtId="0" fontId="12" fillId="6" borderId="11" xfId="0" applyFont="1" applyFill="1" applyBorder="1"/>
    <xf numFmtId="0" fontId="12" fillId="6" borderId="12" xfId="0" applyFont="1" applyFill="1" applyBorder="1"/>
    <xf numFmtId="0" fontId="12" fillId="6" borderId="16" xfId="0" applyFont="1" applyFill="1" applyBorder="1" applyAlignment="1">
      <alignment horizontal="center" vertical="center"/>
    </xf>
    <xf numFmtId="0" fontId="12" fillId="7" borderId="42" xfId="0" applyFont="1" applyFill="1" applyBorder="1" applyAlignment="1">
      <alignment horizontal="center" vertical="center"/>
    </xf>
    <xf numFmtId="0" fontId="12" fillId="7" borderId="14" xfId="0" applyFont="1" applyFill="1" applyBorder="1" applyAlignment="1">
      <alignment horizontal="center" vertical="center"/>
    </xf>
    <xf numFmtId="0" fontId="12" fillId="7" borderId="14" xfId="0" applyNumberFormat="1" applyFont="1" applyFill="1" applyBorder="1" applyAlignment="1">
      <alignment horizontal="center" vertical="center"/>
    </xf>
    <xf numFmtId="0" fontId="12" fillId="7" borderId="17" xfId="0" applyFont="1" applyFill="1" applyBorder="1" applyAlignment="1">
      <alignment horizontal="center" vertical="center"/>
    </xf>
    <xf numFmtId="0" fontId="12" fillId="6" borderId="42" xfId="0" applyFont="1" applyFill="1" applyBorder="1" applyAlignment="1">
      <alignment horizontal="center" vertical="center" wrapText="1"/>
    </xf>
    <xf numFmtId="0" fontId="12" fillId="6" borderId="16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7" borderId="48" xfId="0" applyFont="1" applyFill="1" applyBorder="1" applyAlignment="1">
      <alignment horizontal="center" vertical="center"/>
    </xf>
    <xf numFmtId="0" fontId="12" fillId="7" borderId="31" xfId="0" applyFont="1" applyFill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5" fillId="11" borderId="0" xfId="0" applyFont="1" applyFill="1"/>
    <xf numFmtId="0" fontId="0" fillId="11" borderId="0" xfId="0" applyFont="1" applyFill="1"/>
    <xf numFmtId="0" fontId="62" fillId="6" borderId="14" xfId="0" applyFont="1" applyFill="1" applyBorder="1" applyAlignment="1">
      <alignment horizontal="center" vertical="center" wrapText="1"/>
    </xf>
    <xf numFmtId="0" fontId="62" fillId="6" borderId="16" xfId="0" applyFont="1" applyFill="1" applyBorder="1" applyAlignment="1">
      <alignment horizontal="center" vertical="center" wrapText="1"/>
    </xf>
    <xf numFmtId="0" fontId="62" fillId="0" borderId="21" xfId="0" applyFont="1" applyFill="1" applyBorder="1" applyAlignment="1">
      <alignment horizontal="center" vertical="center"/>
    </xf>
    <xf numFmtId="0" fontId="62" fillId="6" borderId="14" xfId="0" applyFont="1" applyFill="1" applyBorder="1" applyAlignment="1">
      <alignment horizontal="center" vertical="center"/>
    </xf>
    <xf numFmtId="4" fontId="62" fillId="0" borderId="14" xfId="0" applyNumberFormat="1" applyFont="1" applyFill="1" applyBorder="1" applyAlignment="1">
      <alignment horizontal="center" vertical="center"/>
    </xf>
    <xf numFmtId="0" fontId="62" fillId="6" borderId="13" xfId="0" applyFont="1" applyFill="1" applyBorder="1" applyAlignment="1">
      <alignment horizontal="center" vertical="center"/>
    </xf>
    <xf numFmtId="0" fontId="62" fillId="0" borderId="42" xfId="0" applyFont="1" applyFill="1" applyBorder="1" applyAlignment="1">
      <alignment horizontal="center" vertical="center"/>
    </xf>
    <xf numFmtId="4" fontId="62" fillId="0" borderId="18" xfId="0" applyNumberFormat="1" applyFont="1" applyFill="1" applyBorder="1" applyAlignment="1">
      <alignment horizontal="center" vertical="center"/>
    </xf>
    <xf numFmtId="164" fontId="62" fillId="0" borderId="14" xfId="0" applyNumberFormat="1" applyFont="1" applyFill="1" applyBorder="1" applyAlignment="1">
      <alignment horizontal="center" vertical="center"/>
    </xf>
    <xf numFmtId="0" fontId="13" fillId="6" borderId="16" xfId="0" applyFont="1" applyFill="1" applyBorder="1" applyAlignment="1">
      <alignment horizontal="center" vertical="center"/>
    </xf>
    <xf numFmtId="0" fontId="13" fillId="6" borderId="13" xfId="0" applyFont="1" applyFill="1" applyBorder="1"/>
    <xf numFmtId="0" fontId="13" fillId="6" borderId="42" xfId="0" applyFont="1" applyFill="1" applyBorder="1" applyAlignment="1">
      <alignment vertical="center" wrapText="1"/>
    </xf>
    <xf numFmtId="0" fontId="13" fillId="6" borderId="16" xfId="0" applyFont="1" applyFill="1" applyBorder="1" applyAlignment="1">
      <alignment vertical="center" wrapText="1"/>
    </xf>
    <xf numFmtId="0" fontId="13" fillId="6" borderId="14" xfId="0" applyFont="1" applyFill="1" applyBorder="1"/>
    <xf numFmtId="0" fontId="13" fillId="6" borderId="16" xfId="0" applyFont="1" applyFill="1" applyBorder="1"/>
    <xf numFmtId="0" fontId="13" fillId="6" borderId="42" xfId="0" applyFont="1" applyFill="1" applyBorder="1"/>
    <xf numFmtId="0" fontId="13" fillId="6" borderId="18" xfId="0" applyFont="1" applyFill="1" applyBorder="1"/>
    <xf numFmtId="0" fontId="64" fillId="0" borderId="48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4" fontId="12" fillId="0" borderId="13" xfId="0" applyNumberFormat="1" applyFont="1" applyFill="1" applyBorder="1" applyAlignment="1">
      <alignment horizontal="center" vertical="center"/>
    </xf>
    <xf numFmtId="0" fontId="64" fillId="0" borderId="49" xfId="0" applyFont="1" applyFill="1" applyBorder="1" applyAlignment="1">
      <alignment horizontal="center" vertical="center" wrapText="1"/>
    </xf>
    <xf numFmtId="0" fontId="64" fillId="0" borderId="31" xfId="0" applyFont="1" applyFill="1" applyBorder="1" applyAlignment="1">
      <alignment horizontal="center" vertical="center"/>
    </xf>
    <xf numFmtId="0" fontId="64" fillId="0" borderId="49" xfId="0" applyFont="1" applyFill="1" applyBorder="1" applyAlignment="1">
      <alignment horizontal="center" vertical="center"/>
    </xf>
    <xf numFmtId="0" fontId="64" fillId="0" borderId="48" xfId="0" applyFont="1" applyFill="1" applyBorder="1" applyAlignment="1">
      <alignment horizontal="center" vertical="center"/>
    </xf>
    <xf numFmtId="4" fontId="62" fillId="0" borderId="31" xfId="0" applyNumberFormat="1" applyFont="1" applyFill="1" applyBorder="1" applyAlignment="1">
      <alignment horizontal="center" vertical="center"/>
    </xf>
    <xf numFmtId="4" fontId="12" fillId="0" borderId="31" xfId="0" applyNumberFormat="1" applyFont="1" applyFill="1" applyBorder="1" applyAlignment="1">
      <alignment horizontal="center" vertical="center"/>
    </xf>
    <xf numFmtId="4" fontId="62" fillId="0" borderId="32" xfId="0" applyNumberFormat="1" applyFont="1" applyFill="1" applyBorder="1" applyAlignment="1">
      <alignment horizontal="center" vertical="center"/>
    </xf>
    <xf numFmtId="0" fontId="26" fillId="11" borderId="0" xfId="0" applyFont="1" applyFill="1"/>
    <xf numFmtId="0" fontId="62" fillId="7" borderId="42" xfId="0" applyFont="1" applyFill="1" applyBorder="1" applyAlignment="1">
      <alignment horizontal="center" vertical="center" wrapText="1"/>
    </xf>
    <xf numFmtId="0" fontId="62" fillId="7" borderId="16" xfId="0" applyFont="1" applyFill="1" applyBorder="1" applyAlignment="1">
      <alignment horizontal="center" vertical="center" wrapText="1"/>
    </xf>
    <xf numFmtId="0" fontId="62" fillId="6" borderId="42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62" fillId="0" borderId="17" xfId="0" applyFont="1" applyFill="1" applyBorder="1" applyAlignment="1">
      <alignment horizontal="center" vertical="center"/>
    </xf>
    <xf numFmtId="0" fontId="62" fillId="6" borderId="17" xfId="0" applyFont="1" applyFill="1" applyBorder="1"/>
    <xf numFmtId="0" fontId="62" fillId="6" borderId="14" xfId="0" applyFont="1" applyFill="1" applyBorder="1"/>
    <xf numFmtId="0" fontId="62" fillId="0" borderId="14" xfId="0" applyFont="1" applyFill="1" applyBorder="1" applyAlignment="1">
      <alignment horizontal="center" vertical="center"/>
    </xf>
    <xf numFmtId="0" fontId="62" fillId="0" borderId="50" xfId="0" applyFont="1" applyFill="1" applyBorder="1" applyAlignment="1">
      <alignment horizontal="center" vertical="center"/>
    </xf>
    <xf numFmtId="0" fontId="62" fillId="0" borderId="4" xfId="0" applyFont="1" applyFill="1" applyBorder="1" applyAlignment="1">
      <alignment horizontal="center" vertical="center"/>
    </xf>
    <xf numFmtId="4" fontId="12" fillId="0" borderId="32" xfId="0" applyNumberFormat="1" applyFont="1" applyFill="1" applyBorder="1" applyAlignment="1">
      <alignment horizontal="center" vertical="center"/>
    </xf>
    <xf numFmtId="4" fontId="12" fillId="0" borderId="17" xfId="0" applyNumberFormat="1" applyFont="1" applyFill="1" applyBorder="1" applyAlignment="1">
      <alignment horizontal="center" vertical="center"/>
    </xf>
    <xf numFmtId="4" fontId="12" fillId="0" borderId="4" xfId="0" applyNumberFormat="1" applyFont="1" applyFill="1" applyBorder="1" applyAlignment="1">
      <alignment horizontal="center" vertical="center"/>
    </xf>
    <xf numFmtId="4" fontId="12" fillId="0" borderId="5" xfId="0" applyNumberFormat="1" applyFont="1" applyFill="1" applyBorder="1" applyAlignment="1">
      <alignment horizontal="center" vertical="center"/>
    </xf>
    <xf numFmtId="4" fontId="12" fillId="0" borderId="6" xfId="0" applyNumberFormat="1" applyFont="1" applyFill="1" applyBorder="1" applyAlignment="1">
      <alignment horizontal="center" vertical="center"/>
    </xf>
    <xf numFmtId="0" fontId="65" fillId="6" borderId="20" xfId="0" applyFont="1" applyFill="1" applyBorder="1" applyAlignment="1">
      <alignment vertical="center" wrapText="1"/>
    </xf>
    <xf numFmtId="0" fontId="65" fillId="6" borderId="33" xfId="0" applyFont="1" applyFill="1" applyBorder="1" applyAlignment="1">
      <alignment vertical="center" wrapText="1"/>
    </xf>
    <xf numFmtId="0" fontId="65" fillId="6" borderId="45" xfId="0" applyFont="1" applyFill="1" applyBorder="1"/>
    <xf numFmtId="0" fontId="65" fillId="6" borderId="46" xfId="0" applyFont="1" applyFill="1" applyBorder="1"/>
    <xf numFmtId="0" fontId="65" fillId="6" borderId="47" xfId="0" applyFont="1" applyFill="1" applyBorder="1"/>
    <xf numFmtId="0" fontId="65" fillId="6" borderId="9" xfId="0" applyFont="1" applyFill="1" applyBorder="1"/>
    <xf numFmtId="0" fontId="65" fillId="6" borderId="10" xfId="0" applyFont="1" applyFill="1" applyBorder="1"/>
    <xf numFmtId="0" fontId="65" fillId="6" borderId="11" xfId="0" applyFont="1" applyFill="1" applyBorder="1"/>
    <xf numFmtId="0" fontId="65" fillId="6" borderId="12" xfId="0" applyFont="1" applyFill="1" applyBorder="1"/>
    <xf numFmtId="0" fontId="65" fillId="6" borderId="42" xfId="0" applyFont="1" applyFill="1" applyBorder="1" applyAlignment="1">
      <alignment vertical="center" wrapText="1"/>
    </xf>
    <xf numFmtId="0" fontId="65" fillId="6" borderId="16" xfId="0" applyFont="1" applyFill="1" applyBorder="1" applyAlignment="1">
      <alignment vertical="center" wrapText="1"/>
    </xf>
    <xf numFmtId="0" fontId="65" fillId="6" borderId="14" xfId="0" applyFont="1" applyFill="1" applyBorder="1"/>
    <xf numFmtId="0" fontId="65" fillId="6" borderId="16" xfId="0" applyFont="1" applyFill="1" applyBorder="1"/>
    <xf numFmtId="0" fontId="65" fillId="6" borderId="42" xfId="0" applyFont="1" applyFill="1" applyBorder="1"/>
    <xf numFmtId="0" fontId="65" fillId="6" borderId="13" xfId="0" applyFont="1" applyFill="1" applyBorder="1"/>
    <xf numFmtId="0" fontId="65" fillId="6" borderId="17" xfId="0" applyFont="1" applyFill="1" applyBorder="1"/>
    <xf numFmtId="0" fontId="65" fillId="6" borderId="18" xfId="0" applyFont="1" applyFill="1" applyBorder="1"/>
    <xf numFmtId="0" fontId="66" fillId="0" borderId="42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 wrapText="1"/>
    </xf>
    <xf numFmtId="0" fontId="67" fillId="6" borderId="14" xfId="0" applyFont="1" applyFill="1" applyBorder="1" applyAlignment="1">
      <alignment horizontal="center" vertical="center" wrapText="1"/>
    </xf>
    <xf numFmtId="0" fontId="67" fillId="6" borderId="16" xfId="0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/>
    </xf>
    <xf numFmtId="0" fontId="65" fillId="6" borderId="14" xfId="0" applyFont="1" applyFill="1" applyBorder="1" applyAlignment="1">
      <alignment horizontal="center" vertical="center"/>
    </xf>
    <xf numFmtId="4" fontId="65" fillId="0" borderId="18" xfId="0" applyNumberFormat="1" applyFont="1" applyFill="1" applyBorder="1" applyAlignment="1">
      <alignment horizontal="center" vertical="center"/>
    </xf>
    <xf numFmtId="4" fontId="65" fillId="0" borderId="14" xfId="0" applyNumberFormat="1" applyFont="1" applyFill="1" applyBorder="1" applyAlignment="1">
      <alignment horizontal="center" vertical="center"/>
    </xf>
    <xf numFmtId="0" fontId="65" fillId="6" borderId="13" xfId="0" applyFont="1" applyFill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/>
    </xf>
    <xf numFmtId="164" fontId="65" fillId="0" borderId="17" xfId="0" applyNumberFormat="1" applyFont="1" applyFill="1" applyBorder="1" applyAlignment="1">
      <alignment horizontal="center" vertical="center"/>
    </xf>
    <xf numFmtId="0" fontId="65" fillId="6" borderId="16" xfId="0" applyFont="1" applyFill="1" applyBorder="1" applyAlignment="1">
      <alignment horizontal="center" vertical="center"/>
    </xf>
    <xf numFmtId="0" fontId="65" fillId="0" borderId="42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/>
    </xf>
    <xf numFmtId="0" fontId="65" fillId="0" borderId="16" xfId="0" applyFont="1" applyFill="1" applyBorder="1" applyAlignment="1">
      <alignment horizontal="center" vertical="center"/>
    </xf>
    <xf numFmtId="0" fontId="65" fillId="0" borderId="42" xfId="0" applyFont="1" applyFill="1" applyBorder="1" applyAlignment="1">
      <alignment horizontal="center" vertical="center"/>
    </xf>
    <xf numFmtId="0" fontId="65" fillId="6" borderId="42" xfId="0" applyFont="1" applyFill="1" applyBorder="1" applyAlignment="1">
      <alignment horizontal="center" vertical="center" wrapText="1"/>
    </xf>
    <xf numFmtId="0" fontId="65" fillId="6" borderId="16" xfId="0" applyFont="1" applyFill="1" applyBorder="1" applyAlignment="1">
      <alignment horizontal="center" vertical="center" wrapText="1"/>
    </xf>
    <xf numFmtId="0" fontId="65" fillId="0" borderId="48" xfId="0" applyFont="1" applyFill="1" applyBorder="1" applyAlignment="1">
      <alignment horizontal="center" vertical="center" wrapText="1"/>
    </xf>
    <xf numFmtId="0" fontId="65" fillId="0" borderId="49" xfId="0" applyFont="1" applyFill="1" applyBorder="1" applyAlignment="1">
      <alignment horizontal="center" vertical="center" wrapText="1"/>
    </xf>
    <xf numFmtId="0" fontId="65" fillId="0" borderId="31" xfId="0" applyFont="1" applyFill="1" applyBorder="1" applyAlignment="1">
      <alignment horizontal="center" vertical="center"/>
    </xf>
    <xf numFmtId="0" fontId="65" fillId="0" borderId="49" xfId="0" applyFont="1" applyFill="1" applyBorder="1" applyAlignment="1">
      <alignment horizontal="center" vertical="center"/>
    </xf>
    <xf numFmtId="0" fontId="65" fillId="0" borderId="48" xfId="0" applyFont="1" applyFill="1" applyBorder="1" applyAlignment="1">
      <alignment horizontal="center" vertical="center"/>
    </xf>
    <xf numFmtId="4" fontId="65" fillId="0" borderId="31" xfId="0" applyNumberFormat="1" applyFont="1" applyFill="1" applyBorder="1" applyAlignment="1">
      <alignment horizontal="center" vertical="center"/>
    </xf>
    <xf numFmtId="0" fontId="65" fillId="0" borderId="50" xfId="0" applyFont="1" applyFill="1" applyBorder="1" applyAlignment="1">
      <alignment horizontal="center" vertical="center"/>
    </xf>
    <xf numFmtId="0" fontId="65" fillId="0" borderId="4" xfId="0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6" borderId="51" xfId="0" applyFont="1" applyFill="1" applyBorder="1" applyAlignment="1">
      <alignment vertical="center" wrapText="1"/>
    </xf>
    <xf numFmtId="0" fontId="12" fillId="6" borderId="5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62" fillId="7" borderId="51" xfId="0" applyFont="1" applyFill="1" applyBorder="1" applyAlignment="1">
      <alignment horizontal="center" vertical="center" wrapText="1"/>
    </xf>
    <xf numFmtId="0" fontId="12" fillId="7" borderId="21" xfId="0" applyFont="1" applyFill="1" applyBorder="1" applyAlignment="1">
      <alignment horizontal="center" vertical="center"/>
    </xf>
    <xf numFmtId="4" fontId="12" fillId="7" borderId="18" xfId="0" applyNumberFormat="1" applyFont="1" applyFill="1" applyBorder="1" applyAlignment="1">
      <alignment horizontal="center" vertical="center"/>
    </xf>
    <xf numFmtId="4" fontId="12" fillId="7" borderId="14" xfId="0" applyNumberFormat="1" applyFont="1" applyFill="1" applyBorder="1" applyAlignment="1">
      <alignment horizontal="center" vertical="center"/>
    </xf>
    <xf numFmtId="0" fontId="12" fillId="7" borderId="51" xfId="0" applyFont="1" applyFill="1" applyBorder="1" applyAlignment="1">
      <alignment horizontal="center" vertical="center" wrapText="1"/>
    </xf>
    <xf numFmtId="0" fontId="12" fillId="7" borderId="16" xfId="0" applyFont="1" applyFill="1" applyBorder="1" applyAlignment="1">
      <alignment horizontal="center" vertical="center" wrapText="1"/>
    </xf>
    <xf numFmtId="0" fontId="12" fillId="7" borderId="16" xfId="0" applyFont="1" applyFill="1" applyBorder="1" applyAlignment="1">
      <alignment horizontal="center" vertical="center"/>
    </xf>
    <xf numFmtId="0" fontId="12" fillId="6" borderId="51" xfId="0" applyFont="1" applyFill="1" applyBorder="1" applyAlignment="1">
      <alignment horizontal="center" vertical="center" wrapText="1"/>
    </xf>
    <xf numFmtId="0" fontId="12" fillId="7" borderId="53" xfId="0" applyFont="1" applyFill="1" applyBorder="1" applyAlignment="1">
      <alignment horizontal="center" vertical="center" wrapText="1"/>
    </xf>
    <xf numFmtId="0" fontId="12" fillId="7" borderId="49" xfId="0" applyFont="1" applyFill="1" applyBorder="1" applyAlignment="1">
      <alignment horizontal="center" vertical="center" wrapText="1"/>
    </xf>
    <xf numFmtId="0" fontId="12" fillId="7" borderId="49" xfId="0" applyFont="1" applyFill="1" applyBorder="1" applyAlignment="1">
      <alignment horizontal="center" vertical="center"/>
    </xf>
    <xf numFmtId="4" fontId="12" fillId="7" borderId="31" xfId="0" applyNumberFormat="1" applyFont="1" applyFill="1" applyBorder="1" applyAlignment="1">
      <alignment horizontal="center" vertical="center"/>
    </xf>
    <xf numFmtId="0" fontId="12" fillId="7" borderId="50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2" fontId="12" fillId="6" borderId="13" xfId="0" applyNumberFormat="1" applyFont="1" applyFill="1" applyBorder="1"/>
    <xf numFmtId="2" fontId="12" fillId="6" borderId="13" xfId="0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164" fontId="12" fillId="0" borderId="32" xfId="0" applyNumberFormat="1" applyFont="1" applyFill="1" applyBorder="1" applyAlignment="1">
      <alignment horizontal="center" vertical="center"/>
    </xf>
    <xf numFmtId="164" fontId="12" fillId="0" borderId="4" xfId="0" applyNumberFormat="1" applyFont="1" applyFill="1" applyBorder="1" applyAlignment="1">
      <alignment horizontal="center" vertical="center"/>
    </xf>
    <xf numFmtId="164" fontId="12" fillId="0" borderId="5" xfId="0" applyNumberFormat="1" applyFont="1" applyFill="1" applyBorder="1" applyAlignment="1">
      <alignment horizontal="center" vertical="center"/>
    </xf>
    <xf numFmtId="164" fontId="12" fillId="0" borderId="6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0" fontId="69" fillId="12" borderId="20" xfId="0" applyFont="1" applyFill="1" applyBorder="1" applyAlignment="1">
      <alignment vertical="center" wrapText="1"/>
    </xf>
    <xf numFmtId="0" fontId="69" fillId="12" borderId="33" xfId="0" applyFont="1" applyFill="1" applyBorder="1" applyAlignment="1">
      <alignment vertical="center" wrapText="1"/>
    </xf>
    <xf numFmtId="0" fontId="12" fillId="12" borderId="45" xfId="0" applyFont="1" applyFill="1" applyBorder="1"/>
    <xf numFmtId="0" fontId="12" fillId="12" borderId="46" xfId="0" applyFont="1" applyFill="1" applyBorder="1"/>
    <xf numFmtId="0" fontId="12" fillId="12" borderId="47" xfId="0" applyFont="1" applyFill="1" applyBorder="1"/>
    <xf numFmtId="0" fontId="12" fillId="12" borderId="9" xfId="0" applyFont="1" applyFill="1" applyBorder="1"/>
    <xf numFmtId="0" fontId="12" fillId="12" borderId="10" xfId="0" applyFont="1" applyFill="1" applyBorder="1"/>
    <xf numFmtId="0" fontId="12" fillId="12" borderId="11" xfId="0" applyFont="1" applyFill="1" applyBorder="1"/>
    <xf numFmtId="0" fontId="12" fillId="12" borderId="12" xfId="0" applyFont="1" applyFill="1" applyBorder="1"/>
    <xf numFmtId="0" fontId="69" fillId="0" borderId="42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69" fillId="0" borderId="42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4" fontId="69" fillId="0" borderId="14" xfId="0" applyNumberFormat="1" applyFont="1" applyBorder="1" applyAlignment="1">
      <alignment horizontal="center" vertical="center"/>
    </xf>
    <xf numFmtId="4" fontId="69" fillId="0" borderId="13" xfId="0" applyNumberFormat="1" applyFont="1" applyBorder="1" applyAlignment="1">
      <alignment horizontal="center" vertical="center"/>
    </xf>
    <xf numFmtId="0" fontId="69" fillId="0" borderId="17" xfId="0" applyFont="1" applyBorder="1" applyAlignment="1">
      <alignment horizontal="center" vertical="center"/>
    </xf>
    <xf numFmtId="2" fontId="69" fillId="0" borderId="14" xfId="0" applyNumberFormat="1" applyFont="1" applyBorder="1" applyAlignment="1">
      <alignment horizontal="center" vertical="center"/>
    </xf>
    <xf numFmtId="4" fontId="69" fillId="0" borderId="18" xfId="0" applyNumberFormat="1" applyFont="1" applyBorder="1" applyAlignment="1">
      <alignment horizontal="center" vertical="center"/>
    </xf>
    <xf numFmtId="0" fontId="69" fillId="12" borderId="42" xfId="0" applyFont="1" applyFill="1" applyBorder="1" applyAlignment="1">
      <alignment vertical="center" wrapText="1"/>
    </xf>
    <xf numFmtId="0" fontId="69" fillId="12" borderId="16" xfId="0" applyFont="1" applyFill="1" applyBorder="1" applyAlignment="1">
      <alignment vertical="center" wrapText="1"/>
    </xf>
    <xf numFmtId="0" fontId="12" fillId="12" borderId="14" xfId="0" applyFont="1" applyFill="1" applyBorder="1"/>
    <xf numFmtId="0" fontId="12" fillId="12" borderId="16" xfId="0" applyFont="1" applyFill="1" applyBorder="1"/>
    <xf numFmtId="0" fontId="12" fillId="12" borderId="42" xfId="0" applyFont="1" applyFill="1" applyBorder="1"/>
    <xf numFmtId="0" fontId="12" fillId="12" borderId="13" xfId="0" applyFont="1" applyFill="1" applyBorder="1"/>
    <xf numFmtId="0" fontId="12" fillId="12" borderId="17" xfId="0" applyFont="1" applyFill="1" applyBorder="1"/>
    <xf numFmtId="0" fontId="12" fillId="12" borderId="18" xfId="0" applyFont="1" applyFill="1" applyBorder="1"/>
    <xf numFmtId="0" fontId="66" fillId="12" borderId="42" xfId="0" applyFont="1" applyFill="1" applyBorder="1" applyAlignment="1">
      <alignment horizontal="center" vertical="center" wrapText="1"/>
    </xf>
    <xf numFmtId="0" fontId="66" fillId="12" borderId="16" xfId="0" applyFont="1" applyFill="1" applyBorder="1" applyAlignment="1">
      <alignment horizontal="center" vertical="center" wrapText="1"/>
    </xf>
    <xf numFmtId="0" fontId="70" fillId="12" borderId="14" xfId="0" applyFont="1" applyFill="1" applyBorder="1" applyAlignment="1">
      <alignment horizontal="center" vertical="center" wrapText="1"/>
    </xf>
    <xf numFmtId="0" fontId="70" fillId="12" borderId="16" xfId="0" applyFont="1" applyFill="1" applyBorder="1" applyAlignment="1">
      <alignment horizontal="center" vertical="center" wrapText="1"/>
    </xf>
    <xf numFmtId="0" fontId="12" fillId="12" borderId="21" xfId="0" applyFont="1" applyFill="1" applyBorder="1" applyAlignment="1">
      <alignment horizontal="center" vertical="center"/>
    </xf>
    <xf numFmtId="0" fontId="12" fillId="12" borderId="14" xfId="0" applyFont="1" applyFill="1" applyBorder="1" applyAlignment="1">
      <alignment horizontal="center" vertical="center"/>
    </xf>
    <xf numFmtId="4" fontId="12" fillId="12" borderId="18" xfId="0" applyNumberFormat="1" applyFont="1" applyFill="1" applyBorder="1" applyAlignment="1">
      <alignment horizontal="center" vertical="center"/>
    </xf>
    <xf numFmtId="4" fontId="12" fillId="12" borderId="14" xfId="0" applyNumberFormat="1" applyFont="1" applyFill="1" applyBorder="1" applyAlignment="1">
      <alignment horizontal="center" vertical="center"/>
    </xf>
    <xf numFmtId="0" fontId="12" fillId="12" borderId="13" xfId="0" applyFont="1" applyFill="1" applyBorder="1" applyAlignment="1">
      <alignment horizontal="center" vertical="center"/>
    </xf>
    <xf numFmtId="0" fontId="12" fillId="12" borderId="17" xfId="0" applyFont="1" applyFill="1" applyBorder="1" applyAlignment="1">
      <alignment horizontal="center" vertical="center"/>
    </xf>
    <xf numFmtId="165" fontId="12" fillId="12" borderId="17" xfId="0" applyNumberFormat="1" applyFont="1" applyFill="1" applyBorder="1" applyAlignment="1">
      <alignment horizontal="center" vertical="center"/>
    </xf>
    <xf numFmtId="0" fontId="12" fillId="12" borderId="16" xfId="0" applyFont="1" applyFill="1" applyBorder="1" applyAlignment="1">
      <alignment horizontal="center" vertical="center"/>
    </xf>
    <xf numFmtId="0" fontId="69" fillId="12" borderId="42" xfId="0" applyFont="1" applyFill="1" applyBorder="1" applyAlignment="1">
      <alignment horizontal="center" vertical="center" wrapText="1"/>
    </xf>
    <xf numFmtId="0" fontId="69" fillId="12" borderId="16" xfId="0" applyFont="1" applyFill="1" applyBorder="1" applyAlignment="1">
      <alignment horizontal="center" vertical="center" wrapText="1"/>
    </xf>
    <xf numFmtId="0" fontId="12" fillId="12" borderId="42" xfId="0" applyFont="1" applyFill="1" applyBorder="1" applyAlignment="1">
      <alignment horizontal="center" vertical="center"/>
    </xf>
    <xf numFmtId="0" fontId="12" fillId="12" borderId="18" xfId="0" applyFont="1" applyFill="1" applyBorder="1" applyAlignment="1">
      <alignment horizontal="center" vertical="center"/>
    </xf>
    <xf numFmtId="0" fontId="69" fillId="12" borderId="48" xfId="0" applyFont="1" applyFill="1" applyBorder="1" applyAlignment="1">
      <alignment horizontal="center" vertical="center" wrapText="1"/>
    </xf>
    <xf numFmtId="0" fontId="69" fillId="12" borderId="49" xfId="0" applyFont="1" applyFill="1" applyBorder="1" applyAlignment="1">
      <alignment horizontal="center" vertical="center" wrapText="1"/>
    </xf>
    <xf numFmtId="0" fontId="12" fillId="12" borderId="31" xfId="0" applyFont="1" applyFill="1" applyBorder="1" applyAlignment="1">
      <alignment horizontal="center" vertical="center"/>
    </xf>
    <xf numFmtId="0" fontId="12" fillId="12" borderId="49" xfId="0" applyFont="1" applyFill="1" applyBorder="1" applyAlignment="1">
      <alignment horizontal="center" vertical="center"/>
    </xf>
    <xf numFmtId="0" fontId="12" fillId="12" borderId="48" xfId="0" applyFont="1" applyFill="1" applyBorder="1" applyAlignment="1">
      <alignment horizontal="center" vertical="center"/>
    </xf>
    <xf numFmtId="4" fontId="12" fillId="12" borderId="31" xfId="0" applyNumberFormat="1" applyFont="1" applyFill="1" applyBorder="1" applyAlignment="1">
      <alignment horizontal="center" vertical="center"/>
    </xf>
    <xf numFmtId="0" fontId="12" fillId="12" borderId="32" xfId="0" applyFont="1" applyFill="1" applyBorder="1" applyAlignment="1">
      <alignment horizontal="center" vertical="center"/>
    </xf>
    <xf numFmtId="0" fontId="12" fillId="12" borderId="50" xfId="0" applyFont="1" applyFill="1" applyBorder="1" applyAlignment="1">
      <alignment horizontal="center" vertical="center"/>
    </xf>
    <xf numFmtId="0" fontId="12" fillId="12" borderId="4" xfId="0" applyFont="1" applyFill="1" applyBorder="1" applyAlignment="1">
      <alignment horizontal="center" vertical="center"/>
    </xf>
    <xf numFmtId="0" fontId="12" fillId="12" borderId="5" xfId="0" applyFont="1" applyFill="1" applyBorder="1" applyAlignment="1">
      <alignment horizontal="center" vertical="center"/>
    </xf>
    <xf numFmtId="0" fontId="12" fillId="12" borderId="6" xfId="0" applyFont="1" applyFill="1" applyBorder="1" applyAlignment="1">
      <alignment horizontal="center" vertical="center"/>
    </xf>
    <xf numFmtId="0" fontId="71" fillId="0" borderId="0" xfId="0" applyFont="1"/>
    <xf numFmtId="0" fontId="61" fillId="0" borderId="0" xfId="0" applyFont="1"/>
    <xf numFmtId="2" fontId="72" fillId="0" borderId="0" xfId="0" applyNumberFormat="1" applyFont="1" applyAlignment="1">
      <alignment horizontal="center"/>
    </xf>
    <xf numFmtId="2" fontId="61" fillId="0" borderId="0" xfId="0" applyNumberFormat="1" applyFont="1" applyAlignment="1">
      <alignment horizontal="center"/>
    </xf>
    <xf numFmtId="0" fontId="73" fillId="0" borderId="0" xfId="0" applyFont="1" applyAlignment="1">
      <alignment horizontal="center"/>
    </xf>
    <xf numFmtId="0" fontId="74" fillId="0" borderId="0" xfId="0" applyFont="1"/>
    <xf numFmtId="0" fontId="73" fillId="0" borderId="0" xfId="0" applyFont="1"/>
    <xf numFmtId="0" fontId="12" fillId="6" borderId="21" xfId="0" applyFont="1" applyFill="1" applyBorder="1" applyAlignment="1">
      <alignment horizontal="center" vertical="center"/>
    </xf>
    <xf numFmtId="4" fontId="12" fillId="6" borderId="18" xfId="0" applyNumberFormat="1" applyFont="1" applyFill="1" applyBorder="1" applyAlignment="1">
      <alignment horizontal="center" vertical="center"/>
    </xf>
    <xf numFmtId="4" fontId="12" fillId="6" borderId="14" xfId="0" applyNumberFormat="1" applyFont="1" applyFill="1" applyBorder="1" applyAlignment="1">
      <alignment horizontal="center" vertical="center"/>
    </xf>
    <xf numFmtId="0" fontId="12" fillId="6" borderId="17" xfId="0" applyFont="1" applyFill="1" applyBorder="1" applyAlignment="1">
      <alignment horizontal="center" vertical="center"/>
    </xf>
    <xf numFmtId="164" fontId="12" fillId="6" borderId="17" xfId="0" applyNumberFormat="1" applyFont="1" applyFill="1" applyBorder="1" applyAlignment="1">
      <alignment horizontal="center" vertical="center"/>
    </xf>
    <xf numFmtId="0" fontId="12" fillId="6" borderId="42" xfId="0" applyFont="1" applyFill="1" applyBorder="1" applyAlignment="1">
      <alignment horizontal="center" vertical="center"/>
    </xf>
    <xf numFmtId="0" fontId="12" fillId="6" borderId="18" xfId="0" applyFont="1" applyFill="1" applyBorder="1" applyAlignment="1">
      <alignment horizontal="center" vertical="center"/>
    </xf>
    <xf numFmtId="0" fontId="12" fillId="6" borderId="48" xfId="0" applyFont="1" applyFill="1" applyBorder="1" applyAlignment="1">
      <alignment horizontal="center" vertical="center" wrapText="1"/>
    </xf>
    <xf numFmtId="0" fontId="12" fillId="6" borderId="49" xfId="0" applyFont="1" applyFill="1" applyBorder="1" applyAlignment="1">
      <alignment horizontal="center" vertical="center" wrapText="1"/>
    </xf>
    <xf numFmtId="0" fontId="12" fillId="6" borderId="31" xfId="0" applyFont="1" applyFill="1" applyBorder="1" applyAlignment="1">
      <alignment horizontal="center" vertical="center"/>
    </xf>
    <xf numFmtId="0" fontId="12" fillId="6" borderId="49" xfId="0" applyFont="1" applyFill="1" applyBorder="1" applyAlignment="1">
      <alignment horizontal="center" vertical="center"/>
    </xf>
    <xf numFmtId="0" fontId="12" fillId="6" borderId="48" xfId="0" applyFont="1" applyFill="1" applyBorder="1" applyAlignment="1">
      <alignment horizontal="center" vertical="center"/>
    </xf>
    <xf numFmtId="4" fontId="12" fillId="6" borderId="31" xfId="0" applyNumberFormat="1" applyFont="1" applyFill="1" applyBorder="1" applyAlignment="1">
      <alignment horizontal="center" vertical="center"/>
    </xf>
    <xf numFmtId="0" fontId="12" fillId="6" borderId="32" xfId="0" applyFont="1" applyFill="1" applyBorder="1" applyAlignment="1">
      <alignment horizontal="center" vertical="center"/>
    </xf>
    <xf numFmtId="0" fontId="12" fillId="6" borderId="50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12" fillId="6" borderId="45" xfId="0" applyFont="1" applyFill="1" applyBorder="1" applyAlignment="1"/>
    <xf numFmtId="0" fontId="12" fillId="6" borderId="46" xfId="0" applyFont="1" applyFill="1" applyBorder="1" applyAlignment="1"/>
    <xf numFmtId="0" fontId="12" fillId="6" borderId="47" xfId="0" applyFont="1" applyFill="1" applyBorder="1" applyAlignment="1"/>
    <xf numFmtId="0" fontId="12" fillId="6" borderId="9" xfId="0" applyFont="1" applyFill="1" applyBorder="1" applyAlignment="1"/>
    <xf numFmtId="0" fontId="12" fillId="6" borderId="10" xfId="0" applyFont="1" applyFill="1" applyBorder="1" applyAlignment="1"/>
    <xf numFmtId="0" fontId="12" fillId="6" borderId="11" xfId="0" applyFont="1" applyFill="1" applyBorder="1" applyAlignment="1"/>
    <xf numFmtId="0" fontId="12" fillId="6" borderId="12" xfId="0" applyFont="1" applyFill="1" applyBorder="1" applyAlignment="1"/>
    <xf numFmtId="0" fontId="12" fillId="6" borderId="14" xfId="0" applyFont="1" applyFill="1" applyBorder="1" applyAlignment="1"/>
    <xf numFmtId="0" fontId="12" fillId="6" borderId="16" xfId="0" applyFont="1" applyFill="1" applyBorder="1" applyAlignment="1"/>
    <xf numFmtId="0" fontId="12" fillId="6" borderId="42" xfId="0" applyFont="1" applyFill="1" applyBorder="1" applyAlignment="1"/>
    <xf numFmtId="0" fontId="12" fillId="6" borderId="13" xfId="0" applyFont="1" applyFill="1" applyBorder="1" applyAlignment="1"/>
    <xf numFmtId="0" fontId="12" fillId="6" borderId="17" xfId="0" applyFont="1" applyFill="1" applyBorder="1" applyAlignment="1"/>
    <xf numFmtId="0" fontId="12" fillId="6" borderId="18" xfId="0" applyFont="1" applyFill="1" applyBorder="1" applyAlignment="1"/>
    <xf numFmtId="0" fontId="62" fillId="6" borderId="42" xfId="0" applyFont="1" applyFill="1" applyBorder="1" applyAlignment="1">
      <alignment vertical="center" wrapText="1"/>
    </xf>
    <xf numFmtId="0" fontId="62" fillId="6" borderId="16" xfId="0" applyFont="1" applyFill="1" applyBorder="1" applyAlignment="1">
      <alignment vertical="center" wrapText="1"/>
    </xf>
    <xf numFmtId="0" fontId="63" fillId="6" borderId="14" xfId="0" applyFont="1" applyFill="1" applyBorder="1" applyAlignment="1">
      <alignment vertical="center" wrapText="1"/>
    </xf>
    <xf numFmtId="0" fontId="63" fillId="6" borderId="16" xfId="0" applyFont="1" applyFill="1" applyBorder="1" applyAlignment="1">
      <alignment vertical="center" wrapText="1"/>
    </xf>
    <xf numFmtId="0" fontId="12" fillId="6" borderId="21" xfId="0" applyFont="1" applyFill="1" applyBorder="1" applyAlignment="1">
      <alignment vertical="center"/>
    </xf>
    <xf numFmtId="0" fontId="12" fillId="6" borderId="14" xfId="0" applyFont="1" applyFill="1" applyBorder="1" applyAlignment="1">
      <alignment vertical="center"/>
    </xf>
    <xf numFmtId="4" fontId="12" fillId="6" borderId="18" xfId="0" applyNumberFormat="1" applyFont="1" applyFill="1" applyBorder="1" applyAlignment="1">
      <alignment vertical="center"/>
    </xf>
    <xf numFmtId="4" fontId="12" fillId="6" borderId="14" xfId="0" applyNumberFormat="1" applyFont="1" applyFill="1" applyBorder="1" applyAlignment="1">
      <alignment vertical="center"/>
    </xf>
    <xf numFmtId="0" fontId="12" fillId="6" borderId="13" xfId="0" applyFont="1" applyFill="1" applyBorder="1" applyAlignment="1">
      <alignment vertical="center"/>
    </xf>
    <xf numFmtId="0" fontId="12" fillId="6" borderId="17" xfId="0" applyFont="1" applyFill="1" applyBorder="1" applyAlignment="1">
      <alignment vertical="center"/>
    </xf>
    <xf numFmtId="164" fontId="12" fillId="6" borderId="17" xfId="0" applyNumberFormat="1" applyFont="1" applyFill="1" applyBorder="1" applyAlignment="1">
      <alignment vertical="center"/>
    </xf>
    <xf numFmtId="0" fontId="12" fillId="6" borderId="16" xfId="0" applyFont="1" applyFill="1" applyBorder="1" applyAlignment="1">
      <alignment vertical="center"/>
    </xf>
    <xf numFmtId="0" fontId="12" fillId="6" borderId="42" xfId="0" applyFont="1" applyFill="1" applyBorder="1" applyAlignment="1">
      <alignment vertical="center"/>
    </xf>
    <xf numFmtId="0" fontId="12" fillId="6" borderId="18" xfId="0" applyFont="1" applyFill="1" applyBorder="1" applyAlignment="1">
      <alignment vertical="center"/>
    </xf>
    <xf numFmtId="0" fontId="12" fillId="6" borderId="48" xfId="0" applyFont="1" applyFill="1" applyBorder="1" applyAlignment="1">
      <alignment vertical="center" wrapText="1"/>
    </xf>
    <xf numFmtId="0" fontId="12" fillId="6" borderId="49" xfId="0" applyFont="1" applyFill="1" applyBorder="1" applyAlignment="1">
      <alignment vertical="center" wrapText="1"/>
    </xf>
    <xf numFmtId="0" fontId="12" fillId="6" borderId="31" xfId="0" applyFont="1" applyFill="1" applyBorder="1" applyAlignment="1">
      <alignment vertical="center"/>
    </xf>
    <xf numFmtId="0" fontId="12" fillId="6" borderId="49" xfId="0" applyFont="1" applyFill="1" applyBorder="1" applyAlignment="1">
      <alignment vertical="center"/>
    </xf>
    <xf numFmtId="0" fontId="12" fillId="6" borderId="48" xfId="0" applyFont="1" applyFill="1" applyBorder="1" applyAlignment="1">
      <alignment vertical="center"/>
    </xf>
    <xf numFmtId="4" fontId="12" fillId="6" borderId="31" xfId="0" applyNumberFormat="1" applyFont="1" applyFill="1" applyBorder="1" applyAlignment="1">
      <alignment vertical="center"/>
    </xf>
    <xf numFmtId="0" fontId="12" fillId="6" borderId="32" xfId="0" applyFont="1" applyFill="1" applyBorder="1" applyAlignment="1">
      <alignment vertical="center"/>
    </xf>
    <xf numFmtId="0" fontId="12" fillId="6" borderId="50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12" fillId="6" borderId="5" xfId="0" applyFont="1" applyFill="1" applyBorder="1" applyAlignment="1">
      <alignment vertical="center"/>
    </xf>
    <xf numFmtId="0" fontId="12" fillId="6" borderId="6" xfId="0" applyFont="1" applyFill="1" applyBorder="1" applyAlignment="1">
      <alignment vertical="center"/>
    </xf>
    <xf numFmtId="0" fontId="12" fillId="6" borderId="20" xfId="0" applyFont="1" applyFill="1" applyBorder="1" applyAlignment="1">
      <alignment horizontal="center" vertical="center" wrapText="1"/>
    </xf>
    <xf numFmtId="0" fontId="12" fillId="6" borderId="33" xfId="0" applyFont="1" applyFill="1" applyBorder="1" applyAlignment="1">
      <alignment horizontal="center" vertical="center" wrapText="1"/>
    </xf>
    <xf numFmtId="0" fontId="12" fillId="6" borderId="45" xfId="0" applyFont="1" applyFill="1" applyBorder="1" applyAlignment="1">
      <alignment horizontal="center"/>
    </xf>
    <xf numFmtId="0" fontId="12" fillId="6" borderId="46" xfId="0" applyFont="1" applyFill="1" applyBorder="1" applyAlignment="1">
      <alignment horizontal="center"/>
    </xf>
    <xf numFmtId="0" fontId="12" fillId="6" borderId="47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10" xfId="0" applyFont="1" applyFill="1" applyBorder="1" applyAlignment="1">
      <alignment horizontal="center"/>
    </xf>
    <xf numFmtId="0" fontId="12" fillId="6" borderId="11" xfId="0" applyFont="1" applyFill="1" applyBorder="1" applyAlignment="1">
      <alignment horizontal="center"/>
    </xf>
    <xf numFmtId="0" fontId="12" fillId="6" borderId="12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/>
    </xf>
    <xf numFmtId="4" fontId="12" fillId="0" borderId="14" xfId="0" applyNumberFormat="1" applyFont="1" applyFill="1" applyBorder="1" applyAlignment="1">
      <alignment horizontal="center"/>
    </xf>
    <xf numFmtId="4" fontId="12" fillId="0" borderId="13" xfId="0" applyNumberFormat="1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4" fontId="12" fillId="0" borderId="18" xfId="0" applyNumberFormat="1" applyFont="1" applyFill="1" applyBorder="1" applyAlignment="1">
      <alignment horizontal="center"/>
    </xf>
    <xf numFmtId="0" fontId="12" fillId="6" borderId="14" xfId="0" applyFont="1" applyFill="1" applyBorder="1" applyAlignment="1">
      <alignment horizontal="center"/>
    </xf>
    <xf numFmtId="0" fontId="12" fillId="6" borderId="16" xfId="0" applyFont="1" applyFill="1" applyBorder="1" applyAlignment="1">
      <alignment horizontal="center"/>
    </xf>
    <xf numFmtId="0" fontId="12" fillId="6" borderId="42" xfId="0" applyFont="1" applyFill="1" applyBorder="1" applyAlignment="1">
      <alignment horizontal="center"/>
    </xf>
    <xf numFmtId="0" fontId="12" fillId="6" borderId="13" xfId="0" applyFont="1" applyFill="1" applyBorder="1" applyAlignment="1">
      <alignment horizontal="center"/>
    </xf>
    <xf numFmtId="0" fontId="12" fillId="6" borderId="17" xfId="0" applyFont="1" applyFill="1" applyBorder="1" applyAlignment="1">
      <alignment horizontal="center"/>
    </xf>
    <xf numFmtId="0" fontId="12" fillId="6" borderId="18" xfId="0" applyFont="1" applyFill="1" applyBorder="1" applyAlignment="1">
      <alignment horizontal="center"/>
    </xf>
    <xf numFmtId="0" fontId="12" fillId="6" borderId="54" xfId="0" applyFont="1" applyFill="1" applyBorder="1" applyAlignment="1">
      <alignment horizontal="center" vertical="center"/>
    </xf>
    <xf numFmtId="0" fontId="5" fillId="0" borderId="14" xfId="0" applyFont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5" fillId="0" borderId="0" xfId="0" applyFont="1" applyAlignment="1"/>
    <xf numFmtId="0" fontId="62" fillId="0" borderId="16" xfId="0" applyFont="1" applyFill="1" applyBorder="1" applyAlignment="1">
      <alignment horizontal="center" vertical="center"/>
    </xf>
    <xf numFmtId="1" fontId="12" fillId="0" borderId="17" xfId="0" applyNumberFormat="1" applyFont="1" applyFill="1" applyBorder="1" applyAlignment="1">
      <alignment horizontal="center" vertical="center"/>
    </xf>
    <xf numFmtId="1" fontId="12" fillId="0" borderId="14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9" fontId="9" fillId="0" borderId="0" xfId="0" applyNumberFormat="1" applyFont="1" applyBorder="1" applyAlignment="1">
      <alignment horizontal="center" vertical="center"/>
    </xf>
    <xf numFmtId="16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169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16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43" fillId="3" borderId="3" xfId="0" applyFont="1" applyFill="1" applyBorder="1" applyAlignment="1">
      <alignment horizontal="center" vertical="center" wrapText="1"/>
    </xf>
    <xf numFmtId="0" fontId="12" fillId="6" borderId="45" xfId="0" applyFont="1" applyFill="1" applyBorder="1" applyAlignment="1">
      <alignment horizontal="center" vertical="center"/>
    </xf>
    <xf numFmtId="0" fontId="12" fillId="6" borderId="46" xfId="0" applyFont="1" applyFill="1" applyBorder="1" applyAlignment="1">
      <alignment horizontal="center" vertical="center"/>
    </xf>
    <xf numFmtId="0" fontId="12" fillId="6" borderId="47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horizontal="center" vertical="center"/>
    </xf>
    <xf numFmtId="0" fontId="12" fillId="6" borderId="11" xfId="0" applyFont="1" applyFill="1" applyBorder="1" applyAlignment="1">
      <alignment horizontal="center" vertical="center"/>
    </xf>
    <xf numFmtId="0" fontId="12" fillId="6" borderId="12" xfId="0" applyFont="1" applyFill="1" applyBorder="1" applyAlignment="1">
      <alignment horizontal="center" vertical="center"/>
    </xf>
    <xf numFmtId="0" fontId="21" fillId="0" borderId="0" xfId="0" applyFont="1" applyAlignment="1"/>
    <xf numFmtId="0" fontId="0" fillId="0" borderId="39" xfId="0" applyBorder="1" applyAlignment="1">
      <alignment horizontal="center" vertical="center"/>
    </xf>
    <xf numFmtId="0" fontId="75" fillId="6" borderId="20" xfId="0" applyFont="1" applyFill="1" applyBorder="1" applyAlignment="1">
      <alignment vertical="center" wrapText="1"/>
    </xf>
    <xf numFmtId="0" fontId="75" fillId="6" borderId="33" xfId="0" applyFont="1" applyFill="1" applyBorder="1" applyAlignment="1">
      <alignment vertical="center" wrapText="1"/>
    </xf>
    <xf numFmtId="0" fontId="75" fillId="0" borderId="42" xfId="0" applyFont="1" applyFill="1" applyBorder="1" applyAlignment="1">
      <alignment horizontal="center" vertical="center" wrapText="1"/>
    </xf>
    <xf numFmtId="0" fontId="75" fillId="0" borderId="16" xfId="0" applyFont="1" applyFill="1" applyBorder="1" applyAlignment="1">
      <alignment horizontal="center" vertical="center" wrapText="1"/>
    </xf>
    <xf numFmtId="0" fontId="75" fillId="0" borderId="14" xfId="0" applyFont="1" applyFill="1" applyBorder="1" applyAlignment="1">
      <alignment horizontal="center" vertical="center"/>
    </xf>
    <xf numFmtId="0" fontId="75" fillId="0" borderId="16" xfId="0" applyFont="1" applyFill="1" applyBorder="1" applyAlignment="1">
      <alignment horizontal="center" vertical="center"/>
    </xf>
    <xf numFmtId="0" fontId="75" fillId="0" borderId="42" xfId="0" applyFont="1" applyFill="1" applyBorder="1" applyAlignment="1">
      <alignment horizontal="center" vertical="center"/>
    </xf>
    <xf numFmtId="0" fontId="75" fillId="0" borderId="17" xfId="0" applyFont="1" applyFill="1" applyBorder="1" applyAlignment="1">
      <alignment horizontal="center" vertical="center"/>
    </xf>
    <xf numFmtId="0" fontId="75" fillId="6" borderId="42" xfId="0" applyFont="1" applyFill="1" applyBorder="1" applyAlignment="1">
      <alignment vertical="center" wrapText="1"/>
    </xf>
    <xf numFmtId="0" fontId="75" fillId="6" borderId="16" xfId="0" applyFont="1" applyFill="1" applyBorder="1" applyAlignment="1">
      <alignment vertical="center" wrapText="1"/>
    </xf>
    <xf numFmtId="0" fontId="66" fillId="6" borderId="42" xfId="0" applyFont="1" applyFill="1" applyBorder="1" applyAlignment="1">
      <alignment horizontal="center" vertical="center" wrapText="1"/>
    </xf>
    <xf numFmtId="0" fontId="66" fillId="6" borderId="16" xfId="0" applyFont="1" applyFill="1" applyBorder="1" applyAlignment="1">
      <alignment horizontal="center" vertical="center" wrapText="1"/>
    </xf>
    <xf numFmtId="0" fontId="76" fillId="6" borderId="14" xfId="0" applyFont="1" applyFill="1" applyBorder="1" applyAlignment="1">
      <alignment horizontal="center" vertical="center" wrapText="1"/>
    </xf>
    <xf numFmtId="0" fontId="76" fillId="6" borderId="16" xfId="0" applyFont="1" applyFill="1" applyBorder="1" applyAlignment="1">
      <alignment horizontal="center" vertical="center" wrapText="1"/>
    </xf>
    <xf numFmtId="0" fontId="75" fillId="6" borderId="42" xfId="0" applyFont="1" applyFill="1" applyBorder="1" applyAlignment="1">
      <alignment horizontal="center" vertical="center" wrapText="1"/>
    </xf>
    <xf numFmtId="0" fontId="75" fillId="6" borderId="16" xfId="0" applyFont="1" applyFill="1" applyBorder="1" applyAlignment="1">
      <alignment horizontal="center" vertical="center" wrapText="1"/>
    </xf>
    <xf numFmtId="0" fontId="75" fillId="6" borderId="48" xfId="0" applyFont="1" applyFill="1" applyBorder="1" applyAlignment="1">
      <alignment horizontal="center" vertical="center" wrapText="1"/>
    </xf>
    <xf numFmtId="0" fontId="75" fillId="6" borderId="49" xfId="0" applyFont="1" applyFill="1" applyBorder="1" applyAlignment="1">
      <alignment horizontal="center" vertical="center" wrapText="1"/>
    </xf>
    <xf numFmtId="8" fontId="0" fillId="0" borderId="0" xfId="0" applyNumberFormat="1"/>
    <xf numFmtId="8" fontId="9" fillId="0" borderId="55" xfId="0" applyNumberFormat="1" applyFont="1" applyBorder="1"/>
    <xf numFmtId="0" fontId="9" fillId="0" borderId="55" xfId="0" applyFont="1" applyBorder="1" applyAlignment="1">
      <alignment horizontal="right"/>
    </xf>
    <xf numFmtId="0" fontId="0" fillId="0" borderId="55" xfId="0" applyBorder="1"/>
    <xf numFmtId="2" fontId="0" fillId="0" borderId="0" xfId="0" applyNumberFormat="1"/>
    <xf numFmtId="2" fontId="0" fillId="0" borderId="0" xfId="0" applyNumberFormat="1" applyAlignment="1">
      <alignment horizontal="right"/>
    </xf>
    <xf numFmtId="2" fontId="0" fillId="0" borderId="55" xfId="0" applyNumberFormat="1" applyBorder="1"/>
    <xf numFmtId="170" fontId="9" fillId="0" borderId="55" xfId="0" applyNumberFormat="1" applyFont="1" applyBorder="1"/>
    <xf numFmtId="0" fontId="12" fillId="0" borderId="17" xfId="0" applyNumberFormat="1" applyFont="1" applyFill="1" applyBorder="1" applyAlignment="1">
      <alignment horizontal="center" vertical="center"/>
    </xf>
    <xf numFmtId="0" fontId="62" fillId="0" borderId="17" xfId="0" applyNumberFormat="1" applyFont="1" applyFill="1" applyBorder="1" applyAlignment="1">
      <alignment horizontal="center" vertical="center"/>
    </xf>
    <xf numFmtId="4" fontId="0" fillId="0" borderId="0" xfId="0" applyNumberFormat="1" applyFont="1" applyBorder="1"/>
    <xf numFmtId="4" fontId="12" fillId="6" borderId="16" xfId="0" applyNumberFormat="1" applyFont="1" applyFill="1" applyBorder="1" applyAlignment="1">
      <alignment horizontal="center" vertical="center"/>
    </xf>
    <xf numFmtId="4" fontId="12" fillId="6" borderId="13" xfId="0" applyNumberFormat="1" applyFont="1" applyFill="1" applyBorder="1"/>
    <xf numFmtId="4" fontId="12" fillId="6" borderId="14" xfId="0" applyNumberFormat="1" applyFont="1" applyFill="1" applyBorder="1"/>
    <xf numFmtId="4" fontId="12" fillId="6" borderId="18" xfId="0" applyNumberFormat="1" applyFont="1" applyFill="1" applyBorder="1"/>
    <xf numFmtId="0" fontId="78" fillId="0" borderId="42" xfId="0" applyFont="1" applyFill="1" applyBorder="1" applyAlignment="1">
      <alignment horizontal="center" vertical="center" wrapText="1"/>
    </xf>
    <xf numFmtId="0" fontId="79" fillId="0" borderId="16" xfId="0" applyFont="1" applyFill="1" applyBorder="1" applyAlignment="1">
      <alignment horizontal="center" vertical="center" wrapText="1"/>
    </xf>
    <xf numFmtId="0" fontId="79" fillId="7" borderId="13" xfId="0" applyFont="1" applyFill="1" applyBorder="1" applyAlignment="1">
      <alignment horizontal="center" vertical="center"/>
    </xf>
    <xf numFmtId="0" fontId="79" fillId="7" borderId="14" xfId="0" applyFont="1" applyFill="1" applyBorder="1" applyAlignment="1">
      <alignment horizontal="center" vertical="center"/>
    </xf>
    <xf numFmtId="0" fontId="79" fillId="0" borderId="42" xfId="0" applyFont="1" applyBorder="1" applyAlignment="1">
      <alignment horizontal="center" vertical="center" wrapText="1"/>
    </xf>
    <xf numFmtId="0" fontId="79" fillId="7" borderId="16" xfId="0" applyFont="1" applyFill="1" applyBorder="1" applyAlignment="1">
      <alignment horizontal="center" vertical="center" wrapText="1"/>
    </xf>
    <xf numFmtId="4" fontId="79" fillId="0" borderId="13" xfId="0" applyNumberFormat="1" applyFont="1" applyFill="1" applyBorder="1" applyAlignment="1">
      <alignment horizontal="right" vertical="center"/>
    </xf>
    <xf numFmtId="0" fontId="79" fillId="6" borderId="42" xfId="0" applyFont="1" applyFill="1" applyBorder="1" applyAlignment="1">
      <alignment vertical="center" wrapText="1"/>
    </xf>
    <xf numFmtId="0" fontId="79" fillId="6" borderId="16" xfId="0" applyFont="1" applyFill="1" applyBorder="1" applyAlignment="1">
      <alignment vertical="center" wrapText="1"/>
    </xf>
    <xf numFmtId="0" fontId="79" fillId="6" borderId="13" xfId="0" applyFont="1" applyFill="1" applyBorder="1"/>
    <xf numFmtId="0" fontId="79" fillId="6" borderId="42" xfId="0" applyFont="1" applyFill="1" applyBorder="1"/>
    <xf numFmtId="0" fontId="79" fillId="6" borderId="14" xfId="0" applyFont="1" applyFill="1" applyBorder="1"/>
    <xf numFmtId="0" fontId="79" fillId="6" borderId="16" xfId="0" applyFont="1" applyFill="1" applyBorder="1" applyAlignment="1">
      <alignment horizontal="center" vertical="center" wrapText="1"/>
    </xf>
    <xf numFmtId="0" fontId="79" fillId="7" borderId="32" xfId="0" applyFont="1" applyFill="1" applyBorder="1" applyAlignment="1">
      <alignment horizontal="center" vertical="center"/>
    </xf>
    <xf numFmtId="0" fontId="79" fillId="7" borderId="4" xfId="0" applyFont="1" applyFill="1" applyBorder="1" applyAlignment="1">
      <alignment horizontal="center" vertical="center"/>
    </xf>
    <xf numFmtId="164" fontId="38" fillId="8" borderId="1" xfId="0" applyNumberFormat="1" applyFont="1" applyFill="1" applyBorder="1" applyAlignment="1">
      <alignment horizontal="center" vertical="center" wrapText="1"/>
    </xf>
    <xf numFmtId="164" fontId="8" fillId="8" borderId="1" xfId="0" applyNumberFormat="1" applyFont="1" applyFill="1" applyBorder="1" applyAlignment="1">
      <alignment horizontal="center" vertical="center" wrapText="1"/>
    </xf>
    <xf numFmtId="0" fontId="79" fillId="7" borderId="42" xfId="0" applyFont="1" applyFill="1" applyBorder="1" applyAlignment="1">
      <alignment horizontal="center" vertical="center"/>
    </xf>
    <xf numFmtId="0" fontId="78" fillId="7" borderId="42" xfId="0" applyFont="1" applyFill="1" applyBorder="1" applyAlignment="1">
      <alignment horizontal="center" vertical="center" wrapText="1"/>
    </xf>
    <xf numFmtId="0" fontId="79" fillId="7" borderId="54" xfId="0" applyFont="1" applyFill="1" applyBorder="1" applyAlignment="1">
      <alignment horizontal="center" vertical="center"/>
    </xf>
    <xf numFmtId="0" fontId="0" fillId="6" borderId="56" xfId="0" applyFill="1" applyBorder="1"/>
    <xf numFmtId="0" fontId="78" fillId="7" borderId="18" xfId="0" applyFont="1" applyFill="1" applyBorder="1" applyAlignment="1">
      <alignment horizontal="center" vertical="center"/>
    </xf>
    <xf numFmtId="0" fontId="79" fillId="6" borderId="18" xfId="0" applyFont="1" applyFill="1" applyBorder="1"/>
    <xf numFmtId="0" fontId="79" fillId="7" borderId="18" xfId="0" applyFont="1" applyFill="1" applyBorder="1" applyAlignment="1">
      <alignment horizontal="center" vertical="center"/>
    </xf>
    <xf numFmtId="0" fontId="79" fillId="7" borderId="17" xfId="0" applyFont="1" applyFill="1" applyBorder="1" applyAlignment="1">
      <alignment horizontal="center" vertical="center"/>
    </xf>
    <xf numFmtId="0" fontId="79" fillId="6" borderId="17" xfId="0" applyFont="1" applyFill="1" applyBorder="1"/>
    <xf numFmtId="0" fontId="79" fillId="0" borderId="14" xfId="0" applyFont="1" applyFill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/>
    </xf>
    <xf numFmtId="0" fontId="79" fillId="0" borderId="13" xfId="0" applyFont="1" applyFill="1" applyBorder="1" applyAlignment="1">
      <alignment horizontal="center" vertical="center" wrapText="1"/>
    </xf>
    <xf numFmtId="0" fontId="79" fillId="6" borderId="13" xfId="0" applyFont="1" applyFill="1" applyBorder="1" applyAlignment="1">
      <alignment horizontal="center" vertical="center"/>
    </xf>
    <xf numFmtId="0" fontId="78" fillId="7" borderId="48" xfId="0" applyFont="1" applyFill="1" applyBorder="1" applyAlignment="1">
      <alignment horizontal="center" vertical="center" wrapText="1"/>
    </xf>
    <xf numFmtId="0" fontId="79" fillId="7" borderId="49" xfId="0" applyFont="1" applyFill="1" applyBorder="1" applyAlignment="1">
      <alignment horizontal="center" vertical="center" wrapText="1"/>
    </xf>
    <xf numFmtId="0" fontId="79" fillId="7" borderId="29" xfId="0" applyFont="1" applyFill="1" applyBorder="1" applyAlignment="1">
      <alignment horizontal="center" vertical="center"/>
    </xf>
    <xf numFmtId="0" fontId="79" fillId="0" borderId="16" xfId="0" applyFont="1" applyBorder="1" applyAlignment="1">
      <alignment horizontal="center" vertical="center" wrapText="1"/>
    </xf>
    <xf numFmtId="4" fontId="79" fillId="7" borderId="14" xfId="0" applyNumberFormat="1" applyFont="1" applyFill="1" applyBorder="1" applyAlignment="1">
      <alignment horizontal="right" vertical="center"/>
    </xf>
    <xf numFmtId="4" fontId="78" fillId="7" borderId="14" xfId="0" applyNumberFormat="1" applyFont="1" applyFill="1" applyBorder="1" applyAlignment="1">
      <alignment horizontal="right" vertical="center"/>
    </xf>
    <xf numFmtId="4" fontId="78" fillId="7" borderId="18" xfId="0" applyNumberFormat="1" applyFont="1" applyFill="1" applyBorder="1" applyAlignment="1">
      <alignment horizontal="right" vertical="center"/>
    </xf>
    <xf numFmtId="4" fontId="79" fillId="7" borderId="18" xfId="0" applyNumberFormat="1" applyFont="1" applyFill="1" applyBorder="1" applyAlignment="1">
      <alignment horizontal="right" vertical="center"/>
    </xf>
    <xf numFmtId="4" fontId="79" fillId="7" borderId="5" xfId="0" applyNumberFormat="1" applyFont="1" applyFill="1" applyBorder="1" applyAlignment="1">
      <alignment horizontal="right" vertical="center"/>
    </xf>
    <xf numFmtId="4" fontId="79" fillId="6" borderId="14" xfId="0" applyNumberFormat="1" applyFont="1" applyFill="1" applyBorder="1" applyAlignment="1">
      <alignment horizontal="right"/>
    </xf>
    <xf numFmtId="4" fontId="79" fillId="6" borderId="18" xfId="0" applyNumberFormat="1" applyFont="1" applyFill="1" applyBorder="1" applyAlignment="1">
      <alignment horizontal="right"/>
    </xf>
    <xf numFmtId="4" fontId="79" fillId="7" borderId="4" xfId="0" applyNumberFormat="1" applyFont="1" applyFill="1" applyBorder="1" applyAlignment="1">
      <alignment horizontal="right" vertical="center"/>
    </xf>
    <xf numFmtId="4" fontId="78" fillId="0" borderId="13" xfId="0" applyNumberFormat="1" applyFont="1" applyFill="1" applyBorder="1" applyAlignment="1">
      <alignment horizontal="right" vertical="center"/>
    </xf>
    <xf numFmtId="4" fontId="79" fillId="7" borderId="0" xfId="4" applyNumberFormat="1" applyFont="1" applyFill="1" applyBorder="1" applyAlignment="1">
      <alignment horizontal="right" vertical="center"/>
    </xf>
    <xf numFmtId="4" fontId="79" fillId="6" borderId="13" xfId="0" applyNumberFormat="1" applyFont="1" applyFill="1" applyBorder="1" applyAlignment="1">
      <alignment horizontal="right"/>
    </xf>
    <xf numFmtId="4" fontId="79" fillId="7" borderId="6" xfId="0" applyNumberFormat="1" applyFont="1" applyFill="1" applyBorder="1" applyAlignment="1">
      <alignment horizontal="right" vertical="center"/>
    </xf>
    <xf numFmtId="4" fontId="79" fillId="7" borderId="13" xfId="0" applyNumberFormat="1" applyFont="1" applyFill="1" applyBorder="1" applyAlignment="1">
      <alignment horizontal="right" vertical="center"/>
    </xf>
    <xf numFmtId="0" fontId="79" fillId="4" borderId="16" xfId="0" applyFont="1" applyFill="1" applyBorder="1" applyAlignment="1">
      <alignment horizontal="center" vertical="center"/>
    </xf>
    <xf numFmtId="0" fontId="79" fillId="4" borderId="14" xfId="0" applyFont="1" applyFill="1" applyBorder="1" applyAlignment="1">
      <alignment horizontal="center" vertical="center"/>
    </xf>
    <xf numFmtId="0" fontId="79" fillId="4" borderId="50" xfId="0" applyFont="1" applyFill="1" applyBorder="1" applyAlignment="1">
      <alignment horizontal="center" vertical="center"/>
    </xf>
    <xf numFmtId="0" fontId="79" fillId="4" borderId="4" xfId="0" applyFont="1" applyFill="1" applyBorder="1" applyAlignment="1">
      <alignment horizontal="center" vertical="center"/>
    </xf>
    <xf numFmtId="4" fontId="79" fillId="4" borderId="18" xfId="0" applyNumberFormat="1" applyFont="1" applyFill="1" applyBorder="1" applyAlignment="1">
      <alignment horizontal="right" vertical="center"/>
    </xf>
    <xf numFmtId="4" fontId="79" fillId="4" borderId="14" xfId="0" applyNumberFormat="1" applyFont="1" applyFill="1" applyBorder="1" applyAlignment="1">
      <alignment horizontal="right" vertical="center"/>
    </xf>
    <xf numFmtId="0" fontId="5" fillId="11" borderId="0" xfId="0" applyFont="1" applyFill="1" applyAlignment="1">
      <alignment horizontal="left"/>
    </xf>
    <xf numFmtId="0" fontId="62" fillId="0" borderId="48" xfId="0" applyNumberFormat="1" applyFont="1" applyFill="1" applyBorder="1" applyAlignment="1">
      <alignment horizontal="center" vertical="center" wrapText="1"/>
    </xf>
    <xf numFmtId="0" fontId="62" fillId="0" borderId="16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0" xfId="0" applyBorder="1"/>
    <xf numFmtId="0" fontId="12" fillId="6" borderId="33" xfId="0" applyFont="1" applyFill="1" applyBorder="1"/>
    <xf numFmtId="0" fontId="12" fillId="6" borderId="20" xfId="0" applyFont="1" applyFill="1" applyBorder="1"/>
    <xf numFmtId="0" fontId="12" fillId="6" borderId="8" xfId="0" applyFont="1" applyFill="1" applyBorder="1"/>
    <xf numFmtId="0" fontId="12" fillId="6" borderId="57" xfId="0" applyFont="1" applyFill="1" applyBorder="1"/>
    <xf numFmtId="0" fontId="12" fillId="6" borderId="56" xfId="0" applyFont="1" applyFill="1" applyBorder="1"/>
    <xf numFmtId="4" fontId="8" fillId="2" borderId="3" xfId="0" applyNumberFormat="1" applyFont="1" applyFill="1" applyBorder="1" applyAlignment="1">
      <alignment horizontal="center" vertical="center" wrapText="1"/>
    </xf>
    <xf numFmtId="0" fontId="26" fillId="13" borderId="0" xfId="0" applyFont="1" applyFill="1"/>
    <xf numFmtId="0" fontId="0" fillId="13" borderId="0" xfId="0" applyFont="1" applyFill="1"/>
    <xf numFmtId="0" fontId="12" fillId="0" borderId="54" xfId="0" applyFont="1" applyFill="1" applyBorder="1" applyAlignment="1">
      <alignment horizontal="center" vertical="center"/>
    </xf>
    <xf numFmtId="4" fontId="1" fillId="2" borderId="23" xfId="0" applyNumberFormat="1" applyFont="1" applyFill="1" applyBorder="1" applyAlignment="1">
      <alignment horizontal="center" vertical="center"/>
    </xf>
    <xf numFmtId="4" fontId="1" fillId="2" borderId="36" xfId="0" applyNumberFormat="1" applyFont="1" applyFill="1" applyBorder="1" applyAlignment="1">
      <alignment horizontal="center" vertical="center"/>
    </xf>
    <xf numFmtId="4" fontId="1" fillId="2" borderId="26" xfId="0" applyNumberFormat="1" applyFont="1" applyFill="1" applyBorder="1" applyAlignment="1">
      <alignment horizontal="center" vertical="center"/>
    </xf>
    <xf numFmtId="0" fontId="26" fillId="14" borderId="0" xfId="0" applyFont="1" applyFill="1"/>
    <xf numFmtId="0" fontId="0" fillId="14" borderId="0" xfId="0" applyFont="1" applyFill="1"/>
    <xf numFmtId="167" fontId="12" fillId="6" borderId="14" xfId="0" applyNumberFormat="1" applyFont="1" applyFill="1" applyBorder="1" applyAlignment="1">
      <alignment horizontal="center" vertical="center"/>
    </xf>
    <xf numFmtId="167" fontId="12" fillId="6" borderId="42" xfId="0" applyNumberFormat="1" applyFont="1" applyFill="1" applyBorder="1"/>
    <xf numFmtId="167" fontId="12" fillId="6" borderId="14" xfId="0" applyNumberFormat="1" applyFont="1" applyFill="1" applyBorder="1"/>
    <xf numFmtId="0" fontId="56" fillId="0" borderId="0" xfId="0" applyFont="1" applyFill="1" applyBorder="1" applyAlignment="1">
      <alignment wrapText="1"/>
    </xf>
    <xf numFmtId="0" fontId="4" fillId="15" borderId="21" xfId="0" applyFont="1" applyFill="1" applyBorder="1" applyAlignment="1">
      <alignment vertical="center" wrapText="1"/>
    </xf>
    <xf numFmtId="0" fontId="4" fillId="15" borderId="58" xfId="0" applyFont="1" applyFill="1" applyBorder="1" applyAlignment="1">
      <alignment vertical="center" wrapText="1"/>
    </xf>
    <xf numFmtId="0" fontId="28" fillId="15" borderId="21" xfId="0" applyFont="1" applyFill="1" applyBorder="1" applyAlignment="1">
      <alignment vertical="center" wrapText="1"/>
    </xf>
    <xf numFmtId="0" fontId="28" fillId="15" borderId="58" xfId="0" applyFont="1" applyFill="1" applyBorder="1" applyAlignment="1">
      <alignment vertical="center" wrapText="1"/>
    </xf>
    <xf numFmtId="0" fontId="28" fillId="15" borderId="42" xfId="0" applyFont="1" applyFill="1" applyBorder="1" applyAlignment="1">
      <alignment vertical="center" wrapText="1"/>
    </xf>
    <xf numFmtId="0" fontId="28" fillId="15" borderId="48" xfId="0" applyFont="1" applyFill="1" applyBorder="1" applyAlignment="1">
      <alignment vertical="center" wrapText="1"/>
    </xf>
    <xf numFmtId="0" fontId="4" fillId="4" borderId="21" xfId="0" applyFont="1" applyFill="1" applyBorder="1" applyAlignment="1">
      <alignment vertical="center" wrapText="1"/>
    </xf>
    <xf numFmtId="0" fontId="4" fillId="4" borderId="58" xfId="0" applyFont="1" applyFill="1" applyBorder="1" applyAlignment="1">
      <alignment vertical="center" wrapText="1"/>
    </xf>
    <xf numFmtId="0" fontId="28" fillId="4" borderId="42" xfId="0" applyFont="1" applyFill="1" applyBorder="1" applyAlignment="1">
      <alignment vertical="center" wrapText="1"/>
    </xf>
    <xf numFmtId="0" fontId="28" fillId="4" borderId="48" xfId="0" applyFont="1" applyFill="1" applyBorder="1" applyAlignment="1">
      <alignment vertical="center" wrapText="1"/>
    </xf>
    <xf numFmtId="0" fontId="4" fillId="3" borderId="21" xfId="0" applyFont="1" applyFill="1" applyBorder="1" applyAlignment="1">
      <alignment vertical="center" wrapText="1"/>
    </xf>
    <xf numFmtId="0" fontId="4" fillId="3" borderId="58" xfId="0" applyFont="1" applyFill="1" applyBorder="1" applyAlignment="1">
      <alignment vertical="center" wrapText="1"/>
    </xf>
    <xf numFmtId="0" fontId="4" fillId="14" borderId="21" xfId="0" applyFont="1" applyFill="1" applyBorder="1" applyAlignment="1">
      <alignment vertical="center" wrapText="1"/>
    </xf>
    <xf numFmtId="0" fontId="4" fillId="14" borderId="58" xfId="0" applyFont="1" applyFill="1" applyBorder="1" applyAlignment="1">
      <alignment vertical="center" wrapText="1"/>
    </xf>
    <xf numFmtId="0" fontId="28" fillId="14" borderId="21" xfId="0" applyFont="1" applyFill="1" applyBorder="1" applyAlignment="1">
      <alignment vertical="center" wrapText="1"/>
    </xf>
    <xf numFmtId="0" fontId="28" fillId="14" borderId="58" xfId="0" applyFont="1" applyFill="1" applyBorder="1" applyAlignment="1">
      <alignment vertical="center" wrapText="1"/>
    </xf>
    <xf numFmtId="0" fontId="26" fillId="2" borderId="21" xfId="0" applyFont="1" applyFill="1" applyBorder="1" applyAlignment="1">
      <alignment vertical="center" wrapText="1"/>
    </xf>
    <xf numFmtId="0" fontId="26" fillId="2" borderId="22" xfId="0" applyFont="1" applyFill="1" applyBorder="1" applyAlignment="1">
      <alignment vertical="center" wrapText="1"/>
    </xf>
    <xf numFmtId="164" fontId="0" fillId="0" borderId="0" xfId="0" applyNumberFormat="1" applyFont="1"/>
    <xf numFmtId="4" fontId="0" fillId="0" borderId="0" xfId="0" applyNumberFormat="1" applyFont="1"/>
    <xf numFmtId="164" fontId="8" fillId="0" borderId="3" xfId="0" applyNumberFormat="1" applyFont="1" applyFill="1" applyBorder="1" applyAlignment="1">
      <alignment horizontal="center" vertical="center" wrapText="1"/>
    </xf>
    <xf numFmtId="4" fontId="62" fillId="6" borderId="14" xfId="0" applyNumberFormat="1" applyFont="1" applyFill="1" applyBorder="1" applyAlignment="1">
      <alignment horizontal="center" vertical="center"/>
    </xf>
    <xf numFmtId="4" fontId="62" fillId="6" borderId="13" xfId="0" applyNumberFormat="1" applyFont="1" applyFill="1" applyBorder="1" applyAlignment="1">
      <alignment horizontal="center" vertical="center"/>
    </xf>
    <xf numFmtId="4" fontId="62" fillId="6" borderId="14" xfId="0" applyNumberFormat="1" applyFont="1" applyFill="1" applyBorder="1"/>
    <xf numFmtId="4" fontId="62" fillId="6" borderId="13" xfId="0" applyNumberFormat="1" applyFont="1" applyFill="1" applyBorder="1"/>
    <xf numFmtId="4" fontId="62" fillId="0" borderId="13" xfId="0" applyNumberFormat="1" applyFont="1" applyFill="1" applyBorder="1" applyAlignment="1">
      <alignment horizontal="center" vertical="center"/>
    </xf>
    <xf numFmtId="4" fontId="62" fillId="0" borderId="17" xfId="0" applyNumberFormat="1" applyFont="1" applyFill="1" applyBorder="1" applyAlignment="1">
      <alignment horizontal="center" vertical="center"/>
    </xf>
    <xf numFmtId="4" fontId="62" fillId="6" borderId="16" xfId="0" applyNumberFormat="1" applyFont="1" applyFill="1" applyBorder="1" applyAlignment="1">
      <alignment horizontal="center" vertical="center"/>
    </xf>
    <xf numFmtId="4" fontId="62" fillId="6" borderId="18" xfId="0" applyNumberFormat="1" applyFont="1" applyFill="1" applyBorder="1"/>
    <xf numFmtId="4" fontId="62" fillId="0" borderId="4" xfId="0" applyNumberFormat="1" applyFont="1" applyFill="1" applyBorder="1" applyAlignment="1">
      <alignment horizontal="center" vertical="center"/>
    </xf>
    <xf numFmtId="4" fontId="62" fillId="0" borderId="5" xfId="0" applyNumberFormat="1" applyFont="1" applyFill="1" applyBorder="1" applyAlignment="1">
      <alignment horizontal="center" vertical="center"/>
    </xf>
    <xf numFmtId="4" fontId="62" fillId="0" borderId="6" xfId="0" applyNumberFormat="1" applyFont="1" applyFill="1" applyBorder="1" applyAlignment="1">
      <alignment horizontal="center" vertical="center"/>
    </xf>
    <xf numFmtId="4" fontId="12" fillId="0" borderId="31" xfId="0" applyNumberFormat="1" applyFont="1" applyBorder="1" applyAlignment="1">
      <alignment horizontal="center" vertical="center"/>
    </xf>
    <xf numFmtId="4" fontId="12" fillId="0" borderId="32" xfId="0" applyNumberFormat="1" applyFont="1" applyBorder="1" applyAlignment="1">
      <alignment horizontal="center" vertical="center"/>
    </xf>
    <xf numFmtId="4" fontId="12" fillId="6" borderId="13" xfId="0" applyNumberFormat="1" applyFont="1" applyFill="1" applyBorder="1" applyAlignment="1">
      <alignment horizontal="center" vertical="center"/>
    </xf>
    <xf numFmtId="4" fontId="12" fillId="7" borderId="13" xfId="0" applyNumberFormat="1" applyFont="1" applyFill="1" applyBorder="1" applyAlignment="1">
      <alignment horizontal="center" vertical="center"/>
    </xf>
    <xf numFmtId="4" fontId="65" fillId="0" borderId="13" xfId="0" applyNumberFormat="1" applyFont="1" applyFill="1" applyBorder="1" applyAlignment="1">
      <alignment horizontal="center" vertical="center"/>
    </xf>
    <xf numFmtId="4" fontId="65" fillId="6" borderId="14" xfId="0" applyNumberFormat="1" applyFont="1" applyFill="1" applyBorder="1"/>
    <xf numFmtId="4" fontId="65" fillId="6" borderId="13" xfId="0" applyNumberFormat="1" applyFont="1" applyFill="1" applyBorder="1"/>
    <xf numFmtId="4" fontId="65" fillId="0" borderId="32" xfId="0" applyNumberFormat="1" applyFont="1" applyFill="1" applyBorder="1" applyAlignment="1">
      <alignment horizontal="center" vertical="center"/>
    </xf>
    <xf numFmtId="4" fontId="65" fillId="6" borderId="18" xfId="0" applyNumberFormat="1" applyFont="1" applyFill="1" applyBorder="1"/>
    <xf numFmtId="4" fontId="65" fillId="0" borderId="4" xfId="0" applyNumberFormat="1" applyFont="1" applyFill="1" applyBorder="1" applyAlignment="1">
      <alignment horizontal="center" vertical="center"/>
    </xf>
    <xf numFmtId="4" fontId="65" fillId="0" borderId="5" xfId="0" applyNumberFormat="1" applyFont="1" applyFill="1" applyBorder="1" applyAlignment="1">
      <alignment horizontal="center" vertical="center"/>
    </xf>
    <xf numFmtId="4" fontId="65" fillId="0" borderId="6" xfId="0" applyNumberFormat="1" applyFont="1" applyFill="1" applyBorder="1" applyAlignment="1">
      <alignment horizontal="center" vertical="center"/>
    </xf>
    <xf numFmtId="4" fontId="12" fillId="0" borderId="31" xfId="0" applyNumberFormat="1" applyFont="1" applyBorder="1" applyAlignment="1">
      <alignment horizontal="center"/>
    </xf>
    <xf numFmtId="4" fontId="12" fillId="0" borderId="4" xfId="0" applyNumberFormat="1" applyFont="1" applyBorder="1" applyAlignment="1">
      <alignment horizontal="center"/>
    </xf>
    <xf numFmtId="4" fontId="12" fillId="0" borderId="5" xfId="0" applyNumberFormat="1" applyFont="1" applyBorder="1" applyAlignment="1">
      <alignment horizontal="center"/>
    </xf>
    <xf numFmtId="4" fontId="12" fillId="0" borderId="6" xfId="0" applyNumberFormat="1" applyFont="1" applyBorder="1" applyAlignment="1">
      <alignment horizontal="center"/>
    </xf>
    <xf numFmtId="4" fontId="12" fillId="7" borderId="17" xfId="0" applyNumberFormat="1" applyFont="1" applyFill="1" applyBorder="1" applyAlignment="1">
      <alignment horizontal="center" vertical="center"/>
    </xf>
    <xf numFmtId="4" fontId="12" fillId="7" borderId="4" xfId="0" applyNumberFormat="1" applyFont="1" applyFill="1" applyBorder="1" applyAlignment="1">
      <alignment horizontal="center" vertical="center"/>
    </xf>
    <xf numFmtId="4" fontId="12" fillId="7" borderId="5" xfId="0" applyNumberFormat="1" applyFont="1" applyFill="1" applyBorder="1" applyAlignment="1">
      <alignment horizontal="center" vertical="center"/>
    </xf>
    <xf numFmtId="4" fontId="12" fillId="7" borderId="6" xfId="0" applyNumberFormat="1" applyFont="1" applyFill="1" applyBorder="1" applyAlignment="1">
      <alignment horizontal="center" vertical="center"/>
    </xf>
    <xf numFmtId="4" fontId="12" fillId="7" borderId="32" xfId="0" applyNumberFormat="1" applyFont="1" applyFill="1" applyBorder="1" applyAlignment="1">
      <alignment horizontal="center" vertical="center"/>
    </xf>
    <xf numFmtId="4" fontId="12" fillId="6" borderId="4" xfId="0" applyNumberFormat="1" applyFont="1" applyFill="1" applyBorder="1" applyAlignment="1">
      <alignment horizontal="center" vertical="center"/>
    </xf>
    <xf numFmtId="4" fontId="12" fillId="6" borderId="5" xfId="0" applyNumberFormat="1" applyFont="1" applyFill="1" applyBorder="1" applyAlignment="1">
      <alignment horizontal="center" vertical="center"/>
    </xf>
    <xf numFmtId="4" fontId="12" fillId="6" borderId="6" xfId="0" applyNumberFormat="1" applyFont="1" applyFill="1" applyBorder="1" applyAlignment="1">
      <alignment horizontal="center" vertical="center"/>
    </xf>
    <xf numFmtId="4" fontId="12" fillId="0" borderId="0" xfId="3" applyNumberFormat="1" applyFont="1" applyAlignment="1">
      <alignment horizontal="center"/>
    </xf>
    <xf numFmtId="4" fontId="45" fillId="3" borderId="1" xfId="0" applyNumberFormat="1" applyFont="1" applyFill="1" applyBorder="1" applyAlignment="1">
      <alignment horizontal="center" vertical="center" wrapText="1"/>
    </xf>
    <xf numFmtId="4" fontId="45" fillId="3" borderId="3" xfId="0" applyNumberFormat="1" applyFont="1" applyFill="1" applyBorder="1" applyAlignment="1">
      <alignment horizontal="center" vertical="center" wrapText="1"/>
    </xf>
    <xf numFmtId="4" fontId="12" fillId="6" borderId="14" xfId="0" applyNumberFormat="1" applyFont="1" applyFill="1" applyBorder="1" applyAlignment="1">
      <alignment horizontal="center"/>
    </xf>
    <xf numFmtId="4" fontId="12" fillId="6" borderId="18" xfId="0" applyNumberFormat="1" applyFont="1" applyFill="1" applyBorder="1" applyAlignment="1">
      <alignment horizontal="center"/>
    </xf>
    <xf numFmtId="4" fontId="12" fillId="6" borderId="13" xfId="0" applyNumberFormat="1" applyFont="1" applyFill="1" applyBorder="1" applyAlignment="1">
      <alignment horizontal="center"/>
    </xf>
    <xf numFmtId="4" fontId="12" fillId="6" borderId="32" xfId="0" applyNumberFormat="1" applyFont="1" applyFill="1" applyBorder="1" applyAlignment="1">
      <alignment horizontal="center" vertical="center"/>
    </xf>
    <xf numFmtId="4" fontId="12" fillId="6" borderId="17" xfId="0" applyNumberFormat="1" applyFont="1" applyFill="1" applyBorder="1" applyAlignment="1">
      <alignment horizontal="center" vertical="center"/>
    </xf>
    <xf numFmtId="4" fontId="43" fillId="3" borderId="1" xfId="0" applyNumberFormat="1" applyFont="1" applyFill="1" applyBorder="1" applyAlignment="1">
      <alignment horizontal="center" vertical="center" wrapText="1"/>
    </xf>
    <xf numFmtId="4" fontId="12" fillId="0" borderId="14" xfId="0" applyNumberFormat="1" applyFont="1" applyBorder="1" applyAlignment="1">
      <alignment horizontal="center" vertical="center"/>
    </xf>
    <xf numFmtId="4" fontId="12" fillId="0" borderId="18" xfId="0" applyNumberFormat="1" applyFont="1" applyBorder="1" applyAlignment="1">
      <alignment horizontal="center" vertical="center"/>
    </xf>
    <xf numFmtId="4" fontId="12" fillId="6" borderId="29" xfId="0" applyNumberFormat="1" applyFont="1" applyFill="1" applyBorder="1" applyAlignment="1">
      <alignment horizontal="center" vertical="center"/>
    </xf>
    <xf numFmtId="4" fontId="12" fillId="0" borderId="13" xfId="0" applyNumberFormat="1" applyFont="1" applyBorder="1" applyAlignment="1">
      <alignment horizontal="center" vertical="center"/>
    </xf>
    <xf numFmtId="4" fontId="75" fillId="0" borderId="14" xfId="0" applyNumberFormat="1" applyFont="1" applyFill="1" applyBorder="1" applyAlignment="1">
      <alignment horizontal="center" vertical="center"/>
    </xf>
    <xf numFmtId="4" fontId="75" fillId="0" borderId="13" xfId="0" applyNumberFormat="1" applyFont="1" applyFill="1" applyBorder="1" applyAlignment="1">
      <alignment horizontal="center" vertical="center"/>
    </xf>
    <xf numFmtId="4" fontId="50" fillId="3" borderId="1" xfId="0" applyNumberFormat="1" applyFont="1" applyFill="1" applyBorder="1" applyAlignment="1">
      <alignment horizontal="center" vertical="center" wrapText="1"/>
    </xf>
    <xf numFmtId="4" fontId="75" fillId="0" borderId="18" xfId="0" applyNumberFormat="1" applyFont="1" applyFill="1" applyBorder="1" applyAlignment="1">
      <alignment horizontal="center" vertical="center"/>
    </xf>
    <xf numFmtId="0" fontId="12" fillId="16" borderId="21" xfId="0" applyNumberFormat="1" applyFont="1" applyFill="1" applyBorder="1" applyAlignment="1">
      <alignment horizontal="center" vertical="center"/>
    </xf>
    <xf numFmtId="0" fontId="2" fillId="16" borderId="0" xfId="0" applyFont="1" applyFill="1" applyBorder="1" applyAlignment="1">
      <alignment vertical="center" wrapText="1"/>
    </xf>
    <xf numFmtId="0" fontId="12" fillId="17" borderId="42" xfId="0" applyNumberFormat="1" applyFont="1" applyFill="1" applyBorder="1" applyAlignment="1">
      <alignment horizontal="center" vertical="center"/>
    </xf>
    <xf numFmtId="0" fontId="2" fillId="17" borderId="0" xfId="0" applyFont="1" applyFill="1" applyBorder="1" applyAlignment="1">
      <alignment vertical="center" wrapText="1"/>
    </xf>
    <xf numFmtId="0" fontId="62" fillId="17" borderId="16" xfId="0" applyNumberFormat="1" applyFont="1" applyFill="1" applyBorder="1" applyAlignment="1">
      <alignment horizontal="center" vertical="center" wrapText="1"/>
    </xf>
    <xf numFmtId="0" fontId="12" fillId="16" borderId="49" xfId="0" applyNumberFormat="1" applyFont="1" applyFill="1" applyBorder="1" applyAlignment="1">
      <alignment horizontal="center" vertical="center" wrapText="1"/>
    </xf>
    <xf numFmtId="0" fontId="0" fillId="16" borderId="0" xfId="0" applyFont="1" applyFill="1" applyAlignment="1">
      <alignment horizontal="left" vertical="center"/>
    </xf>
    <xf numFmtId="0" fontId="12" fillId="18" borderId="48" xfId="0" applyNumberFormat="1" applyFont="1" applyFill="1" applyBorder="1" applyAlignment="1">
      <alignment horizontal="center" vertical="center"/>
    </xf>
    <xf numFmtId="0" fontId="1" fillId="17" borderId="42" xfId="0" applyNumberFormat="1" applyFont="1" applyFill="1" applyBorder="1" applyAlignment="1">
      <alignment horizontal="center" vertical="center"/>
    </xf>
    <xf numFmtId="0" fontId="1" fillId="17" borderId="14" xfId="0" applyNumberFormat="1" applyFont="1" applyFill="1" applyBorder="1" applyAlignment="1">
      <alignment horizontal="center" vertical="center"/>
    </xf>
    <xf numFmtId="0" fontId="1" fillId="17" borderId="21" xfId="0" applyNumberFormat="1" applyFont="1" applyFill="1" applyBorder="1" applyAlignment="1">
      <alignment horizontal="center" vertical="center"/>
    </xf>
    <xf numFmtId="0" fontId="0" fillId="17" borderId="0" xfId="0" applyFont="1" applyFill="1" applyBorder="1" applyAlignment="1"/>
    <xf numFmtId="0" fontId="12" fillId="17" borderId="21" xfId="0" applyNumberFormat="1" applyFont="1" applyFill="1" applyBorder="1" applyAlignment="1">
      <alignment horizontal="center" vertical="center"/>
    </xf>
    <xf numFmtId="0" fontId="12" fillId="17" borderId="48" xfId="0" applyNumberFormat="1" applyFont="1" applyFill="1" applyBorder="1" applyAlignment="1">
      <alignment horizontal="center" vertical="center"/>
    </xf>
    <xf numFmtId="0" fontId="0" fillId="17" borderId="0" xfId="0" applyFont="1" applyFill="1"/>
    <xf numFmtId="0" fontId="84" fillId="0" borderId="0" xfId="0" applyFont="1" applyBorder="1"/>
    <xf numFmtId="0" fontId="6" fillId="0" borderId="6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64" fontId="7" fillId="0" borderId="40" xfId="0" applyNumberFormat="1" applyFont="1" applyFill="1" applyBorder="1" applyAlignment="1">
      <alignment horizontal="center" vertical="center" textRotation="90" wrapText="1"/>
    </xf>
    <xf numFmtId="164" fontId="7" fillId="0" borderId="44" xfId="0" applyNumberFormat="1" applyFont="1" applyFill="1" applyBorder="1" applyAlignment="1">
      <alignment horizontal="center" vertical="center" textRotation="90" wrapText="1"/>
    </xf>
    <xf numFmtId="164" fontId="7" fillId="0" borderId="35" xfId="0" applyNumberFormat="1" applyFont="1" applyFill="1" applyBorder="1" applyAlignment="1">
      <alignment horizontal="center" vertical="center" textRotation="90" wrapText="1"/>
    </xf>
    <xf numFmtId="0" fontId="4" fillId="0" borderId="33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39" fillId="0" borderId="48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9" fillId="0" borderId="75" xfId="0" applyFont="1" applyBorder="1" applyAlignment="1">
      <alignment horizontal="center" vertical="center"/>
    </xf>
    <xf numFmtId="0" fontId="39" fillId="0" borderId="6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9" fillId="0" borderId="8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 wrapText="1"/>
    </xf>
    <xf numFmtId="0" fontId="39" fillId="0" borderId="2" xfId="0" applyFont="1" applyBorder="1" applyAlignment="1">
      <alignment horizontal="center" vertical="center" wrapText="1"/>
    </xf>
    <xf numFmtId="164" fontId="7" fillId="0" borderId="41" xfId="0" applyNumberFormat="1" applyFont="1" applyFill="1" applyBorder="1" applyAlignment="1">
      <alignment horizontal="center" vertical="center" textRotation="90" wrapText="1"/>
    </xf>
    <xf numFmtId="164" fontId="7" fillId="0" borderId="7" xfId="0" applyNumberFormat="1" applyFont="1" applyFill="1" applyBorder="1" applyAlignment="1">
      <alignment horizontal="center" vertical="center" textRotation="90" wrapText="1"/>
    </xf>
    <xf numFmtId="0" fontId="73" fillId="0" borderId="0" xfId="0" applyFont="1" applyBorder="1" applyAlignment="1">
      <alignment horizontal="center"/>
    </xf>
    <xf numFmtId="0" fontId="40" fillId="0" borderId="1" xfId="0" applyFont="1" applyBorder="1" applyAlignment="1">
      <alignment horizontal="center" vertical="center" wrapText="1"/>
    </xf>
    <xf numFmtId="0" fontId="40" fillId="0" borderId="40" xfId="0" applyFont="1" applyBorder="1" applyAlignment="1">
      <alignment horizontal="center" vertical="center" wrapText="1"/>
    </xf>
    <xf numFmtId="0" fontId="39" fillId="0" borderId="66" xfId="0" applyFont="1" applyBorder="1" applyAlignment="1">
      <alignment horizontal="center" vertical="center" wrapText="1"/>
    </xf>
    <xf numFmtId="0" fontId="39" fillId="0" borderId="45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164" fontId="7" fillId="0" borderId="34" xfId="0" applyNumberFormat="1" applyFont="1" applyFill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left" vertical="center" wrapText="1"/>
    </xf>
    <xf numFmtId="0" fontId="4" fillId="0" borderId="58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5" fillId="11" borderId="0" xfId="0" applyFont="1" applyFill="1" applyAlignment="1">
      <alignment horizontal="left"/>
    </xf>
    <xf numFmtId="0" fontId="4" fillId="0" borderId="32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4" fillId="0" borderId="68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 wrapText="1"/>
    </xf>
    <xf numFmtId="0" fontId="39" fillId="0" borderId="65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9" fillId="0" borderId="59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27" fillId="0" borderId="68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5" fillId="5" borderId="0" xfId="0" applyFont="1" applyFill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10" fillId="14" borderId="0" xfId="0" applyFont="1" applyFill="1" applyAlignment="1">
      <alignment horizontal="left"/>
    </xf>
    <xf numFmtId="0" fontId="56" fillId="0" borderId="7" xfId="0" applyFont="1" applyFill="1" applyBorder="1" applyAlignment="1">
      <alignment horizontal="left" wrapText="1"/>
    </xf>
    <xf numFmtId="0" fontId="56" fillId="0" borderId="0" xfId="0" applyFont="1" applyFill="1" applyBorder="1" applyAlignment="1">
      <alignment horizontal="left" wrapText="1"/>
    </xf>
    <xf numFmtId="0" fontId="39" fillId="0" borderId="48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/>
    </xf>
    <xf numFmtId="0" fontId="55" fillId="7" borderId="0" xfId="0" applyFont="1" applyFill="1" applyAlignment="1">
      <alignment horizontal="center" vertical="center"/>
    </xf>
    <xf numFmtId="0" fontId="40" fillId="0" borderId="41" xfId="0" applyFont="1" applyBorder="1" applyAlignment="1">
      <alignment horizontal="center" vertical="center" wrapText="1"/>
    </xf>
    <xf numFmtId="0" fontId="40" fillId="0" borderId="61" xfId="0" applyFont="1" applyBorder="1" applyAlignment="1">
      <alignment horizontal="center" vertical="center" wrapText="1"/>
    </xf>
    <xf numFmtId="0" fontId="40" fillId="0" borderId="62" xfId="0" applyFont="1" applyBorder="1" applyAlignment="1">
      <alignment horizontal="center" vertical="center" wrapText="1"/>
    </xf>
    <xf numFmtId="0" fontId="40" fillId="0" borderId="34" xfId="0" applyFont="1" applyBorder="1" applyAlignment="1">
      <alignment horizontal="center" vertical="center" wrapText="1"/>
    </xf>
    <xf numFmtId="0" fontId="40" fillId="0" borderId="43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left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6" fillId="4" borderId="0" xfId="0" applyFont="1" applyFill="1" applyAlignment="1">
      <alignment horizontal="left"/>
    </xf>
    <xf numFmtId="0" fontId="46" fillId="0" borderId="57" xfId="0" applyFont="1" applyBorder="1" applyAlignment="1">
      <alignment horizontal="center" vertical="center"/>
    </xf>
    <xf numFmtId="0" fontId="46" fillId="0" borderId="45" xfId="0" applyFont="1" applyBorder="1" applyAlignment="1">
      <alignment horizontal="center" vertical="center"/>
    </xf>
    <xf numFmtId="0" fontId="46" fillId="0" borderId="56" xfId="0" applyFont="1" applyBorder="1" applyAlignment="1">
      <alignment horizontal="center" vertical="center"/>
    </xf>
    <xf numFmtId="0" fontId="46" fillId="0" borderId="8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 wrapText="1"/>
    </xf>
    <xf numFmtId="0" fontId="47" fillId="0" borderId="61" xfId="0" applyFont="1" applyBorder="1" applyAlignment="1">
      <alignment horizontal="center" vertical="center" wrapText="1"/>
    </xf>
    <xf numFmtId="0" fontId="47" fillId="0" borderId="62" xfId="0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0" fontId="47" fillId="0" borderId="43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/>
    </xf>
    <xf numFmtId="0" fontId="46" fillId="0" borderId="66" xfId="0" applyFont="1" applyBorder="1" applyAlignment="1">
      <alignment horizontal="center" vertical="center"/>
    </xf>
    <xf numFmtId="0" fontId="46" fillId="0" borderId="49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8" fillId="0" borderId="8" xfId="0" applyFont="1" applyBorder="1" applyAlignment="1">
      <alignment horizontal="center" vertical="center" wrapText="1"/>
    </xf>
    <xf numFmtId="0" fontId="48" fillId="0" borderId="32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/>
    </xf>
    <xf numFmtId="0" fontId="46" fillId="0" borderId="64" xfId="0" applyFont="1" applyBorder="1" applyAlignment="1">
      <alignment horizontal="center" vertical="center"/>
    </xf>
    <xf numFmtId="0" fontId="46" fillId="0" borderId="59" xfId="0" applyFont="1" applyBorder="1" applyAlignment="1">
      <alignment horizontal="center" vertical="center" wrapText="1"/>
    </xf>
    <xf numFmtId="0" fontId="46" fillId="0" borderId="49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164" fontId="49" fillId="0" borderId="41" xfId="0" applyNumberFormat="1" applyFont="1" applyFill="1" applyBorder="1" applyAlignment="1">
      <alignment horizontal="center" vertical="center" textRotation="90" wrapText="1"/>
    </xf>
    <xf numFmtId="164" fontId="49" fillId="0" borderId="7" xfId="0" applyNumberFormat="1" applyFont="1" applyFill="1" applyBorder="1" applyAlignment="1">
      <alignment horizontal="center" vertical="center" textRotation="90" wrapText="1"/>
    </xf>
    <xf numFmtId="164" fontId="49" fillId="0" borderId="34" xfId="0" applyNumberFormat="1" applyFont="1" applyFill="1" applyBorder="1" applyAlignment="1">
      <alignment horizontal="center" vertical="center" textRotation="90" wrapText="1"/>
    </xf>
    <xf numFmtId="0" fontId="46" fillId="0" borderId="57" xfId="0" applyFont="1" applyBorder="1" applyAlignment="1">
      <alignment horizontal="center" vertical="center" wrapText="1"/>
    </xf>
    <xf numFmtId="0" fontId="46" fillId="0" borderId="8" xfId="0" applyFont="1" applyBorder="1" applyAlignment="1">
      <alignment horizontal="center" vertical="center" wrapText="1"/>
    </xf>
    <xf numFmtId="0" fontId="46" fillId="0" borderId="60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46" fillId="0" borderId="67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164" fontId="49" fillId="0" borderId="40" xfId="0" applyNumberFormat="1" applyFont="1" applyFill="1" applyBorder="1" applyAlignment="1">
      <alignment horizontal="center" vertical="center" textRotation="90" wrapText="1"/>
    </xf>
    <xf numFmtId="164" fontId="49" fillId="0" borderId="44" xfId="0" applyNumberFormat="1" applyFont="1" applyFill="1" applyBorder="1" applyAlignment="1">
      <alignment horizontal="center" vertical="center" textRotation="90" wrapText="1"/>
    </xf>
    <xf numFmtId="164" fontId="49" fillId="0" borderId="35" xfId="0" applyNumberFormat="1" applyFont="1" applyFill="1" applyBorder="1" applyAlignment="1">
      <alignment horizontal="center" vertical="center" textRotation="90" wrapText="1"/>
    </xf>
    <xf numFmtId="0" fontId="47" fillId="0" borderId="20" xfId="0" applyFont="1" applyBorder="1" applyAlignment="1">
      <alignment horizontal="center" vertical="center" wrapText="1"/>
    </xf>
    <xf numFmtId="0" fontId="47" fillId="0" borderId="48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41" xfId="0" applyFont="1" applyBorder="1" applyAlignment="1">
      <alignment horizontal="center" vertical="center" wrapText="1"/>
    </xf>
    <xf numFmtId="0" fontId="46" fillId="0" borderId="61" xfId="0" applyFont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 wrapText="1"/>
    </xf>
    <xf numFmtId="0" fontId="46" fillId="0" borderId="43" xfId="0" applyFont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/>
    </xf>
    <xf numFmtId="0" fontId="77" fillId="0" borderId="0" xfId="0" applyFont="1" applyBorder="1" applyAlignment="1">
      <alignment horizontal="left" vertical="center" wrapText="1"/>
    </xf>
    <xf numFmtId="0" fontId="46" fillId="0" borderId="63" xfId="0" applyFont="1" applyBorder="1" applyAlignment="1">
      <alignment horizontal="center" vertical="center" wrapText="1"/>
    </xf>
    <xf numFmtId="0" fontId="46" fillId="0" borderId="37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0" fillId="0" borderId="60" xfId="0" applyFont="1" applyBorder="1" applyAlignment="1">
      <alignment horizontal="center" wrapText="1"/>
    </xf>
    <xf numFmtId="0" fontId="39" fillId="0" borderId="60" xfId="0" applyFont="1" applyBorder="1" applyAlignment="1">
      <alignment horizontal="center" vertical="center"/>
    </xf>
    <xf numFmtId="0" fontId="39" fillId="0" borderId="63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0" fontId="46" fillId="0" borderId="43" xfId="0" applyFont="1" applyBorder="1" applyAlignment="1">
      <alignment horizontal="center" vertical="center"/>
    </xf>
    <xf numFmtId="164" fontId="30" fillId="0" borderId="40" xfId="0" applyNumberFormat="1" applyFont="1" applyFill="1" applyBorder="1" applyAlignment="1">
      <alignment horizontal="center" vertical="center" textRotation="90" wrapText="1"/>
    </xf>
    <xf numFmtId="164" fontId="30" fillId="0" borderId="44" xfId="0" applyNumberFormat="1" applyFont="1" applyFill="1" applyBorder="1" applyAlignment="1">
      <alignment horizontal="center" vertical="center" textRotation="90" wrapText="1"/>
    </xf>
    <xf numFmtId="164" fontId="30" fillId="0" borderId="41" xfId="0" applyNumberFormat="1" applyFont="1" applyFill="1" applyBorder="1" applyAlignment="1">
      <alignment horizontal="center" vertical="center" textRotation="90" wrapText="1"/>
    </xf>
    <xf numFmtId="164" fontId="30" fillId="0" borderId="7" xfId="0" applyNumberFormat="1" applyFont="1" applyFill="1" applyBorder="1" applyAlignment="1">
      <alignment horizontal="center" vertical="center" textRotation="90" wrapText="1"/>
    </xf>
    <xf numFmtId="0" fontId="4" fillId="4" borderId="72" xfId="0" applyFont="1" applyFill="1" applyBorder="1" applyAlignment="1">
      <alignment horizontal="center" vertical="center" wrapText="1"/>
    </xf>
    <xf numFmtId="0" fontId="4" fillId="4" borderId="73" xfId="0" applyFont="1" applyFill="1" applyBorder="1" applyAlignment="1">
      <alignment horizontal="center" vertical="center" wrapText="1"/>
    </xf>
    <xf numFmtId="0" fontId="15" fillId="4" borderId="41" xfId="0" applyFont="1" applyFill="1" applyBorder="1" applyAlignment="1">
      <alignment horizontal="center" vertical="center" wrapText="1"/>
    </xf>
    <xf numFmtId="0" fontId="15" fillId="4" borderId="62" xfId="0" applyFont="1" applyFill="1" applyBorder="1" applyAlignment="1">
      <alignment horizontal="center" vertical="center" wrapText="1"/>
    </xf>
    <xf numFmtId="0" fontId="15" fillId="4" borderId="34" xfId="0" applyFont="1" applyFill="1" applyBorder="1" applyAlignment="1">
      <alignment horizontal="center" vertical="center" wrapText="1"/>
    </xf>
    <xf numFmtId="0" fontId="15" fillId="4" borderId="28" xfId="0" applyFont="1" applyFill="1" applyBorder="1" applyAlignment="1">
      <alignment horizontal="center" vertical="center" wrapText="1"/>
    </xf>
    <xf numFmtId="0" fontId="46" fillId="0" borderId="60" xfId="0" applyFont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center" wrapText="1"/>
    </xf>
    <xf numFmtId="0" fontId="21" fillId="4" borderId="29" xfId="0" applyFont="1" applyFill="1" applyBorder="1" applyAlignment="1">
      <alignment horizontal="center" vertical="center"/>
    </xf>
    <xf numFmtId="0" fontId="21" fillId="4" borderId="49" xfId="0" applyFont="1" applyFill="1" applyBorder="1" applyAlignment="1">
      <alignment horizontal="center" vertical="center"/>
    </xf>
    <xf numFmtId="0" fontId="21" fillId="4" borderId="64" xfId="0" applyFont="1" applyFill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0" fillId="9" borderId="61" xfId="0" applyFont="1" applyFill="1" applyBorder="1" applyAlignment="1">
      <alignment horizontal="center"/>
    </xf>
    <xf numFmtId="0" fontId="0" fillId="9" borderId="62" xfId="0" applyFont="1" applyFill="1" applyBorder="1" applyAlignment="1">
      <alignment horizontal="center"/>
    </xf>
    <xf numFmtId="0" fontId="0" fillId="9" borderId="43" xfId="0" applyFont="1" applyFill="1" applyBorder="1" applyAlignment="1">
      <alignment horizontal="center"/>
    </xf>
    <xf numFmtId="0" fontId="0" fillId="9" borderId="28" xfId="0" applyFont="1" applyFill="1" applyBorder="1" applyAlignment="1">
      <alignment horizontal="center"/>
    </xf>
    <xf numFmtId="0" fontId="15" fillId="4" borderId="69" xfId="0" applyFont="1" applyFill="1" applyBorder="1" applyAlignment="1">
      <alignment horizontal="center" vertical="center" wrapText="1"/>
    </xf>
    <xf numFmtId="0" fontId="15" fillId="4" borderId="37" xfId="0" applyFont="1" applyFill="1" applyBorder="1" applyAlignment="1">
      <alignment horizontal="center" vertical="center" wrapText="1"/>
    </xf>
    <xf numFmtId="0" fontId="4" fillId="4" borderId="56" xfId="0" applyFont="1" applyFill="1" applyBorder="1" applyAlignment="1">
      <alignment horizontal="center" vertical="center"/>
    </xf>
    <xf numFmtId="0" fontId="4" fillId="4" borderId="66" xfId="0" applyFont="1" applyFill="1" applyBorder="1" applyAlignment="1">
      <alignment horizontal="center" vertical="center"/>
    </xf>
    <xf numFmtId="0" fontId="1" fillId="4" borderId="41" xfId="0" applyFont="1" applyFill="1" applyBorder="1" applyAlignment="1">
      <alignment horizontal="center" vertical="center" wrapText="1"/>
    </xf>
    <xf numFmtId="0" fontId="1" fillId="4" borderId="61" xfId="0" applyFont="1" applyFill="1" applyBorder="1" applyAlignment="1">
      <alignment horizontal="center" vertical="center" wrapText="1"/>
    </xf>
    <xf numFmtId="0" fontId="1" fillId="4" borderId="62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1" fillId="4" borderId="43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/>
    </xf>
    <xf numFmtId="0" fontId="1" fillId="4" borderId="66" xfId="0" applyFont="1" applyFill="1" applyBorder="1" applyAlignment="1">
      <alignment horizontal="center" vertical="center"/>
    </xf>
    <xf numFmtId="0" fontId="4" fillId="4" borderId="68" xfId="0" applyFont="1" applyFill="1" applyBorder="1" applyAlignment="1">
      <alignment horizontal="center" vertical="center" wrapText="1"/>
    </xf>
    <xf numFmtId="0" fontId="4" fillId="4" borderId="66" xfId="0" applyFont="1" applyFill="1" applyBorder="1" applyAlignment="1">
      <alignment horizontal="center" vertical="center" wrapText="1"/>
    </xf>
    <xf numFmtId="0" fontId="15" fillId="4" borderId="56" xfId="0" applyFont="1" applyFill="1" applyBorder="1" applyAlignment="1">
      <alignment horizontal="center" vertical="center"/>
    </xf>
    <xf numFmtId="0" fontId="15" fillId="4" borderId="57" xfId="0" applyFont="1" applyFill="1" applyBorder="1" applyAlignment="1">
      <alignment horizontal="center" vertical="center"/>
    </xf>
    <xf numFmtId="0" fontId="21" fillId="4" borderId="58" xfId="0" applyFont="1" applyFill="1" applyBorder="1" applyAlignment="1">
      <alignment horizontal="center" vertical="center" wrapText="1"/>
    </xf>
    <xf numFmtId="0" fontId="21" fillId="4" borderId="30" xfId="0" applyFont="1" applyFill="1" applyBorder="1" applyAlignment="1">
      <alignment horizontal="center" vertical="center" wrapText="1"/>
    </xf>
    <xf numFmtId="0" fontId="32" fillId="2" borderId="68" xfId="0" applyFont="1" applyFill="1" applyBorder="1" applyAlignment="1">
      <alignment horizontal="center" vertical="center"/>
    </xf>
    <xf numFmtId="0" fontId="32" fillId="2" borderId="21" xfId="0" applyFont="1" applyFill="1" applyBorder="1" applyAlignment="1">
      <alignment horizontal="center" vertical="center"/>
    </xf>
    <xf numFmtId="0" fontId="32" fillId="2" borderId="22" xfId="0" applyFont="1" applyFill="1" applyBorder="1" applyAlignment="1">
      <alignment horizontal="center" vertical="center"/>
    </xf>
    <xf numFmtId="0" fontId="4" fillId="4" borderId="69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 wrapText="1"/>
    </xf>
    <xf numFmtId="0" fontId="4" fillId="4" borderId="70" xfId="0" applyFont="1" applyFill="1" applyBorder="1" applyAlignment="1">
      <alignment horizontal="center" vertical="center" wrapText="1"/>
    </xf>
    <xf numFmtId="0" fontId="4" fillId="4" borderId="38" xfId="0" applyFont="1" applyFill="1" applyBorder="1" applyAlignment="1">
      <alignment horizontal="center" vertical="center" wrapText="1"/>
    </xf>
    <xf numFmtId="0" fontId="21" fillId="4" borderId="69" xfId="0" applyFont="1" applyFill="1" applyBorder="1" applyAlignment="1">
      <alignment horizontal="center" vertical="center" wrapText="1"/>
    </xf>
    <xf numFmtId="0" fontId="21" fillId="4" borderId="37" xfId="0" applyFont="1" applyFill="1" applyBorder="1" applyAlignment="1">
      <alignment horizontal="center" vertical="center" wrapText="1"/>
    </xf>
    <xf numFmtId="0" fontId="15" fillId="4" borderId="71" xfId="0" applyFont="1" applyFill="1" applyBorder="1" applyAlignment="1">
      <alignment horizontal="center" vertical="center"/>
    </xf>
    <xf numFmtId="0" fontId="15" fillId="4" borderId="27" xfId="0" applyFont="1" applyFill="1" applyBorder="1" applyAlignment="1">
      <alignment horizontal="center" vertical="center"/>
    </xf>
    <xf numFmtId="0" fontId="21" fillId="4" borderId="70" xfId="0" applyFont="1" applyFill="1" applyBorder="1" applyAlignment="1">
      <alignment horizontal="center" vertical="center" wrapText="1"/>
    </xf>
    <xf numFmtId="0" fontId="21" fillId="4" borderId="38" xfId="0" applyFont="1" applyFill="1" applyBorder="1" applyAlignment="1">
      <alignment horizontal="center" vertical="center" wrapText="1"/>
    </xf>
    <xf numFmtId="0" fontId="21" fillId="4" borderId="30" xfId="0" applyFont="1" applyFill="1" applyBorder="1" applyAlignment="1">
      <alignment horizontal="center" vertical="center"/>
    </xf>
    <xf numFmtId="0" fontId="26" fillId="11" borderId="0" xfId="0" applyFont="1" applyFill="1" applyAlignment="1">
      <alignment horizontal="left"/>
    </xf>
    <xf numFmtId="0" fontId="0" fillId="9" borderId="41" xfId="0" applyFont="1" applyFill="1" applyBorder="1" applyAlignment="1">
      <alignment horizontal="center"/>
    </xf>
    <xf numFmtId="0" fontId="0" fillId="9" borderId="34" xfId="0" applyFont="1" applyFill="1" applyBorder="1" applyAlignment="1">
      <alignment horizontal="center"/>
    </xf>
    <xf numFmtId="0" fontId="1" fillId="4" borderId="68" xfId="0" applyFont="1" applyFill="1" applyBorder="1" applyAlignment="1">
      <alignment horizontal="center" vertical="center"/>
    </xf>
    <xf numFmtId="0" fontId="22" fillId="9" borderId="61" xfId="0" applyFont="1" applyFill="1" applyBorder="1" applyAlignment="1">
      <alignment horizontal="center" vertical="center"/>
    </xf>
    <xf numFmtId="0" fontId="22" fillId="9" borderId="43" xfId="0" applyFont="1" applyFill="1" applyBorder="1" applyAlignment="1">
      <alignment horizontal="center" vertical="center"/>
    </xf>
    <xf numFmtId="0" fontId="6" fillId="0" borderId="5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4" fontId="42" fillId="0" borderId="3" xfId="0" applyNumberFormat="1" applyFont="1" applyBorder="1" applyAlignment="1">
      <alignment horizontal="center" vertical="center" textRotation="90" wrapText="1"/>
    </xf>
    <xf numFmtId="164" fontId="42" fillId="0" borderId="2" xfId="0" applyNumberFormat="1" applyFont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18" borderId="0" xfId="0" applyFont="1" applyFill="1" applyAlignment="1">
      <alignment horizontal="left" vertical="top" wrapText="1"/>
    </xf>
    <xf numFmtId="0" fontId="81" fillId="0" borderId="0" xfId="0" applyFont="1" applyAlignment="1">
      <alignment horizontal="center" vertical="center" wrapText="1"/>
    </xf>
    <xf numFmtId="0" fontId="0" fillId="17" borderId="0" xfId="0" applyFont="1" applyFill="1" applyBorder="1" applyAlignment="1">
      <alignment horizontal="left" vertical="center" wrapText="1"/>
    </xf>
    <xf numFmtId="0" fontId="2" fillId="0" borderId="6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12" fillId="7" borderId="0" xfId="0" applyFont="1" applyFill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Alignment="1"/>
    <xf numFmtId="0" fontId="5" fillId="0" borderId="0" xfId="0" applyFont="1" applyFill="1" applyBorder="1" applyAlignment="1">
      <alignment horizontal="left" vertical="center" wrapText="1"/>
    </xf>
    <xf numFmtId="0" fontId="5" fillId="14" borderId="0" xfId="0" applyFont="1" applyFill="1" applyAlignment="1">
      <alignment horizontal="left"/>
    </xf>
    <xf numFmtId="0" fontId="5" fillId="0" borderId="14" xfId="0" applyFont="1" applyBorder="1" applyAlignment="1">
      <alignment horizontal="center" vertical="center" wrapText="1"/>
    </xf>
    <xf numFmtId="0" fontId="85" fillId="0" borderId="0" xfId="0" applyFont="1"/>
  </cellXfs>
  <cellStyles count="5">
    <cellStyle name="Normalny" xfId="0" builtinId="0"/>
    <cellStyle name="Normalny 2" xfId="1"/>
    <cellStyle name="Normalny 2 10" xfId="2"/>
    <cellStyle name="Procentowy" xfId="3" builtinId="5"/>
    <cellStyle name="Walutowy" xfId="4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mil/Ustawienia%20lokalne/Temporary%20Internet%20Files/OLK163/zestawienie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</sheetNames>
    <sheetDataSet>
      <sheetData sheetId="0" refreshError="1">
        <row r="8">
          <cell r="K8">
            <v>1</v>
          </cell>
        </row>
        <row r="9">
          <cell r="K9">
            <v>1</v>
          </cell>
        </row>
        <row r="10">
          <cell r="K10">
            <v>1</v>
          </cell>
        </row>
        <row r="11">
          <cell r="K11">
            <v>1</v>
          </cell>
        </row>
        <row r="51">
          <cell r="K51">
            <v>1</v>
          </cell>
        </row>
        <row r="52">
          <cell r="K5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007"/>
  <sheetViews>
    <sheetView tabSelected="1" zoomScale="55" zoomScaleNormal="75" workbookViewId="0">
      <selection activeCell="B5" sqref="B5"/>
    </sheetView>
  </sheetViews>
  <sheetFormatPr defaultRowHeight="15" x14ac:dyDescent="0.25"/>
  <cols>
    <col min="1" max="1" width="51.7109375" style="22" customWidth="1"/>
    <col min="2" max="2" width="25.5703125" style="22" customWidth="1"/>
    <col min="3" max="3" width="25.7109375" style="22" customWidth="1"/>
    <col min="4" max="6" width="23.28515625" style="22" customWidth="1"/>
    <col min="7" max="7" width="19.85546875" style="22" customWidth="1"/>
    <col min="8" max="9" width="17.7109375" style="22" customWidth="1"/>
    <col min="10" max="10" width="26" style="22" customWidth="1"/>
    <col min="11" max="11" width="25.140625" style="22" customWidth="1"/>
    <col min="12" max="12" width="24.5703125" style="22" customWidth="1"/>
    <col min="13" max="13" width="27.85546875" style="22" customWidth="1"/>
    <col min="14" max="15" width="17.7109375" style="22" customWidth="1"/>
    <col min="16" max="16" width="26.5703125" style="22" customWidth="1"/>
    <col min="17" max="17" width="25.28515625" style="22" customWidth="1"/>
    <col min="18" max="18" width="24" style="22" customWidth="1"/>
    <col min="19" max="19" width="30.140625" style="22" customWidth="1"/>
    <col min="20" max="20" width="16.28515625" style="22" customWidth="1"/>
    <col min="21" max="16384" width="9.140625" style="22"/>
  </cols>
  <sheetData>
    <row r="1" spans="1:19" ht="21" x14ac:dyDescent="0.35">
      <c r="A1" s="1083" t="s">
        <v>163</v>
      </c>
    </row>
    <row r="2" spans="1:19" ht="69.75" customHeight="1" x14ac:dyDescent="0.25">
      <c r="A2" s="1076" t="s">
        <v>162</v>
      </c>
      <c r="B2" s="1076"/>
      <c r="C2" s="1076"/>
      <c r="D2" s="1076"/>
      <c r="E2" s="1076"/>
      <c r="F2" s="1076"/>
      <c r="G2" s="1076"/>
      <c r="H2" s="1076"/>
      <c r="I2" s="1076"/>
      <c r="J2" s="1076"/>
      <c r="K2" s="1076"/>
      <c r="L2" s="1076"/>
      <c r="M2" s="1076"/>
      <c r="N2" s="1076"/>
      <c r="O2" s="1076"/>
      <c r="P2" s="1076"/>
      <c r="Q2" s="1076"/>
      <c r="R2" s="1076"/>
      <c r="S2" s="1076"/>
    </row>
    <row r="5" spans="1:19" ht="18.75" x14ac:dyDescent="0.3">
      <c r="A5" s="4" t="s">
        <v>43</v>
      </c>
      <c r="B5" s="4"/>
      <c r="C5" s="4"/>
      <c r="D5" s="4"/>
      <c r="E5" s="4"/>
      <c r="F5" s="4"/>
    </row>
    <row r="6" spans="1:19" ht="21" x14ac:dyDescent="0.35">
      <c r="A6" s="297" t="s">
        <v>62</v>
      </c>
      <c r="B6" s="298"/>
      <c r="C6" s="298"/>
      <c r="D6" s="298"/>
      <c r="E6" s="298"/>
      <c r="F6" s="298"/>
    </row>
    <row r="7" spans="1:19" ht="15.75" thickBot="1" x14ac:dyDescent="0.3"/>
    <row r="8" spans="1:19" ht="15.75" customHeight="1" x14ac:dyDescent="0.25">
      <c r="A8" s="797" t="s">
        <v>0</v>
      </c>
      <c r="B8" s="829" t="s">
        <v>39</v>
      </c>
      <c r="C8" s="830"/>
      <c r="D8" s="855" t="s">
        <v>73</v>
      </c>
      <c r="E8" s="856"/>
      <c r="F8" s="856"/>
      <c r="G8" s="857"/>
      <c r="H8" s="887" t="s">
        <v>74</v>
      </c>
      <c r="I8" s="804"/>
      <c r="J8" s="804"/>
      <c r="K8" s="804"/>
      <c r="L8" s="804"/>
      <c r="M8" s="805"/>
      <c r="N8" s="806" t="s">
        <v>7</v>
      </c>
      <c r="O8" s="806"/>
      <c r="P8" s="807"/>
      <c r="Q8" s="808"/>
      <c r="R8" s="808"/>
      <c r="S8" s="809"/>
    </row>
    <row r="9" spans="1:19" ht="16.5" customHeight="1" thickBot="1" x14ac:dyDescent="0.3">
      <c r="A9" s="798"/>
      <c r="B9" s="831"/>
      <c r="C9" s="832"/>
      <c r="D9" s="858"/>
      <c r="E9" s="859"/>
      <c r="F9" s="859"/>
      <c r="G9" s="860"/>
      <c r="H9" s="899" t="s">
        <v>5</v>
      </c>
      <c r="I9" s="834"/>
      <c r="J9" s="835" t="s">
        <v>33</v>
      </c>
      <c r="K9" s="833"/>
      <c r="L9" s="833"/>
      <c r="M9" s="836"/>
      <c r="N9" s="864" t="s">
        <v>75</v>
      </c>
      <c r="O9" s="865"/>
      <c r="P9" s="841" t="s">
        <v>13</v>
      </c>
      <c r="Q9" s="835"/>
      <c r="R9" s="835"/>
      <c r="S9" s="842"/>
    </row>
    <row r="10" spans="1:19" ht="15.75" customHeight="1" x14ac:dyDescent="0.25">
      <c r="A10" s="799"/>
      <c r="B10" s="837" t="s">
        <v>40</v>
      </c>
      <c r="C10" s="839" t="s">
        <v>34</v>
      </c>
      <c r="D10" s="816" t="s">
        <v>76</v>
      </c>
      <c r="E10" s="818" t="s">
        <v>77</v>
      </c>
      <c r="F10" s="826" t="s">
        <v>23</v>
      </c>
      <c r="G10" s="827"/>
      <c r="H10" s="898" t="s">
        <v>8</v>
      </c>
      <c r="I10" s="861" t="s">
        <v>23</v>
      </c>
      <c r="J10" s="810" t="s">
        <v>8</v>
      </c>
      <c r="K10" s="811"/>
      <c r="L10" s="866" t="s">
        <v>23</v>
      </c>
      <c r="M10" s="867"/>
      <c r="N10" s="812" t="s">
        <v>8</v>
      </c>
      <c r="O10" s="812" t="s">
        <v>23</v>
      </c>
      <c r="P10" s="810" t="s">
        <v>8</v>
      </c>
      <c r="Q10" s="811"/>
      <c r="R10" s="824" t="s">
        <v>23</v>
      </c>
      <c r="S10" s="825"/>
    </row>
    <row r="11" spans="1:19" ht="75" customHeight="1" thickBot="1" x14ac:dyDescent="0.3">
      <c r="A11" s="799"/>
      <c r="B11" s="838"/>
      <c r="C11" s="840"/>
      <c r="D11" s="817"/>
      <c r="E11" s="819"/>
      <c r="F11" s="76" t="s">
        <v>78</v>
      </c>
      <c r="G11" s="80" t="s">
        <v>79</v>
      </c>
      <c r="H11" s="898"/>
      <c r="I11" s="861"/>
      <c r="J11" s="25" t="s">
        <v>41</v>
      </c>
      <c r="K11" s="26" t="s">
        <v>42</v>
      </c>
      <c r="L11" s="25" t="s">
        <v>41</v>
      </c>
      <c r="M11" s="27" t="s">
        <v>42</v>
      </c>
      <c r="N11" s="813"/>
      <c r="O11" s="813"/>
      <c r="P11" s="77" t="s">
        <v>41</v>
      </c>
      <c r="Q11" s="75" t="s">
        <v>42</v>
      </c>
      <c r="R11" s="77" t="s">
        <v>41</v>
      </c>
      <c r="S11" s="78" t="s">
        <v>42</v>
      </c>
    </row>
    <row r="12" spans="1:19" ht="15.75" thickBot="1" x14ac:dyDescent="0.3">
      <c r="A12" s="23" t="s">
        <v>1</v>
      </c>
      <c r="B12" s="24" t="s">
        <v>2</v>
      </c>
      <c r="C12" s="23" t="s">
        <v>3</v>
      </c>
      <c r="D12" s="81" t="s">
        <v>4</v>
      </c>
      <c r="E12" s="81" t="s">
        <v>6</v>
      </c>
      <c r="F12" s="82">
        <v>5</v>
      </c>
      <c r="G12" s="83">
        <v>6</v>
      </c>
      <c r="H12" s="84">
        <v>7</v>
      </c>
      <c r="I12" s="85">
        <v>8</v>
      </c>
      <c r="J12" s="86">
        <v>9</v>
      </c>
      <c r="K12" s="85">
        <v>10</v>
      </c>
      <c r="L12" s="87">
        <v>11</v>
      </c>
      <c r="M12" s="88">
        <v>12</v>
      </c>
      <c r="N12" s="85">
        <v>13</v>
      </c>
      <c r="O12" s="85">
        <v>14</v>
      </c>
      <c r="P12" s="89">
        <v>15</v>
      </c>
      <c r="Q12" s="86">
        <v>16</v>
      </c>
      <c r="R12" s="86">
        <v>17</v>
      </c>
      <c r="S12" s="87">
        <v>18</v>
      </c>
    </row>
    <row r="13" spans="1:19" ht="38.25" customHeight="1" x14ac:dyDescent="0.35">
      <c r="A13" s="708" t="s">
        <v>21</v>
      </c>
      <c r="B13" s="801">
        <v>85617</v>
      </c>
      <c r="C13" s="848">
        <f>B13-P26</f>
        <v>21112.56022482962</v>
      </c>
      <c r="D13" s="273"/>
      <c r="E13" s="274"/>
      <c r="F13" s="275"/>
      <c r="G13" s="276"/>
      <c r="H13" s="277"/>
      <c r="I13" s="278"/>
      <c r="J13" s="278"/>
      <c r="K13" s="278"/>
      <c r="L13" s="278"/>
      <c r="M13" s="279"/>
      <c r="N13" s="280"/>
      <c r="O13" s="278"/>
      <c r="P13" s="278"/>
      <c r="Q13" s="281"/>
      <c r="R13" s="281"/>
      <c r="S13" s="279"/>
    </row>
    <row r="14" spans="1:19" ht="47.25" x14ac:dyDescent="0.35">
      <c r="A14" s="708" t="s">
        <v>14</v>
      </c>
      <c r="B14" s="802"/>
      <c r="C14" s="849"/>
      <c r="D14" s="265"/>
      <c r="E14" s="266"/>
      <c r="F14" s="267"/>
      <c r="G14" s="268"/>
      <c r="H14" s="269"/>
      <c r="I14" s="267"/>
      <c r="J14" s="267"/>
      <c r="K14" s="267"/>
      <c r="L14" s="267"/>
      <c r="M14" s="270"/>
      <c r="N14" s="271"/>
      <c r="O14" s="267"/>
      <c r="P14" s="267"/>
      <c r="Q14" s="272"/>
      <c r="R14" s="272"/>
      <c r="S14" s="270"/>
    </row>
    <row r="15" spans="1:19" ht="31.5" x14ac:dyDescent="0.35">
      <c r="A15" s="708" t="s">
        <v>35</v>
      </c>
      <c r="B15" s="802"/>
      <c r="C15" s="849"/>
      <c r="D15" s="265"/>
      <c r="E15" s="266"/>
      <c r="F15" s="267"/>
      <c r="G15" s="268"/>
      <c r="H15" s="269"/>
      <c r="I15" s="267"/>
      <c r="J15" s="267"/>
      <c r="K15" s="267"/>
      <c r="L15" s="267"/>
      <c r="M15" s="270"/>
      <c r="N15" s="271"/>
      <c r="O15" s="267"/>
      <c r="P15" s="267"/>
      <c r="Q15" s="272"/>
      <c r="R15" s="272"/>
      <c r="S15" s="270"/>
    </row>
    <row r="16" spans="1:19" ht="63" x14ac:dyDescent="0.35">
      <c r="A16" s="708" t="s">
        <v>36</v>
      </c>
      <c r="B16" s="802"/>
      <c r="C16" s="849"/>
      <c r="D16" s="265"/>
      <c r="E16" s="266"/>
      <c r="F16" s="267"/>
      <c r="G16" s="268"/>
      <c r="H16" s="269"/>
      <c r="I16" s="267"/>
      <c r="J16" s="267"/>
      <c r="K16" s="267"/>
      <c r="L16" s="267"/>
      <c r="M16" s="270"/>
      <c r="N16" s="271"/>
      <c r="O16" s="267"/>
      <c r="P16" s="267"/>
      <c r="Q16" s="272"/>
      <c r="R16" s="272"/>
      <c r="S16" s="270"/>
    </row>
    <row r="17" spans="1:19" ht="63" x14ac:dyDescent="0.35">
      <c r="A17" s="708" t="s">
        <v>20</v>
      </c>
      <c r="B17" s="802"/>
      <c r="C17" s="849"/>
      <c r="D17" s="265"/>
      <c r="E17" s="266"/>
      <c r="F17" s="267"/>
      <c r="G17" s="268"/>
      <c r="H17" s="269"/>
      <c r="I17" s="267"/>
      <c r="J17" s="267"/>
      <c r="K17" s="267"/>
      <c r="L17" s="267"/>
      <c r="M17" s="270"/>
      <c r="N17" s="271"/>
      <c r="O17" s="267"/>
      <c r="P17" s="267"/>
      <c r="Q17" s="272"/>
      <c r="R17" s="272"/>
      <c r="S17" s="270"/>
    </row>
    <row r="18" spans="1:19" ht="75" customHeight="1" x14ac:dyDescent="0.35">
      <c r="A18" s="708" t="s">
        <v>37</v>
      </c>
      <c r="B18" s="802"/>
      <c r="C18" s="849"/>
      <c r="D18" s="265"/>
      <c r="E18" s="266"/>
      <c r="F18" s="267"/>
      <c r="G18" s="268"/>
      <c r="H18" s="269"/>
      <c r="I18" s="267"/>
      <c r="J18" s="267"/>
      <c r="K18" s="267"/>
      <c r="L18" s="267"/>
      <c r="M18" s="270"/>
      <c r="N18" s="271"/>
      <c r="O18" s="267"/>
      <c r="P18" s="267"/>
      <c r="Q18" s="272"/>
      <c r="R18" s="272"/>
      <c r="S18" s="270"/>
    </row>
    <row r="19" spans="1:19" ht="31.5" x14ac:dyDescent="0.35">
      <c r="A19" s="708" t="s">
        <v>38</v>
      </c>
      <c r="B19" s="802"/>
      <c r="C19" s="849"/>
      <c r="D19" s="265"/>
      <c r="E19" s="266"/>
      <c r="F19" s="267"/>
      <c r="G19" s="268"/>
      <c r="H19" s="269"/>
      <c r="I19" s="267"/>
      <c r="J19" s="267"/>
      <c r="K19" s="267"/>
      <c r="L19" s="267"/>
      <c r="M19" s="270"/>
      <c r="N19" s="271"/>
      <c r="O19" s="267"/>
      <c r="P19" s="267"/>
      <c r="Q19" s="272"/>
      <c r="R19" s="272"/>
      <c r="S19" s="270"/>
    </row>
    <row r="20" spans="1:19" ht="21" x14ac:dyDescent="0.35">
      <c r="A20" s="708" t="s">
        <v>15</v>
      </c>
      <c r="B20" s="802"/>
      <c r="C20" s="849"/>
      <c r="D20" s="260">
        <v>9</v>
      </c>
      <c r="E20" s="261">
        <v>12</v>
      </c>
      <c r="F20" s="262"/>
      <c r="G20" s="263"/>
      <c r="H20" s="253">
        <v>5</v>
      </c>
      <c r="I20" s="257"/>
      <c r="J20" s="254">
        <f>2552.28+17153.42</f>
        <v>19705.699999999997</v>
      </c>
      <c r="K20" s="255">
        <v>83553.039999999994</v>
      </c>
      <c r="L20" s="257"/>
      <c r="M20" s="264"/>
      <c r="N20" s="256">
        <f>1+4</f>
        <v>5</v>
      </c>
      <c r="O20" s="257"/>
      <c r="P20" s="255">
        <f>(25920/4.2699)+11507.01</f>
        <v>17577.409775170381</v>
      </c>
      <c r="Q20" s="259">
        <f>25920+49055.54</f>
        <v>74975.540000000008</v>
      </c>
      <c r="R20" s="282"/>
      <c r="S20" s="270"/>
    </row>
    <row r="21" spans="1:19" ht="31.5" x14ac:dyDescent="0.35">
      <c r="A21" s="708" t="s">
        <v>16</v>
      </c>
      <c r="B21" s="802"/>
      <c r="C21" s="849"/>
      <c r="D21" s="265"/>
      <c r="E21" s="266"/>
      <c r="F21" s="267"/>
      <c r="G21" s="268"/>
      <c r="H21" s="269"/>
      <c r="I21" s="267"/>
      <c r="J21" s="267"/>
      <c r="K21" s="267"/>
      <c r="L21" s="267"/>
      <c r="M21" s="270"/>
      <c r="N21" s="271"/>
      <c r="O21" s="267"/>
      <c r="P21" s="267"/>
      <c r="Q21" s="272"/>
      <c r="R21" s="272"/>
      <c r="S21" s="270"/>
    </row>
    <row r="22" spans="1:19" ht="47.25" x14ac:dyDescent="0.25">
      <c r="A22" s="708" t="s">
        <v>17</v>
      </c>
      <c r="B22" s="802"/>
      <c r="C22" s="849"/>
      <c r="D22" s="283">
        <v>5</v>
      </c>
      <c r="E22" s="284">
        <v>5</v>
      </c>
      <c r="F22" s="284">
        <v>5</v>
      </c>
      <c r="G22" s="285">
        <v>5</v>
      </c>
      <c r="H22" s="283">
        <v>8</v>
      </c>
      <c r="I22" s="284">
        <v>8</v>
      </c>
      <c r="J22" s="408">
        <f>28342.87+2816.26</f>
        <v>31159.129999999997</v>
      </c>
      <c r="K22" s="408">
        <f>4858.5+14000+39093.42+18000+14145+28062.43+2706+9300.01</f>
        <v>130165.36</v>
      </c>
      <c r="L22" s="408">
        <f>28342.87+2816.26</f>
        <v>31159.129999999997</v>
      </c>
      <c r="M22" s="408">
        <f>4858.5+14000+39093.42+18000+14145+28062.43+2706+9300.01</f>
        <v>130165.36</v>
      </c>
      <c r="N22" s="286">
        <v>8</v>
      </c>
      <c r="O22" s="284">
        <v>8</v>
      </c>
      <c r="P22" s="408">
        <f>28342.87+2816.26</f>
        <v>31159.129999999997</v>
      </c>
      <c r="Q22" s="408">
        <f>4858.5+14000+39093.42+18000+14145+28062.43+2706+9300.01</f>
        <v>130165.36</v>
      </c>
      <c r="R22" s="408">
        <f>28342.87+2816.26</f>
        <v>31159.129999999997</v>
      </c>
      <c r="S22" s="408">
        <f>4858.5+14000+39093.42+18000+14145+28062.43+2706+9300.01</f>
        <v>130165.36</v>
      </c>
    </row>
    <row r="23" spans="1:19" ht="63.75" customHeight="1" x14ac:dyDescent="0.35">
      <c r="A23" s="708" t="s">
        <v>22</v>
      </c>
      <c r="B23" s="802"/>
      <c r="C23" s="849"/>
      <c r="D23" s="287"/>
      <c r="E23" s="288"/>
      <c r="F23" s="257"/>
      <c r="G23" s="282"/>
      <c r="H23" s="269"/>
      <c r="I23" s="267"/>
      <c r="J23" s="267"/>
      <c r="K23" s="267"/>
      <c r="L23" s="267"/>
      <c r="M23" s="270"/>
      <c r="N23" s="271"/>
      <c r="O23" s="267"/>
      <c r="P23" s="267"/>
      <c r="Q23" s="272"/>
      <c r="R23" s="272"/>
      <c r="S23" s="270"/>
    </row>
    <row r="24" spans="1:19" ht="47.25" x14ac:dyDescent="0.35">
      <c r="A24" s="708" t="s">
        <v>18</v>
      </c>
      <c r="B24" s="802"/>
      <c r="C24" s="849"/>
      <c r="D24" s="287"/>
      <c r="E24" s="288"/>
      <c r="F24" s="257"/>
      <c r="G24" s="282"/>
      <c r="H24" s="269"/>
      <c r="I24" s="267"/>
      <c r="J24" s="267"/>
      <c r="K24" s="267"/>
      <c r="L24" s="267"/>
      <c r="M24" s="270"/>
      <c r="N24" s="271"/>
      <c r="O24" s="267"/>
      <c r="P24" s="267"/>
      <c r="Q24" s="272"/>
      <c r="R24" s="272"/>
      <c r="S24" s="270"/>
    </row>
    <row r="25" spans="1:19" ht="32.25" thickBot="1" x14ac:dyDescent="0.3">
      <c r="A25" s="709" t="s">
        <v>19</v>
      </c>
      <c r="B25" s="803"/>
      <c r="C25" s="869"/>
      <c r="D25" s="289">
        <v>1</v>
      </c>
      <c r="E25" s="290">
        <v>1</v>
      </c>
      <c r="F25" s="291">
        <v>1</v>
      </c>
      <c r="G25" s="292">
        <v>1</v>
      </c>
      <c r="H25" s="293">
        <v>3</v>
      </c>
      <c r="I25" s="294">
        <v>3</v>
      </c>
      <c r="J25" s="740">
        <v>15767.9</v>
      </c>
      <c r="K25" s="741">
        <f>27921+37500+1619.98</f>
        <v>67040.98</v>
      </c>
      <c r="L25" s="740">
        <v>15767.9</v>
      </c>
      <c r="M25" s="741">
        <f>27921+37500+1619.98</f>
        <v>67040.98</v>
      </c>
      <c r="N25" s="295">
        <v>3</v>
      </c>
      <c r="O25" s="296">
        <v>3</v>
      </c>
      <c r="P25" s="740">
        <v>15767.9</v>
      </c>
      <c r="Q25" s="741">
        <f>27921+37500+1619.98</f>
        <v>67040.98</v>
      </c>
      <c r="R25" s="740">
        <v>15767.9</v>
      </c>
      <c r="S25" s="741">
        <f>27921+37500+1619.98</f>
        <v>67040.98</v>
      </c>
    </row>
    <row r="26" spans="1:19" ht="24" thickBot="1" x14ac:dyDescent="0.3">
      <c r="A26" s="11" t="s">
        <v>12</v>
      </c>
      <c r="B26" s="15">
        <v>85617</v>
      </c>
      <c r="C26" s="15">
        <f>B13-P26</f>
        <v>21112.56022482962</v>
      </c>
      <c r="D26" s="16">
        <f>SUM(D13:D25)</f>
        <v>15</v>
      </c>
      <c r="E26" s="16">
        <f t="shared" ref="E26:S26" si="0">SUM(E13:E25)</f>
        <v>18</v>
      </c>
      <c r="F26" s="16">
        <f t="shared" si="0"/>
        <v>6</v>
      </c>
      <c r="G26" s="16">
        <f t="shared" si="0"/>
        <v>6</v>
      </c>
      <c r="H26" s="16">
        <f t="shared" si="0"/>
        <v>16</v>
      </c>
      <c r="I26" s="16">
        <f t="shared" si="0"/>
        <v>11</v>
      </c>
      <c r="J26" s="95">
        <f>SUM(J13:J25)</f>
        <v>66632.73</v>
      </c>
      <c r="K26" s="95">
        <f t="shared" si="0"/>
        <v>280759.38</v>
      </c>
      <c r="L26" s="95">
        <f t="shared" si="0"/>
        <v>46927.03</v>
      </c>
      <c r="M26" s="695">
        <f t="shared" si="0"/>
        <v>197206.34</v>
      </c>
      <c r="N26" s="126">
        <f t="shared" si="0"/>
        <v>16</v>
      </c>
      <c r="O26" s="16">
        <f t="shared" si="0"/>
        <v>11</v>
      </c>
      <c r="P26" s="95">
        <f t="shared" si="0"/>
        <v>64504.43977517038</v>
      </c>
      <c r="Q26" s="95">
        <f t="shared" si="0"/>
        <v>272181.88</v>
      </c>
      <c r="R26" s="95">
        <f t="shared" si="0"/>
        <v>46927.03</v>
      </c>
      <c r="S26" s="695">
        <f t="shared" si="0"/>
        <v>197206.34</v>
      </c>
    </row>
    <row r="30" spans="1:19" ht="18.75" x14ac:dyDescent="0.3">
      <c r="A30" s="45" t="s">
        <v>43</v>
      </c>
      <c r="B30" s="45"/>
      <c r="C30" s="45"/>
      <c r="D30" s="45"/>
      <c r="E30" s="45"/>
      <c r="F30" s="45"/>
    </row>
    <row r="31" spans="1:19" ht="21" x14ac:dyDescent="0.35">
      <c r="A31" s="329" t="s">
        <v>97</v>
      </c>
      <c r="B31" s="298"/>
      <c r="C31" s="298"/>
      <c r="D31" s="298"/>
      <c r="E31" s="298"/>
      <c r="F31" s="298"/>
      <c r="G31" s="298"/>
      <c r="H31" s="298"/>
    </row>
    <row r="32" spans="1:19" ht="15.75" thickBot="1" x14ac:dyDescent="0.3"/>
    <row r="33" spans="1:19" ht="25.5" customHeight="1" x14ac:dyDescent="0.25">
      <c r="A33" s="901" t="s">
        <v>0</v>
      </c>
      <c r="B33" s="829" t="s">
        <v>39</v>
      </c>
      <c r="C33" s="830"/>
      <c r="D33" s="855" t="s">
        <v>73</v>
      </c>
      <c r="E33" s="856"/>
      <c r="F33" s="856"/>
      <c r="G33" s="857"/>
      <c r="H33" s="804" t="s">
        <v>74</v>
      </c>
      <c r="I33" s="804"/>
      <c r="J33" s="804"/>
      <c r="K33" s="804"/>
      <c r="L33" s="804"/>
      <c r="M33" s="805"/>
      <c r="N33" s="806" t="s">
        <v>7</v>
      </c>
      <c r="O33" s="806"/>
      <c r="P33" s="807"/>
      <c r="Q33" s="808"/>
      <c r="R33" s="808"/>
      <c r="S33" s="809"/>
    </row>
    <row r="34" spans="1:19" ht="16.5" customHeight="1" thickBot="1" x14ac:dyDescent="0.3">
      <c r="A34" s="902"/>
      <c r="B34" s="831"/>
      <c r="C34" s="832"/>
      <c r="D34" s="858"/>
      <c r="E34" s="859"/>
      <c r="F34" s="859"/>
      <c r="G34" s="860"/>
      <c r="H34" s="833" t="s">
        <v>5</v>
      </c>
      <c r="I34" s="834"/>
      <c r="J34" s="835" t="s">
        <v>33</v>
      </c>
      <c r="K34" s="833"/>
      <c r="L34" s="833"/>
      <c r="M34" s="836"/>
      <c r="N34" s="904" t="s">
        <v>75</v>
      </c>
      <c r="O34" s="905"/>
      <c r="P34" s="841" t="s">
        <v>13</v>
      </c>
      <c r="Q34" s="835"/>
      <c r="R34" s="835"/>
      <c r="S34" s="842"/>
    </row>
    <row r="35" spans="1:19" ht="15.75" customHeight="1" x14ac:dyDescent="0.25">
      <c r="A35" s="903"/>
      <c r="B35" s="837" t="s">
        <v>40</v>
      </c>
      <c r="C35" s="839" t="s">
        <v>34</v>
      </c>
      <c r="D35" s="816" t="s">
        <v>76</v>
      </c>
      <c r="E35" s="818" t="s">
        <v>77</v>
      </c>
      <c r="F35" s="826" t="s">
        <v>23</v>
      </c>
      <c r="G35" s="827"/>
      <c r="H35" s="868" t="s">
        <v>8</v>
      </c>
      <c r="I35" s="861" t="s">
        <v>23</v>
      </c>
      <c r="J35" s="810" t="s">
        <v>8</v>
      </c>
      <c r="K35" s="811"/>
      <c r="L35" s="866" t="s">
        <v>23</v>
      </c>
      <c r="M35" s="867"/>
      <c r="N35" s="812" t="s">
        <v>8</v>
      </c>
      <c r="O35" s="812" t="s">
        <v>23</v>
      </c>
      <c r="P35" s="810" t="s">
        <v>8</v>
      </c>
      <c r="Q35" s="811"/>
      <c r="R35" s="824" t="s">
        <v>23</v>
      </c>
      <c r="S35" s="825"/>
    </row>
    <row r="36" spans="1:19" ht="41.25" customHeight="1" thickBot="1" x14ac:dyDescent="0.3">
      <c r="A36" s="903"/>
      <c r="B36" s="838"/>
      <c r="C36" s="840"/>
      <c r="D36" s="817"/>
      <c r="E36" s="819"/>
      <c r="F36" s="76" t="s">
        <v>78</v>
      </c>
      <c r="G36" s="80" t="s">
        <v>79</v>
      </c>
      <c r="H36" s="868"/>
      <c r="I36" s="861"/>
      <c r="J36" s="25" t="s">
        <v>41</v>
      </c>
      <c r="K36" s="26" t="s">
        <v>42</v>
      </c>
      <c r="L36" s="25" t="s">
        <v>41</v>
      </c>
      <c r="M36" s="27" t="s">
        <v>42</v>
      </c>
      <c r="N36" s="813"/>
      <c r="O36" s="813"/>
      <c r="P36" s="77" t="s">
        <v>41</v>
      </c>
      <c r="Q36" s="75" t="s">
        <v>42</v>
      </c>
      <c r="R36" s="77" t="s">
        <v>41</v>
      </c>
      <c r="S36" s="78" t="s">
        <v>42</v>
      </c>
    </row>
    <row r="37" spans="1:19" ht="15.75" thickBot="1" x14ac:dyDescent="0.3">
      <c r="A37" s="23" t="s">
        <v>1</v>
      </c>
      <c r="B37" s="24" t="s">
        <v>2</v>
      </c>
      <c r="C37" s="23" t="s">
        <v>3</v>
      </c>
      <c r="D37" s="81" t="s">
        <v>4</v>
      </c>
      <c r="E37" s="81" t="s">
        <v>6</v>
      </c>
      <c r="F37" s="82">
        <v>5</v>
      </c>
      <c r="G37" s="83">
        <v>6</v>
      </c>
      <c r="H37" s="84">
        <v>7</v>
      </c>
      <c r="I37" s="85">
        <v>8</v>
      </c>
      <c r="J37" s="86">
        <v>9</v>
      </c>
      <c r="K37" s="85">
        <v>10</v>
      </c>
      <c r="L37" s="87">
        <v>11</v>
      </c>
      <c r="M37" s="88">
        <v>12</v>
      </c>
      <c r="N37" s="84">
        <v>13</v>
      </c>
      <c r="O37" s="85">
        <v>14</v>
      </c>
      <c r="P37" s="89">
        <v>15</v>
      </c>
      <c r="Q37" s="86">
        <v>16</v>
      </c>
      <c r="R37" s="86">
        <v>17</v>
      </c>
      <c r="S37" s="87">
        <v>18</v>
      </c>
    </row>
    <row r="38" spans="1:19" ht="38.25" customHeight="1" x14ac:dyDescent="0.35">
      <c r="A38" s="710" t="s">
        <v>21</v>
      </c>
      <c r="B38" s="801">
        <v>130523</v>
      </c>
      <c r="C38" s="848">
        <f>B38-P51</f>
        <v>14016.869999999995</v>
      </c>
      <c r="D38" s="273"/>
      <c r="E38" s="274"/>
      <c r="F38" s="275"/>
      <c r="G38" s="276"/>
      <c r="H38" s="277"/>
      <c r="I38" s="278"/>
      <c r="J38" s="278"/>
      <c r="K38" s="278"/>
      <c r="L38" s="278"/>
      <c r="M38" s="279"/>
      <c r="N38" s="277"/>
      <c r="O38" s="278"/>
      <c r="P38" s="278"/>
      <c r="Q38" s="281"/>
      <c r="R38" s="281"/>
      <c r="S38" s="279"/>
    </row>
    <row r="39" spans="1:19" ht="47.25" x14ac:dyDescent="0.35">
      <c r="A39" s="710" t="s">
        <v>14</v>
      </c>
      <c r="B39" s="802"/>
      <c r="C39" s="849"/>
      <c r="D39" s="265"/>
      <c r="E39" s="266"/>
      <c r="F39" s="267"/>
      <c r="G39" s="268"/>
      <c r="H39" s="269"/>
      <c r="I39" s="267"/>
      <c r="J39" s="267"/>
      <c r="K39" s="267"/>
      <c r="L39" s="267"/>
      <c r="M39" s="270"/>
      <c r="N39" s="269"/>
      <c r="O39" s="267"/>
      <c r="P39" s="267"/>
      <c r="Q39" s="272"/>
      <c r="R39" s="272"/>
      <c r="S39" s="270"/>
    </row>
    <row r="40" spans="1:19" ht="31.5" x14ac:dyDescent="0.35">
      <c r="A40" s="710" t="s">
        <v>35</v>
      </c>
      <c r="B40" s="802"/>
      <c r="C40" s="849"/>
      <c r="D40" s="265"/>
      <c r="E40" s="266"/>
      <c r="F40" s="267"/>
      <c r="G40" s="268"/>
      <c r="H40" s="269"/>
      <c r="I40" s="267"/>
      <c r="J40" s="267"/>
      <c r="K40" s="267"/>
      <c r="L40" s="267"/>
      <c r="M40" s="270"/>
      <c r="N40" s="269"/>
      <c r="O40" s="267"/>
      <c r="P40" s="267"/>
      <c r="Q40" s="272"/>
      <c r="R40" s="272"/>
      <c r="S40" s="270"/>
    </row>
    <row r="41" spans="1:19" ht="63" x14ac:dyDescent="0.35">
      <c r="A41" s="710" t="s">
        <v>36</v>
      </c>
      <c r="B41" s="802"/>
      <c r="C41" s="849"/>
      <c r="D41" s="265"/>
      <c r="E41" s="266"/>
      <c r="F41" s="267"/>
      <c r="G41" s="268"/>
      <c r="H41" s="269"/>
      <c r="I41" s="267"/>
      <c r="J41" s="267"/>
      <c r="K41" s="267"/>
      <c r="L41" s="267"/>
      <c r="M41" s="270"/>
      <c r="N41" s="269"/>
      <c r="O41" s="267"/>
      <c r="P41" s="267"/>
      <c r="Q41" s="272"/>
      <c r="R41" s="272"/>
      <c r="S41" s="270"/>
    </row>
    <row r="42" spans="1:19" ht="63" x14ac:dyDescent="0.35">
      <c r="A42" s="710" t="s">
        <v>20</v>
      </c>
      <c r="B42" s="802"/>
      <c r="C42" s="849"/>
      <c r="D42" s="265"/>
      <c r="E42" s="266"/>
      <c r="F42" s="267"/>
      <c r="G42" s="268"/>
      <c r="H42" s="269"/>
      <c r="I42" s="267"/>
      <c r="J42" s="267"/>
      <c r="K42" s="267"/>
      <c r="L42" s="267"/>
      <c r="M42" s="270"/>
      <c r="N42" s="269"/>
      <c r="O42" s="267"/>
      <c r="P42" s="267"/>
      <c r="Q42" s="272"/>
      <c r="R42" s="272"/>
      <c r="S42" s="270"/>
    </row>
    <row r="43" spans="1:19" ht="38.25" customHeight="1" x14ac:dyDescent="0.35">
      <c r="A43" s="710" t="s">
        <v>37</v>
      </c>
      <c r="B43" s="802"/>
      <c r="C43" s="849"/>
      <c r="D43" s="265"/>
      <c r="E43" s="266"/>
      <c r="F43" s="267"/>
      <c r="G43" s="268"/>
      <c r="H43" s="269"/>
      <c r="I43" s="267"/>
      <c r="J43" s="267"/>
      <c r="K43" s="267"/>
      <c r="L43" s="267"/>
      <c r="M43" s="270"/>
      <c r="N43" s="269"/>
      <c r="O43" s="267"/>
      <c r="P43" s="267"/>
      <c r="Q43" s="272"/>
      <c r="R43" s="272"/>
      <c r="S43" s="270"/>
    </row>
    <row r="44" spans="1:19" ht="31.5" x14ac:dyDescent="0.35">
      <c r="A44" s="710" t="s">
        <v>38</v>
      </c>
      <c r="B44" s="802"/>
      <c r="C44" s="849"/>
      <c r="D44" s="265"/>
      <c r="E44" s="266"/>
      <c r="F44" s="267"/>
      <c r="G44" s="268"/>
      <c r="H44" s="269"/>
      <c r="I44" s="267"/>
      <c r="J44" s="267"/>
      <c r="K44" s="267"/>
      <c r="L44" s="267"/>
      <c r="M44" s="270"/>
      <c r="N44" s="269"/>
      <c r="O44" s="267"/>
      <c r="P44" s="267"/>
      <c r="Q44" s="272"/>
      <c r="R44" s="272"/>
      <c r="S44" s="270"/>
    </row>
    <row r="45" spans="1:19" ht="21" x14ac:dyDescent="0.35">
      <c r="A45" s="710" t="s">
        <v>15</v>
      </c>
      <c r="B45" s="802"/>
      <c r="C45" s="849"/>
      <c r="D45" s="260">
        <v>5</v>
      </c>
      <c r="E45" s="261">
        <v>11</v>
      </c>
      <c r="F45" s="299"/>
      <c r="G45" s="300"/>
      <c r="H45" s="301">
        <v>12</v>
      </c>
      <c r="I45" s="302"/>
      <c r="J45" s="303">
        <v>20450.52</v>
      </c>
      <c r="K45" s="303">
        <v>88246.45</v>
      </c>
      <c r="L45" s="302"/>
      <c r="M45" s="304"/>
      <c r="N45" s="305">
        <v>17</v>
      </c>
      <c r="O45" s="302"/>
      <c r="P45" s="306">
        <v>19273.18</v>
      </c>
      <c r="Q45" s="307">
        <v>88246.45</v>
      </c>
      <c r="R45" s="308"/>
      <c r="S45" s="309"/>
    </row>
    <row r="46" spans="1:19" ht="31.5" x14ac:dyDescent="0.35">
      <c r="A46" s="710" t="s">
        <v>16</v>
      </c>
      <c r="B46" s="802"/>
      <c r="C46" s="849"/>
      <c r="D46" s="310"/>
      <c r="E46" s="311"/>
      <c r="F46" s="312"/>
      <c r="G46" s="313"/>
      <c r="H46" s="314"/>
      <c r="I46" s="312"/>
      <c r="J46" s="312"/>
      <c r="K46" s="312"/>
      <c r="L46" s="312"/>
      <c r="M46" s="309"/>
      <c r="N46" s="314"/>
      <c r="O46" s="312"/>
      <c r="P46" s="312"/>
      <c r="Q46" s="315"/>
      <c r="R46" s="315"/>
      <c r="S46" s="309"/>
    </row>
    <row r="47" spans="1:19" ht="48" thickBot="1" x14ac:dyDescent="0.3">
      <c r="A47" s="710" t="s">
        <v>17</v>
      </c>
      <c r="B47" s="802"/>
      <c r="C47" s="849"/>
      <c r="D47" s="316">
        <v>4</v>
      </c>
      <c r="E47" s="317">
        <v>4</v>
      </c>
      <c r="F47" s="318">
        <v>2</v>
      </c>
      <c r="G47" s="319">
        <v>2</v>
      </c>
      <c r="H47" s="320">
        <v>5</v>
      </c>
      <c r="I47" s="318">
        <v>3</v>
      </c>
      <c r="J47" s="255">
        <v>32503.54</v>
      </c>
      <c r="K47" s="255">
        <v>135997.42000000001</v>
      </c>
      <c r="L47" s="255">
        <v>21690.43</v>
      </c>
      <c r="M47" s="321">
        <v>90197.42</v>
      </c>
      <c r="N47" s="320">
        <v>5</v>
      </c>
      <c r="O47" s="318">
        <v>3</v>
      </c>
      <c r="P47" s="255">
        <v>31957.58</v>
      </c>
      <c r="Q47" s="255">
        <v>135997.42000000001</v>
      </c>
      <c r="R47" s="255">
        <v>21144.47</v>
      </c>
      <c r="S47" s="321">
        <v>90197.42</v>
      </c>
    </row>
    <row r="48" spans="1:19" ht="78.75" x14ac:dyDescent="0.35">
      <c r="A48" s="710" t="s">
        <v>22</v>
      </c>
      <c r="B48" s="802"/>
      <c r="C48" s="849"/>
      <c r="D48" s="287"/>
      <c r="E48" s="288"/>
      <c r="F48" s="257"/>
      <c r="G48" s="282"/>
      <c r="H48" s="314"/>
      <c r="I48" s="312"/>
      <c r="J48" s="312"/>
      <c r="K48" s="312"/>
      <c r="L48" s="312"/>
      <c r="M48" s="309"/>
      <c r="N48" s="314"/>
      <c r="O48" s="312"/>
      <c r="P48" s="312"/>
      <c r="Q48" s="315"/>
      <c r="R48" s="315"/>
      <c r="S48" s="309"/>
    </row>
    <row r="49" spans="1:19" ht="47.25" x14ac:dyDescent="0.35">
      <c r="A49" s="710" t="s">
        <v>18</v>
      </c>
      <c r="B49" s="802"/>
      <c r="C49" s="849"/>
      <c r="D49" s="287"/>
      <c r="E49" s="288"/>
      <c r="F49" s="257"/>
      <c r="G49" s="282"/>
      <c r="H49" s="314"/>
      <c r="I49" s="312"/>
      <c r="J49" s="312"/>
      <c r="K49" s="312"/>
      <c r="L49" s="312"/>
      <c r="M49" s="309"/>
      <c r="N49" s="314"/>
      <c r="O49" s="312"/>
      <c r="P49" s="312"/>
      <c r="Q49" s="315"/>
      <c r="R49" s="315"/>
      <c r="S49" s="309"/>
    </row>
    <row r="50" spans="1:19" ht="32.25" thickBot="1" x14ac:dyDescent="0.3">
      <c r="A50" s="711" t="s">
        <v>19</v>
      </c>
      <c r="B50" s="803"/>
      <c r="C50" s="869"/>
      <c r="D50" s="316">
        <v>10</v>
      </c>
      <c r="E50" s="322">
        <v>17</v>
      </c>
      <c r="F50" s="323">
        <v>3</v>
      </c>
      <c r="G50" s="324">
        <v>6</v>
      </c>
      <c r="H50" s="325">
        <v>25</v>
      </c>
      <c r="I50" s="323">
        <v>17</v>
      </c>
      <c r="J50" s="326">
        <v>64673.08</v>
      </c>
      <c r="K50" s="327">
        <v>276805.45</v>
      </c>
      <c r="L50" s="326">
        <v>39992.839999999997</v>
      </c>
      <c r="M50" s="328">
        <v>168175.98</v>
      </c>
      <c r="N50" s="325">
        <v>25</v>
      </c>
      <c r="O50" s="323">
        <v>17</v>
      </c>
      <c r="P50" s="327">
        <v>65275.37</v>
      </c>
      <c r="Q50" s="327">
        <v>276805.45</v>
      </c>
      <c r="R50" s="327">
        <v>39660.46</v>
      </c>
      <c r="S50" s="327">
        <v>168175.98</v>
      </c>
    </row>
    <row r="51" spans="1:19" ht="24" thickBot="1" x14ac:dyDescent="0.3">
      <c r="A51" s="47" t="s">
        <v>12</v>
      </c>
      <c r="B51" s="15">
        <v>130523</v>
      </c>
      <c r="C51" s="15">
        <f>B38-P51</f>
        <v>14016.869999999995</v>
      </c>
      <c r="D51" s="16">
        <f>SUM(D38:D50)</f>
        <v>19</v>
      </c>
      <c r="E51" s="16">
        <f t="shared" ref="E51:S51" si="1">SUM(E38:E50)</f>
        <v>32</v>
      </c>
      <c r="F51" s="16">
        <f t="shared" si="1"/>
        <v>5</v>
      </c>
      <c r="G51" s="16">
        <f t="shared" si="1"/>
        <v>8</v>
      </c>
      <c r="H51" s="16">
        <f t="shared" si="1"/>
        <v>42</v>
      </c>
      <c r="I51" s="16">
        <f t="shared" si="1"/>
        <v>20</v>
      </c>
      <c r="J51" s="95">
        <f>SUM(J38:J50)</f>
        <v>117627.14</v>
      </c>
      <c r="K51" s="95">
        <f t="shared" si="1"/>
        <v>501049.32</v>
      </c>
      <c r="L51" s="95">
        <f t="shared" si="1"/>
        <v>61683.27</v>
      </c>
      <c r="M51" s="695">
        <f t="shared" si="1"/>
        <v>258373.40000000002</v>
      </c>
      <c r="N51" s="126">
        <f t="shared" si="1"/>
        <v>47</v>
      </c>
      <c r="O51" s="16">
        <f t="shared" si="1"/>
        <v>20</v>
      </c>
      <c r="P51" s="95">
        <f t="shared" si="1"/>
        <v>116506.13</v>
      </c>
      <c r="Q51" s="95">
        <f t="shared" si="1"/>
        <v>501049.32</v>
      </c>
      <c r="R51" s="95">
        <f t="shared" si="1"/>
        <v>60804.93</v>
      </c>
      <c r="S51" s="695">
        <f t="shared" si="1"/>
        <v>258373.40000000002</v>
      </c>
    </row>
    <row r="52" spans="1:19" x14ac:dyDescent="0.25">
      <c r="B52" s="726"/>
    </row>
    <row r="55" spans="1:19" ht="18.75" x14ac:dyDescent="0.3">
      <c r="A55" s="45" t="s">
        <v>43</v>
      </c>
    </row>
    <row r="56" spans="1:19" ht="21" x14ac:dyDescent="0.35">
      <c r="A56" s="702" t="s">
        <v>66</v>
      </c>
      <c r="B56" s="703"/>
      <c r="C56" s="703"/>
      <c r="D56" s="703"/>
      <c r="E56" s="703"/>
      <c r="F56" s="703"/>
    </row>
    <row r="57" spans="1:19" ht="15.75" thickBot="1" x14ac:dyDescent="0.3"/>
    <row r="58" spans="1:19" ht="15.75" customHeight="1" x14ac:dyDescent="0.25">
      <c r="A58" s="880" t="s">
        <v>0</v>
      </c>
      <c r="B58" s="829" t="s">
        <v>39</v>
      </c>
      <c r="C58" s="830"/>
      <c r="D58" s="855" t="s">
        <v>73</v>
      </c>
      <c r="E58" s="856"/>
      <c r="F58" s="856"/>
      <c r="G58" s="857"/>
      <c r="H58" s="804" t="s">
        <v>74</v>
      </c>
      <c r="I58" s="804"/>
      <c r="J58" s="804"/>
      <c r="K58" s="804"/>
      <c r="L58" s="804"/>
      <c r="M58" s="805"/>
      <c r="N58" s="806" t="s">
        <v>7</v>
      </c>
      <c r="O58" s="806"/>
      <c r="P58" s="807"/>
      <c r="Q58" s="808"/>
      <c r="R58" s="808"/>
      <c r="S58" s="809"/>
    </row>
    <row r="59" spans="1:19" ht="16.5" customHeight="1" thickBot="1" x14ac:dyDescent="0.3">
      <c r="A59" s="881"/>
      <c r="B59" s="831"/>
      <c r="C59" s="832"/>
      <c r="D59" s="858"/>
      <c r="E59" s="859"/>
      <c r="F59" s="859"/>
      <c r="G59" s="860"/>
      <c r="H59" s="833" t="s">
        <v>5</v>
      </c>
      <c r="I59" s="834"/>
      <c r="J59" s="835" t="s">
        <v>33</v>
      </c>
      <c r="K59" s="833"/>
      <c r="L59" s="833"/>
      <c r="M59" s="836"/>
      <c r="N59" s="864" t="s">
        <v>75</v>
      </c>
      <c r="O59" s="865"/>
      <c r="P59" s="841" t="s">
        <v>13</v>
      </c>
      <c r="Q59" s="835"/>
      <c r="R59" s="835"/>
      <c r="S59" s="842"/>
    </row>
    <row r="60" spans="1:19" ht="15.75" customHeight="1" x14ac:dyDescent="0.25">
      <c r="A60" s="882"/>
      <c r="B60" s="837" t="s">
        <v>40</v>
      </c>
      <c r="C60" s="839" t="s">
        <v>34</v>
      </c>
      <c r="D60" s="816" t="s">
        <v>76</v>
      </c>
      <c r="E60" s="818" t="s">
        <v>77</v>
      </c>
      <c r="F60" s="826" t="s">
        <v>23</v>
      </c>
      <c r="G60" s="827"/>
      <c r="H60" s="868" t="s">
        <v>8</v>
      </c>
      <c r="I60" s="861" t="s">
        <v>23</v>
      </c>
      <c r="J60" s="810" t="s">
        <v>8</v>
      </c>
      <c r="K60" s="811"/>
      <c r="L60" s="866" t="s">
        <v>23</v>
      </c>
      <c r="M60" s="867"/>
      <c r="N60" s="812" t="s">
        <v>8</v>
      </c>
      <c r="O60" s="812" t="s">
        <v>23</v>
      </c>
      <c r="P60" s="810" t="s">
        <v>8</v>
      </c>
      <c r="Q60" s="811"/>
      <c r="R60" s="824" t="s">
        <v>23</v>
      </c>
      <c r="S60" s="825"/>
    </row>
    <row r="61" spans="1:19" ht="54" customHeight="1" thickBot="1" x14ac:dyDescent="0.3">
      <c r="A61" s="882"/>
      <c r="B61" s="838"/>
      <c r="C61" s="840"/>
      <c r="D61" s="817"/>
      <c r="E61" s="819"/>
      <c r="F61" s="76" t="s">
        <v>78</v>
      </c>
      <c r="G61" s="80" t="s">
        <v>79</v>
      </c>
      <c r="H61" s="868"/>
      <c r="I61" s="861"/>
      <c r="J61" s="25" t="s">
        <v>41</v>
      </c>
      <c r="K61" s="26" t="s">
        <v>42</v>
      </c>
      <c r="L61" s="25" t="s">
        <v>41</v>
      </c>
      <c r="M61" s="27" t="s">
        <v>42</v>
      </c>
      <c r="N61" s="813"/>
      <c r="O61" s="813"/>
      <c r="P61" s="77" t="s">
        <v>41</v>
      </c>
      <c r="Q61" s="75" t="s">
        <v>42</v>
      </c>
      <c r="R61" s="77" t="s">
        <v>41</v>
      </c>
      <c r="S61" s="78" t="s">
        <v>42</v>
      </c>
    </row>
    <row r="62" spans="1:19" ht="15.75" thickBot="1" x14ac:dyDescent="0.3">
      <c r="A62" s="3" t="s">
        <v>1</v>
      </c>
      <c r="B62" s="24" t="s">
        <v>2</v>
      </c>
      <c r="C62" s="23" t="s">
        <v>3</v>
      </c>
      <c r="D62" s="81" t="s">
        <v>4</v>
      </c>
      <c r="E62" s="81" t="s">
        <v>6</v>
      </c>
      <c r="F62" s="82">
        <v>5</v>
      </c>
      <c r="G62" s="83">
        <v>6</v>
      </c>
      <c r="H62" s="84">
        <v>7</v>
      </c>
      <c r="I62" s="85">
        <v>8</v>
      </c>
      <c r="J62" s="86">
        <v>9</v>
      </c>
      <c r="K62" s="85">
        <v>10</v>
      </c>
      <c r="L62" s="87">
        <v>11</v>
      </c>
      <c r="M62" s="88">
        <v>12</v>
      </c>
      <c r="N62" s="84">
        <v>13</v>
      </c>
      <c r="O62" s="85">
        <v>14</v>
      </c>
      <c r="P62" s="89">
        <v>15</v>
      </c>
      <c r="Q62" s="86">
        <v>16</v>
      </c>
      <c r="R62" s="86">
        <v>17</v>
      </c>
      <c r="S62" s="87">
        <v>18</v>
      </c>
    </row>
    <row r="63" spans="1:19" ht="38.25" customHeight="1" x14ac:dyDescent="0.35">
      <c r="A63" s="712" t="s">
        <v>21</v>
      </c>
      <c r="B63" s="801">
        <v>173433</v>
      </c>
      <c r="C63" s="848">
        <f>B63-P76</f>
        <v>47995.42</v>
      </c>
      <c r="D63" s="273"/>
      <c r="E63" s="274"/>
      <c r="F63" s="275"/>
      <c r="G63" s="276"/>
      <c r="H63" s="277"/>
      <c r="I63" s="278"/>
      <c r="J63" s="278"/>
      <c r="K63" s="278"/>
      <c r="L63" s="278"/>
      <c r="M63" s="279"/>
      <c r="N63" s="280"/>
      <c r="O63" s="278"/>
      <c r="P63" s="278"/>
      <c r="Q63" s="281"/>
      <c r="R63" s="281"/>
      <c r="S63" s="279"/>
    </row>
    <row r="64" spans="1:19" ht="47.25" x14ac:dyDescent="0.35">
      <c r="A64" s="712" t="s">
        <v>14</v>
      </c>
      <c r="B64" s="802"/>
      <c r="C64" s="849"/>
      <c r="D64" s="265"/>
      <c r="E64" s="266"/>
      <c r="F64" s="267"/>
      <c r="G64" s="268"/>
      <c r="H64" s="269"/>
      <c r="I64" s="267"/>
      <c r="J64" s="267"/>
      <c r="K64" s="267"/>
      <c r="L64" s="267"/>
      <c r="M64" s="270"/>
      <c r="N64" s="271"/>
      <c r="O64" s="267"/>
      <c r="P64" s="267"/>
      <c r="Q64" s="272"/>
      <c r="R64" s="272"/>
      <c r="S64" s="270"/>
    </row>
    <row r="65" spans="1:19" ht="31.5" x14ac:dyDescent="0.35">
      <c r="A65" s="712" t="s">
        <v>35</v>
      </c>
      <c r="B65" s="802"/>
      <c r="C65" s="849"/>
      <c r="D65" s="265"/>
      <c r="E65" s="266"/>
      <c r="F65" s="267"/>
      <c r="G65" s="268"/>
      <c r="H65" s="269"/>
      <c r="I65" s="267"/>
      <c r="J65" s="267"/>
      <c r="K65" s="267"/>
      <c r="L65" s="267"/>
      <c r="M65" s="270"/>
      <c r="N65" s="271"/>
      <c r="O65" s="267"/>
      <c r="P65" s="267"/>
      <c r="Q65" s="272"/>
      <c r="R65" s="272"/>
      <c r="S65" s="270"/>
    </row>
    <row r="66" spans="1:19" ht="63" x14ac:dyDescent="0.35">
      <c r="A66" s="712" t="s">
        <v>36</v>
      </c>
      <c r="B66" s="802"/>
      <c r="C66" s="849"/>
      <c r="D66" s="265"/>
      <c r="E66" s="266"/>
      <c r="F66" s="267"/>
      <c r="G66" s="268"/>
      <c r="H66" s="269"/>
      <c r="I66" s="267"/>
      <c r="J66" s="267"/>
      <c r="K66" s="267"/>
      <c r="L66" s="267"/>
      <c r="M66" s="270"/>
      <c r="N66" s="271"/>
      <c r="O66" s="267"/>
      <c r="P66" s="267"/>
      <c r="Q66" s="272"/>
      <c r="R66" s="272"/>
      <c r="S66" s="270"/>
    </row>
    <row r="67" spans="1:19" ht="63" x14ac:dyDescent="0.35">
      <c r="A67" s="712" t="s">
        <v>20</v>
      </c>
      <c r="B67" s="802"/>
      <c r="C67" s="849"/>
      <c r="D67" s="265"/>
      <c r="E67" s="266"/>
      <c r="F67" s="267"/>
      <c r="G67" s="268"/>
      <c r="H67" s="269"/>
      <c r="I67" s="267"/>
      <c r="J67" s="267"/>
      <c r="K67" s="267"/>
      <c r="L67" s="267"/>
      <c r="M67" s="270"/>
      <c r="N67" s="271"/>
      <c r="O67" s="267"/>
      <c r="P67" s="267"/>
      <c r="Q67" s="272"/>
      <c r="R67" s="272"/>
      <c r="S67" s="270"/>
    </row>
    <row r="68" spans="1:19" ht="63" x14ac:dyDescent="0.35">
      <c r="A68" s="712" t="s">
        <v>37</v>
      </c>
      <c r="B68" s="802"/>
      <c r="C68" s="849"/>
      <c r="D68" s="265"/>
      <c r="E68" s="266"/>
      <c r="F68" s="267"/>
      <c r="G68" s="268"/>
      <c r="H68" s="269"/>
      <c r="I68" s="267"/>
      <c r="J68" s="267"/>
      <c r="K68" s="267"/>
      <c r="L68" s="267"/>
      <c r="M68" s="270"/>
      <c r="N68" s="271"/>
      <c r="O68" s="267"/>
      <c r="P68" s="267"/>
      <c r="Q68" s="272"/>
      <c r="R68" s="272"/>
      <c r="S68" s="270"/>
    </row>
    <row r="69" spans="1:19" ht="31.5" x14ac:dyDescent="0.35">
      <c r="A69" s="712" t="s">
        <v>38</v>
      </c>
      <c r="B69" s="802"/>
      <c r="C69" s="849"/>
      <c r="D69" s="265"/>
      <c r="E69" s="266"/>
      <c r="F69" s="267"/>
      <c r="G69" s="268"/>
      <c r="H69" s="269"/>
      <c r="I69" s="267"/>
      <c r="J69" s="267"/>
      <c r="K69" s="267"/>
      <c r="L69" s="267"/>
      <c r="M69" s="270"/>
      <c r="N69" s="271"/>
      <c r="O69" s="267"/>
      <c r="P69" s="267"/>
      <c r="Q69" s="272"/>
      <c r="R69" s="272"/>
      <c r="S69" s="270"/>
    </row>
    <row r="70" spans="1:19" ht="21" x14ac:dyDescent="0.25">
      <c r="A70" s="712" t="s">
        <v>15</v>
      </c>
      <c r="B70" s="802"/>
      <c r="C70" s="849"/>
      <c r="D70" s="330">
        <v>3</v>
      </c>
      <c r="E70" s="331">
        <v>0</v>
      </c>
      <c r="F70" s="332"/>
      <c r="G70" s="332"/>
      <c r="H70" s="253">
        <v>1</v>
      </c>
      <c r="I70" s="257"/>
      <c r="J70" s="254">
        <v>655.86</v>
      </c>
      <c r="K70" s="255">
        <v>2800</v>
      </c>
      <c r="L70" s="257"/>
      <c r="M70" s="264"/>
      <c r="N70" s="256">
        <v>1</v>
      </c>
      <c r="O70" s="257"/>
      <c r="P70" s="255">
        <v>655.86</v>
      </c>
      <c r="Q70" s="259">
        <v>2800</v>
      </c>
      <c r="R70" s="282"/>
      <c r="S70" s="264"/>
    </row>
    <row r="71" spans="1:19" ht="31.5" x14ac:dyDescent="0.35">
      <c r="A71" s="712" t="s">
        <v>16</v>
      </c>
      <c r="B71" s="802"/>
      <c r="C71" s="849"/>
      <c r="D71" s="265"/>
      <c r="E71" s="266"/>
      <c r="F71" s="267"/>
      <c r="G71" s="268"/>
      <c r="H71" s="269"/>
      <c r="I71" s="267"/>
      <c r="J71" s="267"/>
      <c r="K71" s="267"/>
      <c r="L71" s="267"/>
      <c r="M71" s="270"/>
      <c r="N71" s="271"/>
      <c r="O71" s="267"/>
      <c r="P71" s="267"/>
      <c r="Q71" s="272"/>
      <c r="R71" s="272"/>
      <c r="S71" s="270"/>
    </row>
    <row r="72" spans="1:19" ht="47.25" x14ac:dyDescent="0.25">
      <c r="A72" s="712" t="s">
        <v>17</v>
      </c>
      <c r="B72" s="802"/>
      <c r="C72" s="849"/>
      <c r="D72" s="333">
        <v>1</v>
      </c>
      <c r="E72" s="317">
        <v>0</v>
      </c>
      <c r="F72" s="318">
        <v>1</v>
      </c>
      <c r="G72" s="319">
        <v>0</v>
      </c>
      <c r="H72" s="320">
        <v>1</v>
      </c>
      <c r="I72" s="318">
        <v>1</v>
      </c>
      <c r="J72" s="255">
        <v>14411.52</v>
      </c>
      <c r="K72" s="255">
        <v>61468.02</v>
      </c>
      <c r="L72" s="255">
        <v>14411.52</v>
      </c>
      <c r="M72" s="321">
        <v>61468.02</v>
      </c>
      <c r="N72" s="256">
        <v>1</v>
      </c>
      <c r="O72" s="318">
        <v>1</v>
      </c>
      <c r="P72" s="255">
        <v>14398.02</v>
      </c>
      <c r="Q72" s="254">
        <v>61468.02</v>
      </c>
      <c r="R72" s="254">
        <v>14398.02</v>
      </c>
      <c r="S72" s="321">
        <v>61468.02</v>
      </c>
    </row>
    <row r="73" spans="1:19" ht="78.75" x14ac:dyDescent="0.35">
      <c r="A73" s="712" t="s">
        <v>22</v>
      </c>
      <c r="B73" s="802"/>
      <c r="C73" s="849"/>
      <c r="D73" s="287"/>
      <c r="E73" s="288"/>
      <c r="F73" s="257"/>
      <c r="G73" s="282"/>
      <c r="H73" s="269"/>
      <c r="I73" s="267"/>
      <c r="J73" s="267"/>
      <c r="K73" s="267"/>
      <c r="L73" s="267"/>
      <c r="M73" s="270"/>
      <c r="N73" s="271"/>
      <c r="O73" s="267"/>
      <c r="P73" s="267"/>
      <c r="Q73" s="272"/>
      <c r="R73" s="272"/>
      <c r="S73" s="270"/>
    </row>
    <row r="74" spans="1:19" ht="47.25" x14ac:dyDescent="0.35">
      <c r="A74" s="712" t="s">
        <v>18</v>
      </c>
      <c r="B74" s="802"/>
      <c r="C74" s="849"/>
      <c r="D74" s="287"/>
      <c r="E74" s="288"/>
      <c r="F74" s="257"/>
      <c r="G74" s="282"/>
      <c r="H74" s="269"/>
      <c r="I74" s="267"/>
      <c r="J74" s="267"/>
      <c r="K74" s="267"/>
      <c r="L74" s="267"/>
      <c r="M74" s="270"/>
      <c r="N74" s="271"/>
      <c r="O74" s="267"/>
      <c r="P74" s="267"/>
      <c r="Q74" s="272"/>
      <c r="R74" s="272"/>
      <c r="S74" s="270"/>
    </row>
    <row r="75" spans="1:19" ht="32.25" thickBot="1" x14ac:dyDescent="0.3">
      <c r="A75" s="713" t="s">
        <v>19</v>
      </c>
      <c r="B75" s="803"/>
      <c r="C75" s="869"/>
      <c r="D75" s="289">
        <v>12</v>
      </c>
      <c r="E75" s="290">
        <v>6</v>
      </c>
      <c r="F75" s="336">
        <v>6</v>
      </c>
      <c r="G75" s="337">
        <v>2</v>
      </c>
      <c r="H75" s="338">
        <v>11</v>
      </c>
      <c r="I75" s="336">
        <v>6</v>
      </c>
      <c r="J75" s="327">
        <v>110383.7</v>
      </c>
      <c r="K75" s="327">
        <v>471250.11</v>
      </c>
      <c r="L75" s="327">
        <v>59023.85</v>
      </c>
      <c r="M75" s="350">
        <v>251984.61</v>
      </c>
      <c r="N75" s="340">
        <v>11</v>
      </c>
      <c r="O75" s="341">
        <v>6</v>
      </c>
      <c r="P75" s="352">
        <v>110383.7</v>
      </c>
      <c r="Q75" s="353">
        <v>471250.11</v>
      </c>
      <c r="R75" s="353">
        <v>59023.85</v>
      </c>
      <c r="S75" s="354">
        <v>251984.61</v>
      </c>
    </row>
    <row r="76" spans="1:19" ht="24" thickBot="1" x14ac:dyDescent="0.3">
      <c r="A76" s="48" t="s">
        <v>12</v>
      </c>
      <c r="B76" s="15">
        <v>173433</v>
      </c>
      <c r="C76" s="15">
        <f>B63-P76</f>
        <v>47995.42</v>
      </c>
      <c r="D76" s="16">
        <f>SUM(D63:D75)</f>
        <v>16</v>
      </c>
      <c r="E76" s="16">
        <f t="shared" ref="E76:S76" si="2">SUM(E63:E75)</f>
        <v>6</v>
      </c>
      <c r="F76" s="16">
        <f t="shared" si="2"/>
        <v>7</v>
      </c>
      <c r="G76" s="16">
        <f t="shared" si="2"/>
        <v>2</v>
      </c>
      <c r="H76" s="16">
        <f t="shared" si="2"/>
        <v>13</v>
      </c>
      <c r="I76" s="16">
        <f t="shared" si="2"/>
        <v>7</v>
      </c>
      <c r="J76" s="95">
        <f t="shared" si="2"/>
        <v>125451.08</v>
      </c>
      <c r="K76" s="95">
        <f t="shared" si="2"/>
        <v>535518.13</v>
      </c>
      <c r="L76" s="95">
        <f t="shared" si="2"/>
        <v>73435.37</v>
      </c>
      <c r="M76" s="95">
        <f t="shared" si="2"/>
        <v>313452.63</v>
      </c>
      <c r="N76" s="16">
        <f t="shared" si="2"/>
        <v>13</v>
      </c>
      <c r="O76" s="16">
        <f t="shared" si="2"/>
        <v>7</v>
      </c>
      <c r="P76" s="95">
        <f t="shared" si="2"/>
        <v>125437.58</v>
      </c>
      <c r="Q76" s="95">
        <f t="shared" si="2"/>
        <v>535518.13</v>
      </c>
      <c r="R76" s="95">
        <f t="shared" si="2"/>
        <v>73421.87</v>
      </c>
      <c r="S76" s="95">
        <f t="shared" si="2"/>
        <v>313452.63</v>
      </c>
    </row>
    <row r="78" spans="1:19" x14ac:dyDescent="0.25">
      <c r="B78" s="20"/>
    </row>
    <row r="82" spans="1:19" ht="18.75" x14ac:dyDescent="0.3">
      <c r="A82" s="45" t="s">
        <v>43</v>
      </c>
    </row>
    <row r="83" spans="1:19" ht="21" x14ac:dyDescent="0.35">
      <c r="A83" s="702" t="s">
        <v>98</v>
      </c>
      <c r="B83" s="703"/>
      <c r="C83" s="703"/>
      <c r="D83" s="703"/>
      <c r="E83" s="703"/>
      <c r="F83" s="703"/>
      <c r="G83" s="703"/>
      <c r="H83" s="703"/>
      <c r="J83" s="21"/>
    </row>
    <row r="84" spans="1:19" ht="21" customHeight="1" thickBot="1" x14ac:dyDescent="0.3"/>
    <row r="85" spans="1:19" ht="15.75" customHeight="1" x14ac:dyDescent="0.25">
      <c r="A85" s="880" t="s">
        <v>0</v>
      </c>
      <c r="B85" s="829" t="s">
        <v>39</v>
      </c>
      <c r="C85" s="896"/>
      <c r="D85" s="829" t="s">
        <v>73</v>
      </c>
      <c r="E85" s="830"/>
      <c r="F85" s="830"/>
      <c r="G85" s="896"/>
      <c r="H85" s="887" t="s">
        <v>74</v>
      </c>
      <c r="I85" s="804"/>
      <c r="J85" s="804"/>
      <c r="K85" s="804"/>
      <c r="L85" s="804"/>
      <c r="M85" s="805"/>
      <c r="N85" s="806" t="s">
        <v>7</v>
      </c>
      <c r="O85" s="806"/>
      <c r="P85" s="807"/>
      <c r="Q85" s="808"/>
      <c r="R85" s="808"/>
      <c r="S85" s="809"/>
    </row>
    <row r="86" spans="1:19" ht="16.5" customHeight="1" thickBot="1" x14ac:dyDescent="0.3">
      <c r="A86" s="881"/>
      <c r="B86" s="831"/>
      <c r="C86" s="897"/>
      <c r="D86" s="831"/>
      <c r="E86" s="832"/>
      <c r="F86" s="832"/>
      <c r="G86" s="897"/>
      <c r="H86" s="899" t="s">
        <v>5</v>
      </c>
      <c r="I86" s="834"/>
      <c r="J86" s="835" t="s">
        <v>33</v>
      </c>
      <c r="K86" s="833"/>
      <c r="L86" s="833"/>
      <c r="M86" s="836"/>
      <c r="N86" s="862" t="s">
        <v>75</v>
      </c>
      <c r="O86" s="863"/>
      <c r="P86" s="841" t="s">
        <v>13</v>
      </c>
      <c r="Q86" s="835"/>
      <c r="R86" s="835"/>
      <c r="S86" s="842"/>
    </row>
    <row r="87" spans="1:19" ht="15.75" customHeight="1" x14ac:dyDescent="0.25">
      <c r="A87" s="882"/>
      <c r="B87" s="837" t="s">
        <v>40</v>
      </c>
      <c r="C87" s="894" t="s">
        <v>34</v>
      </c>
      <c r="D87" s="892" t="s">
        <v>8</v>
      </c>
      <c r="E87" s="893"/>
      <c r="F87" s="900" t="s">
        <v>23</v>
      </c>
      <c r="G87" s="893"/>
      <c r="H87" s="898" t="s">
        <v>8</v>
      </c>
      <c r="I87" s="861" t="s">
        <v>23</v>
      </c>
      <c r="J87" s="810" t="s">
        <v>8</v>
      </c>
      <c r="K87" s="811"/>
      <c r="L87" s="866" t="s">
        <v>23</v>
      </c>
      <c r="M87" s="867"/>
      <c r="N87" s="812" t="s">
        <v>8</v>
      </c>
      <c r="O87" s="812" t="s">
        <v>23</v>
      </c>
      <c r="P87" s="810" t="s">
        <v>8</v>
      </c>
      <c r="Q87" s="811"/>
      <c r="R87" s="824" t="s">
        <v>23</v>
      </c>
      <c r="S87" s="825"/>
    </row>
    <row r="88" spans="1:19" ht="19.5" customHeight="1" thickBot="1" x14ac:dyDescent="0.3">
      <c r="A88" s="882"/>
      <c r="B88" s="838"/>
      <c r="C88" s="895"/>
      <c r="D88" s="90" t="s">
        <v>76</v>
      </c>
      <c r="E88" s="74" t="s">
        <v>77</v>
      </c>
      <c r="F88" s="73" t="s">
        <v>78</v>
      </c>
      <c r="G88" s="91" t="s">
        <v>79</v>
      </c>
      <c r="H88" s="898"/>
      <c r="I88" s="861"/>
      <c r="J88" s="25" t="s">
        <v>41</v>
      </c>
      <c r="K88" s="26" t="s">
        <v>42</v>
      </c>
      <c r="L88" s="25" t="s">
        <v>41</v>
      </c>
      <c r="M88" s="27" t="s">
        <v>42</v>
      </c>
      <c r="N88" s="813"/>
      <c r="O88" s="813"/>
      <c r="P88" s="77" t="s">
        <v>41</v>
      </c>
      <c r="Q88" s="75" t="s">
        <v>42</v>
      </c>
      <c r="R88" s="77" t="s">
        <v>41</v>
      </c>
      <c r="S88" s="78" t="s">
        <v>42</v>
      </c>
    </row>
    <row r="89" spans="1:19" ht="15.75" thickBot="1" x14ac:dyDescent="0.3">
      <c r="A89" s="3" t="s">
        <v>1</v>
      </c>
      <c r="B89" s="24" t="s">
        <v>2</v>
      </c>
      <c r="C89" s="23" t="s">
        <v>3</v>
      </c>
      <c r="D89" s="23" t="s">
        <v>4</v>
      </c>
      <c r="E89" s="23" t="s">
        <v>6</v>
      </c>
      <c r="F89" s="92">
        <v>5</v>
      </c>
      <c r="G89" s="92">
        <v>6</v>
      </c>
      <c r="H89" s="84">
        <v>7</v>
      </c>
      <c r="I89" s="85">
        <v>8</v>
      </c>
      <c r="J89" s="86">
        <v>9</v>
      </c>
      <c r="K89" s="85">
        <v>10</v>
      </c>
      <c r="L89" s="87">
        <v>11</v>
      </c>
      <c r="M89" s="88">
        <v>12</v>
      </c>
      <c r="N89" s="84">
        <v>13</v>
      </c>
      <c r="O89" s="85">
        <v>14</v>
      </c>
      <c r="P89" s="89">
        <v>15</v>
      </c>
      <c r="Q89" s="86">
        <v>16</v>
      </c>
      <c r="R89" s="86">
        <v>17</v>
      </c>
      <c r="S89" s="87">
        <v>18</v>
      </c>
    </row>
    <row r="90" spans="1:19" ht="38.25" customHeight="1" x14ac:dyDescent="0.25">
      <c r="A90" s="712" t="s">
        <v>21</v>
      </c>
      <c r="B90" s="801">
        <v>90381</v>
      </c>
      <c r="C90" s="848">
        <f>B90-P103</f>
        <v>4105.0299999999988</v>
      </c>
      <c r="D90" s="236"/>
      <c r="E90" s="228"/>
      <c r="F90" s="229"/>
      <c r="G90" s="230"/>
      <c r="H90" s="231"/>
      <c r="I90" s="232"/>
      <c r="J90" s="232"/>
      <c r="K90" s="232"/>
      <c r="L90" s="232"/>
      <c r="M90" s="233"/>
      <c r="N90" s="234"/>
      <c r="O90" s="232"/>
      <c r="P90" s="232"/>
      <c r="Q90" s="235"/>
      <c r="R90" s="235"/>
      <c r="S90" s="233"/>
    </row>
    <row r="91" spans="1:19" ht="47.25" x14ac:dyDescent="0.25">
      <c r="A91" s="712" t="s">
        <v>14</v>
      </c>
      <c r="B91" s="802"/>
      <c r="C91" s="849"/>
      <c r="D91" s="237"/>
      <c r="E91" s="221"/>
      <c r="F91" s="222"/>
      <c r="G91" s="223"/>
      <c r="H91" s="224"/>
      <c r="I91" s="222"/>
      <c r="J91" s="222"/>
      <c r="K91" s="222"/>
      <c r="L91" s="222"/>
      <c r="M91" s="220"/>
      <c r="N91" s="225"/>
      <c r="O91" s="222"/>
      <c r="P91" s="222"/>
      <c r="Q91" s="226"/>
      <c r="R91" s="226"/>
      <c r="S91" s="220"/>
    </row>
    <row r="92" spans="1:19" ht="31.5" x14ac:dyDescent="0.25">
      <c r="A92" s="712" t="s">
        <v>35</v>
      </c>
      <c r="B92" s="802"/>
      <c r="C92" s="849"/>
      <c r="D92" s="237"/>
      <c r="E92" s="221"/>
      <c r="F92" s="222"/>
      <c r="G92" s="223"/>
      <c r="H92" s="224"/>
      <c r="I92" s="222"/>
      <c r="J92" s="222"/>
      <c r="K92" s="222"/>
      <c r="L92" s="222"/>
      <c r="M92" s="220"/>
      <c r="N92" s="225"/>
      <c r="O92" s="222"/>
      <c r="P92" s="222"/>
      <c r="Q92" s="226"/>
      <c r="R92" s="226"/>
      <c r="S92" s="220"/>
    </row>
    <row r="93" spans="1:19" ht="63" x14ac:dyDescent="0.25">
      <c r="A93" s="712" t="s">
        <v>36</v>
      </c>
      <c r="B93" s="802"/>
      <c r="C93" s="849"/>
      <c r="D93" s="237"/>
      <c r="E93" s="221"/>
      <c r="F93" s="222"/>
      <c r="G93" s="223"/>
      <c r="H93" s="224"/>
      <c r="I93" s="222"/>
      <c r="J93" s="222"/>
      <c r="K93" s="222"/>
      <c r="L93" s="222"/>
      <c r="M93" s="220"/>
      <c r="N93" s="225"/>
      <c r="O93" s="222"/>
      <c r="P93" s="222"/>
      <c r="Q93" s="226"/>
      <c r="R93" s="226"/>
      <c r="S93" s="220"/>
    </row>
    <row r="94" spans="1:19" ht="63" x14ac:dyDescent="0.25">
      <c r="A94" s="712" t="s">
        <v>20</v>
      </c>
      <c r="B94" s="802"/>
      <c r="C94" s="849"/>
      <c r="D94" s="237"/>
      <c r="E94" s="221"/>
      <c r="F94" s="222"/>
      <c r="G94" s="223"/>
      <c r="H94" s="224"/>
      <c r="I94" s="222"/>
      <c r="J94" s="222"/>
      <c r="K94" s="222"/>
      <c r="L94" s="222"/>
      <c r="M94" s="220"/>
      <c r="N94" s="225"/>
      <c r="O94" s="222"/>
      <c r="P94" s="222"/>
      <c r="Q94" s="226"/>
      <c r="R94" s="226"/>
      <c r="S94" s="220"/>
    </row>
    <row r="95" spans="1:19" ht="38.25" customHeight="1" x14ac:dyDescent="0.25">
      <c r="A95" s="712" t="s">
        <v>37</v>
      </c>
      <c r="B95" s="802"/>
      <c r="C95" s="849"/>
      <c r="D95" s="237"/>
      <c r="E95" s="221"/>
      <c r="F95" s="222"/>
      <c r="G95" s="223"/>
      <c r="H95" s="224"/>
      <c r="I95" s="222"/>
      <c r="J95" s="222"/>
      <c r="K95" s="222"/>
      <c r="L95" s="222"/>
      <c r="M95" s="220"/>
      <c r="N95" s="225"/>
      <c r="O95" s="222"/>
      <c r="P95" s="222"/>
      <c r="Q95" s="226"/>
      <c r="R95" s="226"/>
      <c r="S95" s="220"/>
    </row>
    <row r="96" spans="1:19" ht="31.5" x14ac:dyDescent="0.25">
      <c r="A96" s="712" t="s">
        <v>38</v>
      </c>
      <c r="B96" s="802"/>
      <c r="C96" s="849"/>
      <c r="D96" s="237"/>
      <c r="E96" s="221"/>
      <c r="F96" s="222"/>
      <c r="G96" s="223"/>
      <c r="H96" s="224"/>
      <c r="I96" s="222"/>
      <c r="J96" s="222"/>
      <c r="K96" s="222"/>
      <c r="L96" s="222"/>
      <c r="M96" s="220"/>
      <c r="N96" s="225"/>
      <c r="O96" s="222"/>
      <c r="P96" s="222"/>
      <c r="Q96" s="226"/>
      <c r="R96" s="226"/>
      <c r="S96" s="220"/>
    </row>
    <row r="97" spans="1:19" ht="21" x14ac:dyDescent="0.35">
      <c r="A97" s="712" t="s">
        <v>15</v>
      </c>
      <c r="B97" s="802"/>
      <c r="C97" s="849"/>
      <c r="D97" s="260">
        <v>6</v>
      </c>
      <c r="E97" s="261">
        <v>11</v>
      </c>
      <c r="F97" s="262"/>
      <c r="G97" s="263"/>
      <c r="H97" s="253">
        <v>17</v>
      </c>
      <c r="I97" s="257"/>
      <c r="J97" s="306">
        <v>15871.22</v>
      </c>
      <c r="K97" s="303">
        <v>67761.22</v>
      </c>
      <c r="L97" s="729"/>
      <c r="M97" s="730"/>
      <c r="N97" s="344">
        <v>19</v>
      </c>
      <c r="O97" s="302"/>
      <c r="P97" s="303">
        <v>13200.35</v>
      </c>
      <c r="Q97" s="734">
        <v>56341.55</v>
      </c>
      <c r="R97" s="735"/>
      <c r="S97" s="732"/>
    </row>
    <row r="98" spans="1:19" ht="31.5" x14ac:dyDescent="0.35">
      <c r="A98" s="712" t="s">
        <v>16</v>
      </c>
      <c r="B98" s="802"/>
      <c r="C98" s="849"/>
      <c r="D98" s="265"/>
      <c r="E98" s="266"/>
      <c r="F98" s="267"/>
      <c r="G98" s="268"/>
      <c r="H98" s="269"/>
      <c r="I98" s="267"/>
      <c r="J98" s="731"/>
      <c r="K98" s="731"/>
      <c r="L98" s="731"/>
      <c r="M98" s="732"/>
      <c r="N98" s="345"/>
      <c r="O98" s="346"/>
      <c r="P98" s="731"/>
      <c r="Q98" s="736"/>
      <c r="R98" s="736"/>
      <c r="S98" s="732"/>
    </row>
    <row r="99" spans="1:19" ht="47.25" x14ac:dyDescent="0.25">
      <c r="A99" s="712" t="s">
        <v>17</v>
      </c>
      <c r="B99" s="802"/>
      <c r="C99" s="849"/>
      <c r="D99" s="333">
        <v>6</v>
      </c>
      <c r="E99" s="317">
        <v>6</v>
      </c>
      <c r="F99" s="318">
        <v>4</v>
      </c>
      <c r="G99" s="319">
        <v>4</v>
      </c>
      <c r="H99" s="320">
        <v>22</v>
      </c>
      <c r="I99" s="318">
        <v>21</v>
      </c>
      <c r="J99" s="303">
        <v>42952.27</v>
      </c>
      <c r="K99" s="303">
        <v>183326.79</v>
      </c>
      <c r="L99" s="303">
        <v>28900.42</v>
      </c>
      <c r="M99" s="733">
        <v>123326.79</v>
      </c>
      <c r="N99" s="344">
        <v>23</v>
      </c>
      <c r="O99" s="347">
        <v>21</v>
      </c>
      <c r="P99" s="303">
        <v>42970.95</v>
      </c>
      <c r="Q99" s="306">
        <v>183326.79</v>
      </c>
      <c r="R99" s="306">
        <v>28907.89</v>
      </c>
      <c r="S99" s="733">
        <v>123326.79</v>
      </c>
    </row>
    <row r="100" spans="1:19" ht="78.75" x14ac:dyDescent="0.35">
      <c r="A100" s="712" t="s">
        <v>22</v>
      </c>
      <c r="B100" s="802"/>
      <c r="C100" s="849"/>
      <c r="D100" s="287"/>
      <c r="E100" s="288"/>
      <c r="F100" s="257"/>
      <c r="G100" s="282"/>
      <c r="H100" s="269"/>
      <c r="I100" s="267"/>
      <c r="J100" s="729"/>
      <c r="K100" s="731"/>
      <c r="L100" s="731"/>
      <c r="M100" s="732"/>
      <c r="N100" s="345"/>
      <c r="O100" s="346"/>
      <c r="P100" s="731"/>
      <c r="Q100" s="736"/>
      <c r="R100" s="736"/>
      <c r="S100" s="732"/>
    </row>
    <row r="101" spans="1:19" ht="47.25" x14ac:dyDescent="0.35">
      <c r="A101" s="712" t="s">
        <v>18</v>
      </c>
      <c r="B101" s="802"/>
      <c r="C101" s="849"/>
      <c r="D101" s="287"/>
      <c r="E101" s="288"/>
      <c r="F101" s="257"/>
      <c r="G101" s="282"/>
      <c r="H101" s="269"/>
      <c r="I101" s="267"/>
      <c r="J101" s="729"/>
      <c r="K101" s="731"/>
      <c r="L101" s="731"/>
      <c r="M101" s="732"/>
      <c r="N101" s="345"/>
      <c r="O101" s="346"/>
      <c r="P101" s="731"/>
      <c r="Q101" s="736"/>
      <c r="R101" s="736"/>
      <c r="S101" s="732"/>
    </row>
    <row r="102" spans="1:19" ht="29.25" customHeight="1" thickBot="1" x14ac:dyDescent="0.3">
      <c r="A102" s="713" t="s">
        <v>19</v>
      </c>
      <c r="B102" s="803"/>
      <c r="C102" s="869"/>
      <c r="D102" s="289">
        <v>6</v>
      </c>
      <c r="E102" s="290">
        <v>10</v>
      </c>
      <c r="F102" s="336">
        <v>5</v>
      </c>
      <c r="G102" s="337">
        <v>9</v>
      </c>
      <c r="H102" s="794">
        <v>26</v>
      </c>
      <c r="I102" s="336">
        <v>25</v>
      </c>
      <c r="J102" s="303">
        <v>31560.31</v>
      </c>
      <c r="K102" s="326">
        <v>134756.15</v>
      </c>
      <c r="L102" s="326">
        <v>29920.92</v>
      </c>
      <c r="M102" s="328">
        <v>127756.15</v>
      </c>
      <c r="N102" s="348">
        <v>28</v>
      </c>
      <c r="O102" s="349">
        <v>27</v>
      </c>
      <c r="P102" s="737">
        <v>30104.67</v>
      </c>
      <c r="Q102" s="738">
        <v>128536.15</v>
      </c>
      <c r="R102" s="738">
        <v>28465.29</v>
      </c>
      <c r="S102" s="739">
        <v>121536.15</v>
      </c>
    </row>
    <row r="103" spans="1:19" ht="24" thickBot="1" x14ac:dyDescent="0.3">
      <c r="A103" s="48" t="s">
        <v>12</v>
      </c>
      <c r="B103" s="15">
        <v>90381</v>
      </c>
      <c r="C103" s="15">
        <f>B90-P103</f>
        <v>4105.0299999999988</v>
      </c>
      <c r="D103" s="69">
        <f t="shared" ref="D103:I103" si="3">SUM(D97:D102)</f>
        <v>18</v>
      </c>
      <c r="E103" s="69">
        <f t="shared" si="3"/>
        <v>27</v>
      </c>
      <c r="F103" s="69">
        <f t="shared" si="3"/>
        <v>9</v>
      </c>
      <c r="G103" s="70">
        <f t="shared" si="3"/>
        <v>13</v>
      </c>
      <c r="H103" s="71">
        <f t="shared" si="3"/>
        <v>65</v>
      </c>
      <c r="I103" s="71">
        <f t="shared" si="3"/>
        <v>46</v>
      </c>
      <c r="J103" s="699">
        <f>SUM(J90:J102)</f>
        <v>90383.8</v>
      </c>
      <c r="K103" s="699">
        <f>SUM(K90:K102)</f>
        <v>385844.16000000003</v>
      </c>
      <c r="L103" s="699">
        <f>SUM(L90:L96,L98:L102)</f>
        <v>58821.34</v>
      </c>
      <c r="M103" s="700">
        <f>SUM(M90:M96,M98:M102)</f>
        <v>251082.94</v>
      </c>
      <c r="N103" s="72">
        <f>SUM(N90:N96,N97,N98:N102)</f>
        <v>70</v>
      </c>
      <c r="O103" s="71">
        <f>SUM(O90:O96,O98:O102)</f>
        <v>48</v>
      </c>
      <c r="P103" s="699">
        <f>SUM(P90:P102)</f>
        <v>86275.97</v>
      </c>
      <c r="Q103" s="699">
        <f>SUM(Q90:Q102)</f>
        <v>368204.49</v>
      </c>
      <c r="R103" s="701">
        <f>SUM(R90:R96,R98:R102)</f>
        <v>57373.18</v>
      </c>
      <c r="S103" s="700">
        <f>SUM(S90:S96,S98:S102)</f>
        <v>244862.94</v>
      </c>
    </row>
    <row r="104" spans="1:19" x14ac:dyDescent="0.25">
      <c r="A104" s="795" t="s">
        <v>80</v>
      </c>
    </row>
    <row r="108" spans="1:19" ht="18.75" x14ac:dyDescent="0.3">
      <c r="A108" s="4" t="s">
        <v>43</v>
      </c>
      <c r="B108" s="4"/>
      <c r="C108" s="4"/>
      <c r="D108" s="4"/>
      <c r="E108" s="4"/>
      <c r="F108" s="4"/>
    </row>
    <row r="109" spans="1:19" ht="21" x14ac:dyDescent="0.35">
      <c r="A109" s="873" t="s">
        <v>53</v>
      </c>
      <c r="B109" s="873"/>
      <c r="C109" s="873"/>
      <c r="D109" s="873"/>
      <c r="E109" s="873"/>
      <c r="F109" s="873"/>
      <c r="G109" s="873"/>
      <c r="H109" s="873"/>
      <c r="I109" s="873"/>
    </row>
    <row r="110" spans="1:19" ht="15.75" thickBot="1" x14ac:dyDescent="0.3"/>
    <row r="111" spans="1:19" ht="15.75" customHeight="1" x14ac:dyDescent="0.25">
      <c r="A111" s="797" t="s">
        <v>0</v>
      </c>
      <c r="B111" s="829" t="s">
        <v>39</v>
      </c>
      <c r="C111" s="830"/>
      <c r="D111" s="855" t="s">
        <v>73</v>
      </c>
      <c r="E111" s="856"/>
      <c r="F111" s="856"/>
      <c r="G111" s="857"/>
      <c r="H111" s="804" t="s">
        <v>74</v>
      </c>
      <c r="I111" s="804"/>
      <c r="J111" s="804"/>
      <c r="K111" s="804"/>
      <c r="L111" s="804"/>
      <c r="M111" s="805"/>
      <c r="N111" s="806" t="s">
        <v>7</v>
      </c>
      <c r="O111" s="806"/>
      <c r="P111" s="807"/>
      <c r="Q111" s="808"/>
      <c r="R111" s="808"/>
      <c r="S111" s="809"/>
    </row>
    <row r="112" spans="1:19" ht="16.5" customHeight="1" thickBot="1" x14ac:dyDescent="0.3">
      <c r="A112" s="798"/>
      <c r="B112" s="831"/>
      <c r="C112" s="832"/>
      <c r="D112" s="858"/>
      <c r="E112" s="859"/>
      <c r="F112" s="859"/>
      <c r="G112" s="860"/>
      <c r="H112" s="833" t="s">
        <v>5</v>
      </c>
      <c r="I112" s="834"/>
      <c r="J112" s="835" t="s">
        <v>33</v>
      </c>
      <c r="K112" s="833"/>
      <c r="L112" s="833"/>
      <c r="M112" s="836"/>
      <c r="N112" s="864" t="s">
        <v>75</v>
      </c>
      <c r="O112" s="865"/>
      <c r="P112" s="841" t="s">
        <v>13</v>
      </c>
      <c r="Q112" s="835"/>
      <c r="R112" s="835"/>
      <c r="S112" s="842"/>
    </row>
    <row r="113" spans="1:19" ht="15.75" customHeight="1" x14ac:dyDescent="0.25">
      <c r="A113" s="799"/>
      <c r="B113" s="837" t="s">
        <v>40</v>
      </c>
      <c r="C113" s="839" t="s">
        <v>34</v>
      </c>
      <c r="D113" s="816" t="s">
        <v>76</v>
      </c>
      <c r="E113" s="818" t="s">
        <v>77</v>
      </c>
      <c r="F113" s="826" t="s">
        <v>23</v>
      </c>
      <c r="G113" s="827"/>
      <c r="H113" s="868" t="s">
        <v>8</v>
      </c>
      <c r="I113" s="861" t="s">
        <v>23</v>
      </c>
      <c r="J113" s="810" t="s">
        <v>8</v>
      </c>
      <c r="K113" s="811"/>
      <c r="L113" s="866" t="s">
        <v>23</v>
      </c>
      <c r="M113" s="867"/>
      <c r="N113" s="812" t="s">
        <v>8</v>
      </c>
      <c r="O113" s="812" t="s">
        <v>23</v>
      </c>
      <c r="P113" s="810" t="s">
        <v>8</v>
      </c>
      <c r="Q113" s="811"/>
      <c r="R113" s="824" t="s">
        <v>23</v>
      </c>
      <c r="S113" s="825"/>
    </row>
    <row r="114" spans="1:19" ht="31.5" customHeight="1" thickBot="1" x14ac:dyDescent="0.3">
      <c r="A114" s="799"/>
      <c r="B114" s="838"/>
      <c r="C114" s="840"/>
      <c r="D114" s="817"/>
      <c r="E114" s="819"/>
      <c r="F114" s="76" t="s">
        <v>78</v>
      </c>
      <c r="G114" s="80" t="s">
        <v>79</v>
      </c>
      <c r="H114" s="868"/>
      <c r="I114" s="861"/>
      <c r="J114" s="25" t="s">
        <v>41</v>
      </c>
      <c r="K114" s="26" t="s">
        <v>42</v>
      </c>
      <c r="L114" s="25" t="s">
        <v>41</v>
      </c>
      <c r="M114" s="27" t="s">
        <v>42</v>
      </c>
      <c r="N114" s="813"/>
      <c r="O114" s="813"/>
      <c r="P114" s="77" t="s">
        <v>41</v>
      </c>
      <c r="Q114" s="75" t="s">
        <v>42</v>
      </c>
      <c r="R114" s="77" t="s">
        <v>41</v>
      </c>
      <c r="S114" s="78" t="s">
        <v>42</v>
      </c>
    </row>
    <row r="115" spans="1:19" ht="15.75" thickBot="1" x14ac:dyDescent="0.3">
      <c r="A115" s="23" t="s">
        <v>1</v>
      </c>
      <c r="B115" s="24" t="s">
        <v>2</v>
      </c>
      <c r="C115" s="23" t="s">
        <v>3</v>
      </c>
      <c r="D115" s="81" t="s">
        <v>4</v>
      </c>
      <c r="E115" s="81" t="s">
        <v>6</v>
      </c>
      <c r="F115" s="82">
        <v>5</v>
      </c>
      <c r="G115" s="83">
        <v>6</v>
      </c>
      <c r="H115" s="84">
        <v>7</v>
      </c>
      <c r="I115" s="85">
        <v>8</v>
      </c>
      <c r="J115" s="86">
        <v>9</v>
      </c>
      <c r="K115" s="85">
        <v>10</v>
      </c>
      <c r="L115" s="87">
        <v>11</v>
      </c>
      <c r="M115" s="88">
        <v>12</v>
      </c>
      <c r="N115" s="84">
        <v>13</v>
      </c>
      <c r="O115" s="85">
        <v>14</v>
      </c>
      <c r="P115" s="89">
        <v>15</v>
      </c>
      <c r="Q115" s="86">
        <v>16</v>
      </c>
      <c r="R115" s="86">
        <v>17</v>
      </c>
      <c r="S115" s="87">
        <v>18</v>
      </c>
    </row>
    <row r="116" spans="1:19" ht="38.25" customHeight="1" x14ac:dyDescent="0.35">
      <c r="A116" s="708" t="s">
        <v>21</v>
      </c>
      <c r="B116" s="801">
        <v>15487</v>
      </c>
      <c r="C116" s="848">
        <f>B116-P129</f>
        <v>12162.24</v>
      </c>
      <c r="D116" s="273"/>
      <c r="E116" s="274"/>
      <c r="F116" s="275"/>
      <c r="G116" s="276"/>
      <c r="H116" s="277"/>
      <c r="I116" s="278"/>
      <c r="J116" s="278"/>
      <c r="K116" s="278"/>
      <c r="L116" s="278"/>
      <c r="M116" s="279"/>
      <c r="N116" s="280"/>
      <c r="O116" s="278"/>
      <c r="P116" s="278"/>
      <c r="Q116" s="281"/>
      <c r="R116" s="281"/>
      <c r="S116" s="279"/>
    </row>
    <row r="117" spans="1:19" ht="47.25" x14ac:dyDescent="0.35">
      <c r="A117" s="708" t="s">
        <v>14</v>
      </c>
      <c r="B117" s="802"/>
      <c r="C117" s="849"/>
      <c r="D117" s="265"/>
      <c r="E117" s="266"/>
      <c r="F117" s="267"/>
      <c r="G117" s="268"/>
      <c r="H117" s="269"/>
      <c r="I117" s="267"/>
      <c r="J117" s="267"/>
      <c r="K117" s="267"/>
      <c r="L117" s="267"/>
      <c r="M117" s="270"/>
      <c r="N117" s="271"/>
      <c r="O117" s="267"/>
      <c r="P117" s="267"/>
      <c r="Q117" s="272"/>
      <c r="R117" s="272"/>
      <c r="S117" s="270"/>
    </row>
    <row r="118" spans="1:19" ht="31.5" x14ac:dyDescent="0.35">
      <c r="A118" s="708" t="s">
        <v>35</v>
      </c>
      <c r="B118" s="802"/>
      <c r="C118" s="849"/>
      <c r="D118" s="265"/>
      <c r="E118" s="266"/>
      <c r="F118" s="267"/>
      <c r="G118" s="268"/>
      <c r="H118" s="269"/>
      <c r="I118" s="267"/>
      <c r="J118" s="267"/>
      <c r="K118" s="267"/>
      <c r="L118" s="267"/>
      <c r="M118" s="270"/>
      <c r="N118" s="271"/>
      <c r="O118" s="267"/>
      <c r="P118" s="267"/>
      <c r="Q118" s="272"/>
      <c r="R118" s="272"/>
      <c r="S118" s="270"/>
    </row>
    <row r="119" spans="1:19" ht="63" x14ac:dyDescent="0.35">
      <c r="A119" s="708" t="s">
        <v>36</v>
      </c>
      <c r="B119" s="802"/>
      <c r="C119" s="849"/>
      <c r="D119" s="265"/>
      <c r="E119" s="266"/>
      <c r="F119" s="267"/>
      <c r="G119" s="268"/>
      <c r="H119" s="269"/>
      <c r="I119" s="267"/>
      <c r="J119" s="267"/>
      <c r="K119" s="267"/>
      <c r="L119" s="267"/>
      <c r="M119" s="270"/>
      <c r="N119" s="271"/>
      <c r="O119" s="267"/>
      <c r="P119" s="267"/>
      <c r="Q119" s="272"/>
      <c r="R119" s="272"/>
      <c r="S119" s="270"/>
    </row>
    <row r="120" spans="1:19" ht="63" x14ac:dyDescent="0.35">
      <c r="A120" s="708" t="s">
        <v>20</v>
      </c>
      <c r="B120" s="802"/>
      <c r="C120" s="849"/>
      <c r="D120" s="265"/>
      <c r="E120" s="266"/>
      <c r="F120" s="267"/>
      <c r="G120" s="268"/>
      <c r="H120" s="269"/>
      <c r="I120" s="267"/>
      <c r="J120" s="267"/>
      <c r="K120" s="267"/>
      <c r="L120" s="267"/>
      <c r="M120" s="270"/>
      <c r="N120" s="271"/>
      <c r="O120" s="267"/>
      <c r="P120" s="267"/>
      <c r="Q120" s="272"/>
      <c r="R120" s="272"/>
      <c r="S120" s="270"/>
    </row>
    <row r="121" spans="1:19" ht="63" x14ac:dyDescent="0.35">
      <c r="A121" s="708" t="s">
        <v>37</v>
      </c>
      <c r="B121" s="802"/>
      <c r="C121" s="849"/>
      <c r="D121" s="265"/>
      <c r="E121" s="266"/>
      <c r="F121" s="267"/>
      <c r="G121" s="268"/>
      <c r="H121" s="269"/>
      <c r="I121" s="267"/>
      <c r="J121" s="267"/>
      <c r="K121" s="267"/>
      <c r="L121" s="267"/>
      <c r="M121" s="270"/>
      <c r="N121" s="271"/>
      <c r="O121" s="267"/>
      <c r="P121" s="267"/>
      <c r="Q121" s="272"/>
      <c r="R121" s="272"/>
      <c r="S121" s="270"/>
    </row>
    <row r="122" spans="1:19" ht="31.5" x14ac:dyDescent="0.35">
      <c r="A122" s="708" t="s">
        <v>38</v>
      </c>
      <c r="B122" s="802"/>
      <c r="C122" s="849"/>
      <c r="D122" s="265"/>
      <c r="E122" s="266"/>
      <c r="F122" s="267"/>
      <c r="G122" s="268"/>
      <c r="H122" s="269"/>
      <c r="I122" s="267"/>
      <c r="J122" s="267"/>
      <c r="K122" s="267"/>
      <c r="L122" s="267"/>
      <c r="M122" s="270"/>
      <c r="N122" s="271"/>
      <c r="O122" s="267"/>
      <c r="P122" s="267"/>
      <c r="Q122" s="272"/>
      <c r="R122" s="272"/>
      <c r="S122" s="270"/>
    </row>
    <row r="123" spans="1:19" ht="21" x14ac:dyDescent="0.35">
      <c r="A123" s="708" t="s">
        <v>15</v>
      </c>
      <c r="B123" s="802"/>
      <c r="C123" s="849"/>
      <c r="D123" s="260">
        <v>9</v>
      </c>
      <c r="E123" s="261">
        <v>18</v>
      </c>
      <c r="F123" s="262"/>
      <c r="G123" s="263"/>
      <c r="H123" s="793">
        <v>7</v>
      </c>
      <c r="I123" s="257"/>
      <c r="J123" s="254">
        <v>17268.400000000001</v>
      </c>
      <c r="K123" s="255">
        <v>73646.929999999993</v>
      </c>
      <c r="L123" s="257"/>
      <c r="M123" s="264"/>
      <c r="N123" s="256">
        <v>22</v>
      </c>
      <c r="O123" s="257"/>
      <c r="P123" s="255">
        <v>3324.76</v>
      </c>
      <c r="Q123" s="259">
        <v>14164.35</v>
      </c>
      <c r="R123" s="282"/>
      <c r="S123" s="270"/>
    </row>
    <row r="124" spans="1:19" ht="31.5" x14ac:dyDescent="0.35">
      <c r="A124" s="708" t="s">
        <v>16</v>
      </c>
      <c r="B124" s="802"/>
      <c r="C124" s="849"/>
      <c r="D124" s="265"/>
      <c r="E124" s="266"/>
      <c r="F124" s="267"/>
      <c r="G124" s="268"/>
      <c r="H124" s="269"/>
      <c r="I124" s="267"/>
      <c r="J124" s="267"/>
      <c r="K124" s="267"/>
      <c r="L124" s="267"/>
      <c r="M124" s="270"/>
      <c r="N124" s="271"/>
      <c r="O124" s="267"/>
      <c r="P124" s="267"/>
      <c r="Q124" s="272"/>
      <c r="R124" s="272"/>
      <c r="S124" s="270"/>
    </row>
    <row r="125" spans="1:19" ht="47.25" x14ac:dyDescent="0.25">
      <c r="A125" s="708" t="s">
        <v>17</v>
      </c>
      <c r="B125" s="802"/>
      <c r="C125" s="849"/>
      <c r="D125" s="333">
        <v>0</v>
      </c>
      <c r="E125" s="317">
        <v>0</v>
      </c>
      <c r="F125" s="318">
        <v>0</v>
      </c>
      <c r="G125" s="319">
        <v>0</v>
      </c>
      <c r="H125" s="320">
        <v>0</v>
      </c>
      <c r="I125" s="318">
        <v>0</v>
      </c>
      <c r="J125" s="318">
        <v>0</v>
      </c>
      <c r="K125" s="318">
        <v>0</v>
      </c>
      <c r="L125" s="318">
        <v>0</v>
      </c>
      <c r="M125" s="334">
        <v>0</v>
      </c>
      <c r="N125" s="256">
        <v>0</v>
      </c>
      <c r="O125" s="318">
        <v>0</v>
      </c>
      <c r="P125" s="318">
        <v>0</v>
      </c>
      <c r="Q125" s="335">
        <v>0</v>
      </c>
      <c r="R125" s="335">
        <v>0</v>
      </c>
      <c r="S125" s="334">
        <v>0</v>
      </c>
    </row>
    <row r="126" spans="1:19" ht="78.75" x14ac:dyDescent="0.35">
      <c r="A126" s="708" t="s">
        <v>22</v>
      </c>
      <c r="B126" s="802"/>
      <c r="C126" s="849"/>
      <c r="D126" s="287"/>
      <c r="E126" s="288"/>
      <c r="F126" s="257"/>
      <c r="G126" s="282"/>
      <c r="H126" s="269"/>
      <c r="I126" s="267"/>
      <c r="J126" s="267"/>
      <c r="K126" s="267"/>
      <c r="L126" s="267"/>
      <c r="M126" s="270"/>
      <c r="N126" s="271"/>
      <c r="O126" s="267"/>
      <c r="P126" s="267"/>
      <c r="Q126" s="272"/>
      <c r="R126" s="272"/>
      <c r="S126" s="270"/>
    </row>
    <row r="127" spans="1:19" ht="47.25" x14ac:dyDescent="0.35">
      <c r="A127" s="708" t="s">
        <v>18</v>
      </c>
      <c r="B127" s="802"/>
      <c r="C127" s="849"/>
      <c r="D127" s="287"/>
      <c r="E127" s="288"/>
      <c r="F127" s="257"/>
      <c r="G127" s="282"/>
      <c r="H127" s="269"/>
      <c r="I127" s="267"/>
      <c r="J127" s="267"/>
      <c r="K127" s="267"/>
      <c r="L127" s="267"/>
      <c r="M127" s="270"/>
      <c r="N127" s="271"/>
      <c r="O127" s="267"/>
      <c r="P127" s="267"/>
      <c r="Q127" s="272"/>
      <c r="R127" s="272"/>
      <c r="S127" s="270"/>
    </row>
    <row r="128" spans="1:19" ht="32.25" thickBot="1" x14ac:dyDescent="0.3">
      <c r="A128" s="709" t="s">
        <v>19</v>
      </c>
      <c r="B128" s="803"/>
      <c r="C128" s="869"/>
      <c r="D128" s="289">
        <v>0</v>
      </c>
      <c r="E128" s="290">
        <v>0</v>
      </c>
      <c r="F128" s="336">
        <v>0</v>
      </c>
      <c r="G128" s="337">
        <v>0</v>
      </c>
      <c r="H128" s="338">
        <v>0</v>
      </c>
      <c r="I128" s="336">
        <v>0</v>
      </c>
      <c r="J128" s="327">
        <v>0</v>
      </c>
      <c r="K128" s="327">
        <v>0</v>
      </c>
      <c r="L128" s="336">
        <v>0</v>
      </c>
      <c r="M128" s="339">
        <v>0</v>
      </c>
      <c r="N128" s="340">
        <v>0</v>
      </c>
      <c r="O128" s="341">
        <v>0</v>
      </c>
      <c r="P128" s="341">
        <v>0</v>
      </c>
      <c r="Q128" s="342">
        <v>0</v>
      </c>
      <c r="R128" s="342">
        <v>0</v>
      </c>
      <c r="S128" s="343">
        <v>0</v>
      </c>
    </row>
    <row r="129" spans="1:19" ht="24" thickBot="1" x14ac:dyDescent="0.3">
      <c r="A129" s="11" t="s">
        <v>12</v>
      </c>
      <c r="B129" s="15">
        <v>15487</v>
      </c>
      <c r="C129" s="15">
        <f>B116-P129</f>
        <v>12162.24</v>
      </c>
      <c r="D129" s="16">
        <f>SUM(D116:D128)</f>
        <v>9</v>
      </c>
      <c r="E129" s="16">
        <f t="shared" ref="E129:S129" si="4">SUM(E116:E128)</f>
        <v>18</v>
      </c>
      <c r="F129" s="16">
        <f t="shared" si="4"/>
        <v>0</v>
      </c>
      <c r="G129" s="16">
        <f t="shared" si="4"/>
        <v>0</v>
      </c>
      <c r="H129" s="16">
        <f t="shared" si="4"/>
        <v>7</v>
      </c>
      <c r="I129" s="16">
        <f t="shared" si="4"/>
        <v>0</v>
      </c>
      <c r="J129" s="95">
        <f t="shared" si="4"/>
        <v>17268.400000000001</v>
      </c>
      <c r="K129" s="95">
        <f t="shared" si="4"/>
        <v>73646.929999999993</v>
      </c>
      <c r="L129" s="16">
        <f t="shared" si="4"/>
        <v>0</v>
      </c>
      <c r="M129" s="16">
        <f t="shared" si="4"/>
        <v>0</v>
      </c>
      <c r="N129" s="16">
        <f t="shared" si="4"/>
        <v>22</v>
      </c>
      <c r="O129" s="16">
        <f t="shared" si="4"/>
        <v>0</v>
      </c>
      <c r="P129" s="95">
        <f t="shared" si="4"/>
        <v>3324.76</v>
      </c>
      <c r="Q129" s="95">
        <f t="shared" si="4"/>
        <v>14164.35</v>
      </c>
      <c r="R129" s="16">
        <f t="shared" si="4"/>
        <v>0</v>
      </c>
      <c r="S129" s="127">
        <f t="shared" si="4"/>
        <v>0</v>
      </c>
    </row>
    <row r="130" spans="1:19" x14ac:dyDescent="0.25">
      <c r="B130" s="727">
        <f>B129-C129</f>
        <v>3324.76</v>
      </c>
    </row>
    <row r="131" spans="1:19" ht="27" customHeight="1" x14ac:dyDescent="0.25">
      <c r="A131" s="1067" t="s">
        <v>99</v>
      </c>
      <c r="B131" s="1067"/>
      <c r="C131" s="1067"/>
      <c r="D131" s="1067"/>
    </row>
    <row r="133" spans="1:19" ht="18.75" x14ac:dyDescent="0.3">
      <c r="A133" s="4" t="s">
        <v>43</v>
      </c>
      <c r="B133" s="4"/>
      <c r="C133" s="4"/>
      <c r="D133" s="4"/>
      <c r="E133" s="4"/>
      <c r="F133" s="4"/>
    </row>
    <row r="134" spans="1:19" ht="21" x14ac:dyDescent="0.35">
      <c r="A134" s="908" t="s">
        <v>154</v>
      </c>
      <c r="B134" s="908"/>
      <c r="C134" s="908"/>
      <c r="D134" s="908"/>
      <c r="E134" s="908"/>
      <c r="F134" s="908"/>
      <c r="G134" s="908"/>
      <c r="H134" s="908"/>
      <c r="I134" s="908"/>
    </row>
    <row r="135" spans="1:19" ht="15.75" thickBot="1" x14ac:dyDescent="0.3"/>
    <row r="136" spans="1:19" ht="15.75" customHeight="1" x14ac:dyDescent="0.25">
      <c r="A136" s="797" t="s">
        <v>0</v>
      </c>
      <c r="B136" s="829" t="s">
        <v>39</v>
      </c>
      <c r="C136" s="830"/>
      <c r="D136" s="855" t="s">
        <v>73</v>
      </c>
      <c r="E136" s="856"/>
      <c r="F136" s="856"/>
      <c r="G136" s="857"/>
      <c r="H136" s="887" t="s">
        <v>74</v>
      </c>
      <c r="I136" s="804"/>
      <c r="J136" s="804"/>
      <c r="K136" s="804"/>
      <c r="L136" s="804"/>
      <c r="M136" s="805"/>
      <c r="N136" s="806" t="s">
        <v>7</v>
      </c>
      <c r="O136" s="806"/>
      <c r="P136" s="807"/>
      <c r="Q136" s="808"/>
      <c r="R136" s="808"/>
      <c r="S136" s="809"/>
    </row>
    <row r="137" spans="1:19" ht="16.5" customHeight="1" thickBot="1" x14ac:dyDescent="0.3">
      <c r="A137" s="798"/>
      <c r="B137" s="831"/>
      <c r="C137" s="832"/>
      <c r="D137" s="858"/>
      <c r="E137" s="859"/>
      <c r="F137" s="859"/>
      <c r="G137" s="860"/>
      <c r="H137" s="899" t="s">
        <v>5</v>
      </c>
      <c r="I137" s="834"/>
      <c r="J137" s="835" t="s">
        <v>33</v>
      </c>
      <c r="K137" s="833"/>
      <c r="L137" s="833"/>
      <c r="M137" s="836"/>
      <c r="N137" s="864" t="s">
        <v>75</v>
      </c>
      <c r="O137" s="865"/>
      <c r="P137" s="841" t="s">
        <v>13</v>
      </c>
      <c r="Q137" s="835"/>
      <c r="R137" s="835"/>
      <c r="S137" s="842"/>
    </row>
    <row r="138" spans="1:19" ht="15.75" customHeight="1" x14ac:dyDescent="0.25">
      <c r="A138" s="799"/>
      <c r="B138" s="837" t="s">
        <v>40</v>
      </c>
      <c r="C138" s="839" t="s">
        <v>34</v>
      </c>
      <c r="D138" s="816" t="s">
        <v>76</v>
      </c>
      <c r="E138" s="818" t="s">
        <v>77</v>
      </c>
      <c r="F138" s="826" t="s">
        <v>23</v>
      </c>
      <c r="G138" s="827"/>
      <c r="H138" s="898" t="s">
        <v>8</v>
      </c>
      <c r="I138" s="861" t="s">
        <v>23</v>
      </c>
      <c r="J138" s="810" t="s">
        <v>8</v>
      </c>
      <c r="K138" s="811"/>
      <c r="L138" s="866" t="s">
        <v>23</v>
      </c>
      <c r="M138" s="867"/>
      <c r="N138" s="812" t="s">
        <v>8</v>
      </c>
      <c r="O138" s="812" t="s">
        <v>23</v>
      </c>
      <c r="P138" s="810" t="s">
        <v>8</v>
      </c>
      <c r="Q138" s="811"/>
      <c r="R138" s="824" t="s">
        <v>23</v>
      </c>
      <c r="S138" s="825"/>
    </row>
    <row r="139" spans="1:19" ht="41.25" customHeight="1" thickBot="1" x14ac:dyDescent="0.3">
      <c r="A139" s="799"/>
      <c r="B139" s="838"/>
      <c r="C139" s="840"/>
      <c r="D139" s="817"/>
      <c r="E139" s="819"/>
      <c r="F139" s="76" t="s">
        <v>78</v>
      </c>
      <c r="G139" s="80" t="s">
        <v>79</v>
      </c>
      <c r="H139" s="898"/>
      <c r="I139" s="861"/>
      <c r="J139" s="25" t="s">
        <v>41</v>
      </c>
      <c r="K139" s="26" t="s">
        <v>42</v>
      </c>
      <c r="L139" s="25" t="s">
        <v>41</v>
      </c>
      <c r="M139" s="27" t="s">
        <v>42</v>
      </c>
      <c r="N139" s="813"/>
      <c r="O139" s="813"/>
      <c r="P139" s="77" t="s">
        <v>41</v>
      </c>
      <c r="Q139" s="75" t="s">
        <v>42</v>
      </c>
      <c r="R139" s="77" t="s">
        <v>41</v>
      </c>
      <c r="S139" s="78" t="s">
        <v>42</v>
      </c>
    </row>
    <row r="140" spans="1:19" ht="15.75" thickBot="1" x14ac:dyDescent="0.3">
      <c r="A140" s="23" t="s">
        <v>1</v>
      </c>
      <c r="B140" s="24" t="s">
        <v>2</v>
      </c>
      <c r="C140" s="23" t="s">
        <v>3</v>
      </c>
      <c r="D140" s="81" t="s">
        <v>4</v>
      </c>
      <c r="E140" s="81" t="s">
        <v>6</v>
      </c>
      <c r="F140" s="82">
        <v>5</v>
      </c>
      <c r="G140" s="83">
        <v>6</v>
      </c>
      <c r="H140" s="84">
        <v>7</v>
      </c>
      <c r="I140" s="85">
        <v>8</v>
      </c>
      <c r="J140" s="86">
        <v>9</v>
      </c>
      <c r="K140" s="85">
        <v>10</v>
      </c>
      <c r="L140" s="87">
        <v>11</v>
      </c>
      <c r="M140" s="88">
        <v>12</v>
      </c>
      <c r="N140" s="85">
        <v>13</v>
      </c>
      <c r="O140" s="85">
        <v>14</v>
      </c>
      <c r="P140" s="89">
        <v>15</v>
      </c>
      <c r="Q140" s="86">
        <v>16</v>
      </c>
      <c r="R140" s="86">
        <v>17</v>
      </c>
      <c r="S140" s="87">
        <v>18</v>
      </c>
    </row>
    <row r="141" spans="1:19" ht="38.25" customHeight="1" x14ac:dyDescent="0.35">
      <c r="A141" s="708" t="s">
        <v>21</v>
      </c>
      <c r="B141" s="801">
        <v>221139</v>
      </c>
      <c r="C141" s="848">
        <f>B141-P154</f>
        <v>9995.2799999999988</v>
      </c>
      <c r="D141" s="273"/>
      <c r="E141" s="274"/>
      <c r="F141" s="275"/>
      <c r="G141" s="276"/>
      <c r="H141" s="277"/>
      <c r="I141" s="278"/>
      <c r="J141" s="278"/>
      <c r="K141" s="278"/>
      <c r="L141" s="278"/>
      <c r="M141" s="281"/>
      <c r="N141" s="277"/>
      <c r="O141" s="278"/>
      <c r="P141" s="278"/>
      <c r="Q141" s="281"/>
      <c r="R141" s="281"/>
      <c r="S141" s="279"/>
    </row>
    <row r="142" spans="1:19" ht="47.25" x14ac:dyDescent="0.35">
      <c r="A142" s="708" t="s">
        <v>14</v>
      </c>
      <c r="B142" s="802"/>
      <c r="C142" s="849"/>
      <c r="D142" s="265"/>
      <c r="E142" s="266"/>
      <c r="F142" s="267"/>
      <c r="G142" s="268"/>
      <c r="H142" s="269"/>
      <c r="I142" s="267"/>
      <c r="J142" s="267"/>
      <c r="K142" s="267"/>
      <c r="L142" s="267"/>
      <c r="M142" s="272"/>
      <c r="N142" s="269"/>
      <c r="O142" s="267"/>
      <c r="P142" s="267"/>
      <c r="Q142" s="272"/>
      <c r="R142" s="272"/>
      <c r="S142" s="270"/>
    </row>
    <row r="143" spans="1:19" ht="31.5" x14ac:dyDescent="0.35">
      <c r="A143" s="708" t="s">
        <v>35</v>
      </c>
      <c r="B143" s="802"/>
      <c r="C143" s="849"/>
      <c r="D143" s="265"/>
      <c r="E143" s="266"/>
      <c r="F143" s="267"/>
      <c r="G143" s="268"/>
      <c r="H143" s="269"/>
      <c r="I143" s="267"/>
      <c r="J143" s="267"/>
      <c r="K143" s="267"/>
      <c r="L143" s="267"/>
      <c r="M143" s="272"/>
      <c r="N143" s="269"/>
      <c r="O143" s="267"/>
      <c r="P143" s="267"/>
      <c r="Q143" s="272"/>
      <c r="R143" s="272"/>
      <c r="S143" s="270"/>
    </row>
    <row r="144" spans="1:19" ht="63" x14ac:dyDescent="0.35">
      <c r="A144" s="708" t="s">
        <v>36</v>
      </c>
      <c r="B144" s="802"/>
      <c r="C144" s="849"/>
      <c r="D144" s="265"/>
      <c r="E144" s="266"/>
      <c r="F144" s="267"/>
      <c r="G144" s="268"/>
      <c r="H144" s="269"/>
      <c r="I144" s="267"/>
      <c r="J144" s="267"/>
      <c r="K144" s="267"/>
      <c r="L144" s="267"/>
      <c r="M144" s="272"/>
      <c r="N144" s="269"/>
      <c r="O144" s="267"/>
      <c r="P144" s="267"/>
      <c r="Q144" s="272"/>
      <c r="R144" s="272"/>
      <c r="S144" s="270"/>
    </row>
    <row r="145" spans="1:19" ht="63" x14ac:dyDescent="0.35">
      <c r="A145" s="708" t="s">
        <v>20</v>
      </c>
      <c r="B145" s="802"/>
      <c r="C145" s="849"/>
      <c r="D145" s="265"/>
      <c r="E145" s="266"/>
      <c r="F145" s="267"/>
      <c r="G145" s="268"/>
      <c r="H145" s="269"/>
      <c r="I145" s="267"/>
      <c r="J145" s="267"/>
      <c r="K145" s="267"/>
      <c r="L145" s="267"/>
      <c r="M145" s="272"/>
      <c r="N145" s="269"/>
      <c r="O145" s="267"/>
      <c r="P145" s="267"/>
      <c r="Q145" s="272"/>
      <c r="R145" s="272"/>
      <c r="S145" s="270"/>
    </row>
    <row r="146" spans="1:19" ht="63" x14ac:dyDescent="0.35">
      <c r="A146" s="708" t="s">
        <v>37</v>
      </c>
      <c r="B146" s="802"/>
      <c r="C146" s="849"/>
      <c r="D146" s="265"/>
      <c r="E146" s="266"/>
      <c r="F146" s="267"/>
      <c r="G146" s="268"/>
      <c r="H146" s="269"/>
      <c r="I146" s="267"/>
      <c r="J146" s="267"/>
      <c r="K146" s="267"/>
      <c r="L146" s="267"/>
      <c r="M146" s="272"/>
      <c r="N146" s="269"/>
      <c r="O146" s="267"/>
      <c r="P146" s="267"/>
      <c r="Q146" s="272"/>
      <c r="R146" s="272"/>
      <c r="S146" s="270"/>
    </row>
    <row r="147" spans="1:19" ht="31.5" x14ac:dyDescent="0.35">
      <c r="A147" s="708" t="s">
        <v>38</v>
      </c>
      <c r="B147" s="802"/>
      <c r="C147" s="849"/>
      <c r="D147" s="265"/>
      <c r="E147" s="266"/>
      <c r="F147" s="267"/>
      <c r="G147" s="268"/>
      <c r="H147" s="269"/>
      <c r="I147" s="267"/>
      <c r="J147" s="267"/>
      <c r="K147" s="267"/>
      <c r="L147" s="267"/>
      <c r="M147" s="272"/>
      <c r="N147" s="269"/>
      <c r="O147" s="267"/>
      <c r="P147" s="267"/>
      <c r="Q147" s="272"/>
      <c r="R147" s="272"/>
      <c r="S147" s="270"/>
    </row>
    <row r="148" spans="1:19" ht="21" x14ac:dyDescent="0.35">
      <c r="A148" s="708" t="s">
        <v>15</v>
      </c>
      <c r="B148" s="802"/>
      <c r="C148" s="849"/>
      <c r="D148" s="260">
        <v>5</v>
      </c>
      <c r="E148" s="261">
        <v>6</v>
      </c>
      <c r="F148" s="262"/>
      <c r="G148" s="263"/>
      <c r="H148" s="791">
        <v>7</v>
      </c>
      <c r="I148" s="704"/>
      <c r="J148" s="254">
        <v>10066.33</v>
      </c>
      <c r="K148" s="255">
        <v>42553.14</v>
      </c>
      <c r="L148" s="491"/>
      <c r="M148" s="490"/>
      <c r="N148" s="320">
        <v>12</v>
      </c>
      <c r="O148" s="257"/>
      <c r="P148" s="255">
        <v>9981.24</v>
      </c>
      <c r="Q148" s="351">
        <v>42553.14</v>
      </c>
      <c r="R148" s="626"/>
      <c r="S148" s="627"/>
    </row>
    <row r="149" spans="1:19" ht="31.5" x14ac:dyDescent="0.35">
      <c r="A149" s="708" t="s">
        <v>16</v>
      </c>
      <c r="B149" s="802"/>
      <c r="C149" s="849"/>
      <c r="D149" s="265"/>
      <c r="E149" s="266"/>
      <c r="F149" s="267"/>
      <c r="G149" s="268"/>
      <c r="H149" s="705"/>
      <c r="I149" s="706"/>
      <c r="J149" s="628"/>
      <c r="K149" s="628"/>
      <c r="L149" s="628"/>
      <c r="M149" s="629"/>
      <c r="N149" s="269"/>
      <c r="O149" s="267"/>
      <c r="P149" s="628"/>
      <c r="Q149" s="629"/>
      <c r="R149" s="629"/>
      <c r="S149" s="627"/>
    </row>
    <row r="150" spans="1:19" ht="47.25" x14ac:dyDescent="0.25">
      <c r="A150" s="708" t="s">
        <v>17</v>
      </c>
      <c r="B150" s="802"/>
      <c r="C150" s="849"/>
      <c r="D150" s="333">
        <v>6</v>
      </c>
      <c r="E150" s="317">
        <v>6</v>
      </c>
      <c r="F150" s="318">
        <v>6</v>
      </c>
      <c r="G150" s="319">
        <v>6</v>
      </c>
      <c r="H150" s="789">
        <v>34</v>
      </c>
      <c r="I150" s="790">
        <v>34</v>
      </c>
      <c r="J150" s="255">
        <v>181098.12</v>
      </c>
      <c r="K150" s="255">
        <v>758118.71</v>
      </c>
      <c r="L150" s="255">
        <v>181098.12</v>
      </c>
      <c r="M150" s="255">
        <v>758118.71</v>
      </c>
      <c r="N150" s="320">
        <v>36</v>
      </c>
      <c r="O150" s="318">
        <v>36</v>
      </c>
      <c r="P150" s="255">
        <v>179981.79</v>
      </c>
      <c r="Q150" s="255">
        <v>758118.71</v>
      </c>
      <c r="R150" s="255">
        <v>179981.79</v>
      </c>
      <c r="S150" s="255">
        <v>758118.71</v>
      </c>
    </row>
    <row r="151" spans="1:19" ht="78.75" x14ac:dyDescent="0.35">
      <c r="A151" s="708" t="s">
        <v>22</v>
      </c>
      <c r="B151" s="802"/>
      <c r="C151" s="849"/>
      <c r="D151" s="287"/>
      <c r="E151" s="288"/>
      <c r="F151" s="257"/>
      <c r="G151" s="282"/>
      <c r="H151" s="705"/>
      <c r="I151" s="706"/>
      <c r="J151" s="628"/>
      <c r="K151" s="628"/>
      <c r="L151" s="628"/>
      <c r="M151" s="629"/>
      <c r="N151" s="269"/>
      <c r="O151" s="267"/>
      <c r="P151" s="628"/>
      <c r="Q151" s="629"/>
      <c r="R151" s="629"/>
      <c r="S151" s="627"/>
    </row>
    <row r="152" spans="1:19" ht="47.25" x14ac:dyDescent="0.35">
      <c r="A152" s="708" t="s">
        <v>18</v>
      </c>
      <c r="B152" s="802"/>
      <c r="C152" s="849"/>
      <c r="D152" s="287"/>
      <c r="E152" s="288"/>
      <c r="F152" s="257"/>
      <c r="G152" s="282"/>
      <c r="H152" s="705"/>
      <c r="I152" s="706"/>
      <c r="J152" s="628"/>
      <c r="K152" s="628"/>
      <c r="L152" s="628"/>
      <c r="M152" s="629"/>
      <c r="N152" s="269"/>
      <c r="O152" s="267"/>
      <c r="P152" s="628"/>
      <c r="Q152" s="629"/>
      <c r="R152" s="629"/>
      <c r="S152" s="627"/>
    </row>
    <row r="153" spans="1:19" ht="32.25" thickBot="1" x14ac:dyDescent="0.3">
      <c r="A153" s="709" t="s">
        <v>19</v>
      </c>
      <c r="B153" s="803"/>
      <c r="C153" s="869"/>
      <c r="D153" s="289">
        <v>4</v>
      </c>
      <c r="E153" s="290">
        <v>4</v>
      </c>
      <c r="F153" s="336">
        <v>4</v>
      </c>
      <c r="G153" s="337">
        <v>4</v>
      </c>
      <c r="H153" s="789">
        <v>5</v>
      </c>
      <c r="I153" s="789">
        <v>5</v>
      </c>
      <c r="J153" s="327">
        <v>21475.52</v>
      </c>
      <c r="K153" s="327">
        <v>89955.7</v>
      </c>
      <c r="L153" s="327">
        <v>21475.52</v>
      </c>
      <c r="M153" s="327">
        <v>89955.7</v>
      </c>
      <c r="N153" s="698">
        <v>10</v>
      </c>
      <c r="O153" s="341">
        <v>10</v>
      </c>
      <c r="P153" s="255">
        <v>21180.69</v>
      </c>
      <c r="Q153" s="255">
        <v>89955.7</v>
      </c>
      <c r="R153" s="255">
        <v>21180.69</v>
      </c>
      <c r="S153" s="255">
        <v>89955.7</v>
      </c>
    </row>
    <row r="154" spans="1:19" ht="24" thickBot="1" x14ac:dyDescent="0.3">
      <c r="A154" s="11" t="s">
        <v>12</v>
      </c>
      <c r="B154" s="15">
        <v>221139</v>
      </c>
      <c r="C154" s="15">
        <f>B141-P154</f>
        <v>9995.2799999999988</v>
      </c>
      <c r="D154" s="16">
        <f t="shared" ref="D154:I154" si="5">SUM(D141:D153)</f>
        <v>15</v>
      </c>
      <c r="E154" s="16">
        <f t="shared" si="5"/>
        <v>16</v>
      </c>
      <c r="F154" s="16">
        <f t="shared" si="5"/>
        <v>10</v>
      </c>
      <c r="G154" s="16">
        <f t="shared" si="5"/>
        <v>10</v>
      </c>
      <c r="H154" s="16">
        <f t="shared" si="5"/>
        <v>46</v>
      </c>
      <c r="I154" s="16">
        <f t="shared" si="5"/>
        <v>39</v>
      </c>
      <c r="J154" s="95">
        <f t="shared" ref="J154:S154" si="6">SUM(J141:J153)</f>
        <v>212639.96999999997</v>
      </c>
      <c r="K154" s="95">
        <f t="shared" si="6"/>
        <v>890627.54999999993</v>
      </c>
      <c r="L154" s="95">
        <f t="shared" si="6"/>
        <v>202573.63999999998</v>
      </c>
      <c r="M154" s="95">
        <f t="shared" si="6"/>
        <v>848074.40999999992</v>
      </c>
      <c r="N154" s="16">
        <f t="shared" si="6"/>
        <v>58</v>
      </c>
      <c r="O154" s="16">
        <f t="shared" si="6"/>
        <v>46</v>
      </c>
      <c r="P154" s="95">
        <f t="shared" si="6"/>
        <v>211143.72</v>
      </c>
      <c r="Q154" s="95">
        <f t="shared" si="6"/>
        <v>890627.54999999993</v>
      </c>
      <c r="R154" s="95">
        <f t="shared" si="6"/>
        <v>201162.48</v>
      </c>
      <c r="S154" s="95">
        <f t="shared" si="6"/>
        <v>848074.40999999992</v>
      </c>
    </row>
    <row r="155" spans="1:19" x14ac:dyDescent="0.25">
      <c r="A155" s="707" t="s">
        <v>81</v>
      </c>
      <c r="B155" s="426"/>
    </row>
    <row r="156" spans="1:19" x14ac:dyDescent="0.25">
      <c r="A156" s="792" t="s">
        <v>157</v>
      </c>
      <c r="B156" s="93"/>
    </row>
    <row r="157" spans="1:19" x14ac:dyDescent="0.25">
      <c r="A157" s="93" t="s">
        <v>158</v>
      </c>
      <c r="B157" s="93"/>
    </row>
    <row r="158" spans="1:19" x14ac:dyDescent="0.25">
      <c r="A158" s="94" t="s">
        <v>82</v>
      </c>
    </row>
    <row r="159" spans="1:19" x14ac:dyDescent="0.25">
      <c r="A159" s="93" t="s">
        <v>83</v>
      </c>
    </row>
    <row r="160" spans="1:19" x14ac:dyDescent="0.25">
      <c r="A160" s="909" t="s">
        <v>159</v>
      </c>
      <c r="B160" s="910"/>
      <c r="C160" s="910"/>
      <c r="D160" s="910"/>
    </row>
    <row r="161" spans="1:19" x14ac:dyDescent="0.25">
      <c r="A161" s="93" t="s">
        <v>160</v>
      </c>
    </row>
    <row r="162" spans="1:19" x14ac:dyDescent="0.25">
      <c r="A162" s="22" t="s">
        <v>161</v>
      </c>
    </row>
    <row r="163" spans="1:19" x14ac:dyDescent="0.25">
      <c r="A163" s="93"/>
    </row>
    <row r="164" spans="1:19" ht="18.75" x14ac:dyDescent="0.3">
      <c r="A164" s="4" t="s">
        <v>43</v>
      </c>
      <c r="B164" s="4"/>
      <c r="C164" s="4"/>
      <c r="D164" s="4"/>
      <c r="E164" s="4"/>
      <c r="F164" s="4"/>
    </row>
    <row r="165" spans="1:19" ht="21" x14ac:dyDescent="0.35">
      <c r="A165" s="906" t="s">
        <v>54</v>
      </c>
      <c r="B165" s="906"/>
      <c r="C165" s="906"/>
      <c r="D165" s="906"/>
      <c r="E165" s="906"/>
      <c r="F165" s="906"/>
      <c r="G165" s="906"/>
      <c r="H165" s="906"/>
      <c r="I165" s="906"/>
    </row>
    <row r="166" spans="1:19" ht="15.75" thickBot="1" x14ac:dyDescent="0.3"/>
    <row r="167" spans="1:19" ht="15.75" customHeight="1" x14ac:dyDescent="0.25">
      <c r="A167" s="797" t="s">
        <v>0</v>
      </c>
      <c r="B167" s="829" t="s">
        <v>39</v>
      </c>
      <c r="C167" s="830"/>
      <c r="D167" s="855" t="s">
        <v>73</v>
      </c>
      <c r="E167" s="856"/>
      <c r="F167" s="856"/>
      <c r="G167" s="857"/>
      <c r="H167" s="804" t="s">
        <v>74</v>
      </c>
      <c r="I167" s="804"/>
      <c r="J167" s="804"/>
      <c r="K167" s="804"/>
      <c r="L167" s="804"/>
      <c r="M167" s="805"/>
      <c r="N167" s="806" t="s">
        <v>7</v>
      </c>
      <c r="O167" s="806"/>
      <c r="P167" s="807"/>
      <c r="Q167" s="808"/>
      <c r="R167" s="808"/>
      <c r="S167" s="809"/>
    </row>
    <row r="168" spans="1:19" ht="16.5" customHeight="1" thickBot="1" x14ac:dyDescent="0.3">
      <c r="A168" s="798"/>
      <c r="B168" s="831"/>
      <c r="C168" s="832"/>
      <c r="D168" s="858"/>
      <c r="E168" s="859"/>
      <c r="F168" s="859"/>
      <c r="G168" s="860"/>
      <c r="H168" s="833" t="s">
        <v>5</v>
      </c>
      <c r="I168" s="834"/>
      <c r="J168" s="835" t="s">
        <v>33</v>
      </c>
      <c r="K168" s="833"/>
      <c r="L168" s="833"/>
      <c r="M168" s="836"/>
      <c r="N168" s="864" t="s">
        <v>75</v>
      </c>
      <c r="O168" s="865"/>
      <c r="P168" s="841" t="s">
        <v>13</v>
      </c>
      <c r="Q168" s="835"/>
      <c r="R168" s="835"/>
      <c r="S168" s="842"/>
    </row>
    <row r="169" spans="1:19" ht="15.75" customHeight="1" x14ac:dyDescent="0.25">
      <c r="A169" s="799"/>
      <c r="B169" s="837" t="s">
        <v>40</v>
      </c>
      <c r="C169" s="839" t="s">
        <v>34</v>
      </c>
      <c r="D169" s="816" t="s">
        <v>76</v>
      </c>
      <c r="E169" s="818" t="s">
        <v>77</v>
      </c>
      <c r="F169" s="826" t="s">
        <v>23</v>
      </c>
      <c r="G169" s="827"/>
      <c r="H169" s="868" t="s">
        <v>8</v>
      </c>
      <c r="I169" s="861" t="s">
        <v>23</v>
      </c>
      <c r="J169" s="810" t="s">
        <v>8</v>
      </c>
      <c r="K169" s="811"/>
      <c r="L169" s="866" t="s">
        <v>23</v>
      </c>
      <c r="M169" s="867"/>
      <c r="N169" s="812" t="s">
        <v>8</v>
      </c>
      <c r="O169" s="812" t="s">
        <v>23</v>
      </c>
      <c r="P169" s="810" t="s">
        <v>8</v>
      </c>
      <c r="Q169" s="811"/>
      <c r="R169" s="824" t="s">
        <v>23</v>
      </c>
      <c r="S169" s="825"/>
    </row>
    <row r="170" spans="1:19" ht="33" customHeight="1" thickBot="1" x14ac:dyDescent="0.3">
      <c r="A170" s="799"/>
      <c r="B170" s="838"/>
      <c r="C170" s="840"/>
      <c r="D170" s="817"/>
      <c r="E170" s="819"/>
      <c r="F170" s="76" t="s">
        <v>78</v>
      </c>
      <c r="G170" s="80" t="s">
        <v>79</v>
      </c>
      <c r="H170" s="868"/>
      <c r="I170" s="861"/>
      <c r="J170" s="25" t="s">
        <v>41</v>
      </c>
      <c r="K170" s="26" t="s">
        <v>42</v>
      </c>
      <c r="L170" s="25" t="s">
        <v>41</v>
      </c>
      <c r="M170" s="27" t="s">
        <v>42</v>
      </c>
      <c r="N170" s="813"/>
      <c r="O170" s="813"/>
      <c r="P170" s="77" t="s">
        <v>41</v>
      </c>
      <c r="Q170" s="75" t="s">
        <v>42</v>
      </c>
      <c r="R170" s="77" t="s">
        <v>41</v>
      </c>
      <c r="S170" s="78" t="s">
        <v>42</v>
      </c>
    </row>
    <row r="171" spans="1:19" ht="15.75" thickBot="1" x14ac:dyDescent="0.3">
      <c r="A171" s="23" t="s">
        <v>1</v>
      </c>
      <c r="B171" s="24" t="s">
        <v>2</v>
      </c>
      <c r="C171" s="23" t="s">
        <v>3</v>
      </c>
      <c r="D171" s="81" t="s">
        <v>4</v>
      </c>
      <c r="E171" s="81" t="s">
        <v>6</v>
      </c>
      <c r="F171" s="82">
        <v>5</v>
      </c>
      <c r="G171" s="83">
        <v>6</v>
      </c>
      <c r="H171" s="84">
        <v>7</v>
      </c>
      <c r="I171" s="85">
        <v>8</v>
      </c>
      <c r="J171" s="86">
        <v>9</v>
      </c>
      <c r="K171" s="85">
        <v>10</v>
      </c>
      <c r="L171" s="87">
        <v>11</v>
      </c>
      <c r="M171" s="88">
        <v>12</v>
      </c>
      <c r="N171" s="84">
        <v>13</v>
      </c>
      <c r="O171" s="85">
        <v>14</v>
      </c>
      <c r="P171" s="89">
        <v>15</v>
      </c>
      <c r="Q171" s="86">
        <v>16</v>
      </c>
      <c r="R171" s="86">
        <v>17</v>
      </c>
      <c r="S171" s="87">
        <v>18</v>
      </c>
    </row>
    <row r="172" spans="1:19" ht="38.25" customHeight="1" x14ac:dyDescent="0.35">
      <c r="A172" s="708" t="s">
        <v>21</v>
      </c>
      <c r="B172" s="801">
        <v>231775</v>
      </c>
      <c r="C172" s="848">
        <f>B172-P185</f>
        <v>24531.559999999998</v>
      </c>
      <c r="D172" s="273"/>
      <c r="E172" s="274"/>
      <c r="F172" s="275"/>
      <c r="G172" s="276"/>
      <c r="H172" s="277"/>
      <c r="I172" s="278"/>
      <c r="J172" s="278"/>
      <c r="K172" s="278"/>
      <c r="L172" s="278"/>
      <c r="M172" s="279"/>
      <c r="N172" s="691"/>
      <c r="O172" s="275"/>
      <c r="P172" s="275"/>
      <c r="Q172" s="694"/>
      <c r="R172" s="694"/>
      <c r="S172" s="692"/>
    </row>
    <row r="173" spans="1:19" ht="47.25" x14ac:dyDescent="0.35">
      <c r="A173" s="708" t="s">
        <v>14</v>
      </c>
      <c r="B173" s="802"/>
      <c r="C173" s="849"/>
      <c r="D173" s="265"/>
      <c r="E173" s="266"/>
      <c r="F173" s="267"/>
      <c r="G173" s="268"/>
      <c r="H173" s="269"/>
      <c r="I173" s="267"/>
      <c r="J173" s="267"/>
      <c r="K173" s="267"/>
      <c r="L173" s="267"/>
      <c r="M173" s="270"/>
      <c r="N173" s="269"/>
      <c r="O173" s="267"/>
      <c r="P173" s="267"/>
      <c r="Q173" s="272"/>
      <c r="R173" s="272"/>
      <c r="S173" s="270"/>
    </row>
    <row r="174" spans="1:19" ht="31.5" x14ac:dyDescent="0.35">
      <c r="A174" s="708" t="s">
        <v>35</v>
      </c>
      <c r="B174" s="802"/>
      <c r="C174" s="849"/>
      <c r="D174" s="265"/>
      <c r="E174" s="266"/>
      <c r="F174" s="267"/>
      <c r="G174" s="268"/>
      <c r="H174" s="269"/>
      <c r="I174" s="267"/>
      <c r="J174" s="267"/>
      <c r="K174" s="267"/>
      <c r="L174" s="267"/>
      <c r="M174" s="270"/>
      <c r="N174" s="269"/>
      <c r="O174" s="267"/>
      <c r="P174" s="267"/>
      <c r="Q174" s="272"/>
      <c r="R174" s="272"/>
      <c r="S174" s="270"/>
    </row>
    <row r="175" spans="1:19" ht="63" x14ac:dyDescent="0.35">
      <c r="A175" s="708" t="s">
        <v>36</v>
      </c>
      <c r="B175" s="802"/>
      <c r="C175" s="849"/>
      <c r="D175" s="265"/>
      <c r="E175" s="266"/>
      <c r="F175" s="267"/>
      <c r="G175" s="268"/>
      <c r="H175" s="269"/>
      <c r="I175" s="267"/>
      <c r="J175" s="267"/>
      <c r="K175" s="267"/>
      <c r="L175" s="267"/>
      <c r="M175" s="270"/>
      <c r="N175" s="269"/>
      <c r="O175" s="267"/>
      <c r="P175" s="267"/>
      <c r="Q175" s="272"/>
      <c r="R175" s="272"/>
      <c r="S175" s="270"/>
    </row>
    <row r="176" spans="1:19" ht="63" x14ac:dyDescent="0.35">
      <c r="A176" s="708" t="s">
        <v>20</v>
      </c>
      <c r="B176" s="802"/>
      <c r="C176" s="849"/>
      <c r="D176" s="265"/>
      <c r="E176" s="266"/>
      <c r="F176" s="267"/>
      <c r="G176" s="268"/>
      <c r="H176" s="269"/>
      <c r="I176" s="267"/>
      <c r="J176" s="267"/>
      <c r="K176" s="267"/>
      <c r="L176" s="267"/>
      <c r="M176" s="270"/>
      <c r="N176" s="269"/>
      <c r="O176" s="267"/>
      <c r="P176" s="267"/>
      <c r="Q176" s="272"/>
      <c r="R176" s="272"/>
      <c r="S176" s="270"/>
    </row>
    <row r="177" spans="1:19" ht="38.25" customHeight="1" x14ac:dyDescent="0.35">
      <c r="A177" s="708" t="s">
        <v>37</v>
      </c>
      <c r="B177" s="802"/>
      <c r="C177" s="849"/>
      <c r="D177" s="265"/>
      <c r="E177" s="266"/>
      <c r="F177" s="267"/>
      <c r="G177" s="268"/>
      <c r="H177" s="269"/>
      <c r="I177" s="267"/>
      <c r="J177" s="267"/>
      <c r="K177" s="267"/>
      <c r="L177" s="267"/>
      <c r="M177" s="270"/>
      <c r="N177" s="269"/>
      <c r="O177" s="267"/>
      <c r="P177" s="267"/>
      <c r="Q177" s="272"/>
      <c r="R177" s="272"/>
      <c r="S177" s="270"/>
    </row>
    <row r="178" spans="1:19" ht="31.5" x14ac:dyDescent="0.35">
      <c r="A178" s="708" t="s">
        <v>38</v>
      </c>
      <c r="B178" s="802"/>
      <c r="C178" s="849"/>
      <c r="D178" s="265"/>
      <c r="E178" s="266"/>
      <c r="F178" s="267"/>
      <c r="G178" s="268"/>
      <c r="H178" s="269"/>
      <c r="I178" s="267"/>
      <c r="J178" s="267"/>
      <c r="K178" s="267"/>
      <c r="L178" s="267"/>
      <c r="M178" s="270"/>
      <c r="N178" s="269"/>
      <c r="O178" s="267"/>
      <c r="P178" s="267"/>
      <c r="Q178" s="272"/>
      <c r="R178" s="272"/>
      <c r="S178" s="270"/>
    </row>
    <row r="179" spans="1:19" ht="27" customHeight="1" x14ac:dyDescent="0.35">
      <c r="A179" s="708" t="s">
        <v>15</v>
      </c>
      <c r="B179" s="802"/>
      <c r="C179" s="849"/>
      <c r="D179" s="260">
        <v>8</v>
      </c>
      <c r="E179" s="261">
        <v>9</v>
      </c>
      <c r="F179" s="262"/>
      <c r="G179" s="263"/>
      <c r="H179" s="253">
        <v>13</v>
      </c>
      <c r="I179" s="257"/>
      <c r="J179" s="254">
        <v>79586.33</v>
      </c>
      <c r="K179" s="255">
        <v>338553.59999999998</v>
      </c>
      <c r="L179" s="491"/>
      <c r="M179" s="742"/>
      <c r="N179" s="320">
        <v>13</v>
      </c>
      <c r="O179" s="257"/>
      <c r="P179" s="255">
        <v>79473.48</v>
      </c>
      <c r="Q179" s="351">
        <v>338552.84</v>
      </c>
      <c r="R179" s="626"/>
      <c r="S179" s="627"/>
    </row>
    <row r="180" spans="1:19" ht="31.5" x14ac:dyDescent="0.35">
      <c r="A180" s="708" t="s">
        <v>16</v>
      </c>
      <c r="B180" s="802"/>
      <c r="C180" s="849"/>
      <c r="D180" s="265"/>
      <c r="E180" s="266"/>
      <c r="F180" s="267"/>
      <c r="G180" s="268"/>
      <c r="H180" s="269"/>
      <c r="I180" s="267"/>
      <c r="J180" s="628"/>
      <c r="K180" s="628"/>
      <c r="L180" s="628"/>
      <c r="M180" s="627"/>
      <c r="N180" s="269"/>
      <c r="O180" s="267"/>
      <c r="P180" s="628"/>
      <c r="Q180" s="629"/>
      <c r="R180" s="629"/>
      <c r="S180" s="627"/>
    </row>
    <row r="181" spans="1:19" ht="47.25" x14ac:dyDescent="0.25">
      <c r="A181" s="708" t="s">
        <v>17</v>
      </c>
      <c r="B181" s="802"/>
      <c r="C181" s="849"/>
      <c r="D181" s="333">
        <v>4</v>
      </c>
      <c r="E181" s="317">
        <v>4</v>
      </c>
      <c r="F181" s="318">
        <v>4</v>
      </c>
      <c r="G181" s="319">
        <v>4</v>
      </c>
      <c r="H181" s="320">
        <f>16+1</f>
        <v>17</v>
      </c>
      <c r="I181" s="320">
        <f>16+1</f>
        <v>17</v>
      </c>
      <c r="J181" s="408">
        <v>24840.43</v>
      </c>
      <c r="K181" s="408">
        <v>105648.02</v>
      </c>
      <c r="L181" s="408">
        <f>J181</f>
        <v>24840.43</v>
      </c>
      <c r="M181" s="743">
        <f>K181</f>
        <v>105648.02</v>
      </c>
      <c r="N181" s="320">
        <v>14</v>
      </c>
      <c r="O181" s="318">
        <v>14</v>
      </c>
      <c r="P181" s="255">
        <v>24348.31</v>
      </c>
      <c r="Q181" s="254">
        <v>103575.26</v>
      </c>
      <c r="R181" s="254">
        <f>P181</f>
        <v>24348.31</v>
      </c>
      <c r="S181" s="321">
        <f>Q181</f>
        <v>103575.26</v>
      </c>
    </row>
    <row r="182" spans="1:19" ht="78.75" x14ac:dyDescent="0.35">
      <c r="A182" s="708" t="s">
        <v>22</v>
      </c>
      <c r="B182" s="802"/>
      <c r="C182" s="849"/>
      <c r="D182" s="287"/>
      <c r="E182" s="288"/>
      <c r="F182" s="257"/>
      <c r="G182" s="282"/>
      <c r="H182" s="269"/>
      <c r="I182" s="267"/>
      <c r="J182" s="628"/>
      <c r="K182" s="628"/>
      <c r="L182" s="628"/>
      <c r="M182" s="627"/>
      <c r="N182" s="269"/>
      <c r="O182" s="267"/>
      <c r="P182" s="628"/>
      <c r="Q182" s="629"/>
      <c r="R182" s="629"/>
      <c r="S182" s="627"/>
    </row>
    <row r="183" spans="1:19" ht="47.25" x14ac:dyDescent="0.35">
      <c r="A183" s="708" t="s">
        <v>18</v>
      </c>
      <c r="B183" s="802"/>
      <c r="C183" s="849"/>
      <c r="D183" s="287"/>
      <c r="E183" s="288"/>
      <c r="F183" s="257"/>
      <c r="G183" s="282"/>
      <c r="H183" s="269"/>
      <c r="I183" s="267"/>
      <c r="J183" s="628"/>
      <c r="K183" s="628"/>
      <c r="L183" s="628"/>
      <c r="M183" s="627"/>
      <c r="N183" s="269"/>
      <c r="O183" s="267"/>
      <c r="P183" s="628"/>
      <c r="Q183" s="629"/>
      <c r="R183" s="629"/>
      <c r="S183" s="627"/>
    </row>
    <row r="184" spans="1:19" ht="32.25" thickBot="1" x14ac:dyDescent="0.3">
      <c r="A184" s="709" t="s">
        <v>19</v>
      </c>
      <c r="B184" s="803"/>
      <c r="C184" s="869"/>
      <c r="D184" s="289">
        <v>13</v>
      </c>
      <c r="E184" s="290">
        <v>22</v>
      </c>
      <c r="F184" s="336">
        <v>4</v>
      </c>
      <c r="G184" s="337">
        <v>12</v>
      </c>
      <c r="H184" s="338">
        <v>25</v>
      </c>
      <c r="I184" s="336">
        <v>16</v>
      </c>
      <c r="J184" s="327">
        <v>105402.9</v>
      </c>
      <c r="K184" s="327">
        <v>448162.03</v>
      </c>
      <c r="L184" s="327">
        <v>78774.45</v>
      </c>
      <c r="M184" s="350">
        <v>334900.46999999997</v>
      </c>
      <c r="N184" s="698">
        <v>30</v>
      </c>
      <c r="O184" s="341">
        <v>20</v>
      </c>
      <c r="P184" s="352">
        <v>103421.65</v>
      </c>
      <c r="Q184" s="353">
        <v>440697.29</v>
      </c>
      <c r="R184" s="353">
        <v>78622.490000000005</v>
      </c>
      <c r="S184" s="354">
        <v>334900.46999999997</v>
      </c>
    </row>
    <row r="185" spans="1:19" ht="24" thickBot="1" x14ac:dyDescent="0.3">
      <c r="A185" s="11" t="s">
        <v>12</v>
      </c>
      <c r="B185" s="15">
        <v>231775</v>
      </c>
      <c r="C185" s="15">
        <f>B172-P185</f>
        <v>24531.559999999998</v>
      </c>
      <c r="D185" s="16">
        <f>SUM(D172:D184)</f>
        <v>25</v>
      </c>
      <c r="E185" s="16">
        <f t="shared" ref="E185:S185" si="7">SUM(E172:E184)</f>
        <v>35</v>
      </c>
      <c r="F185" s="16">
        <f t="shared" si="7"/>
        <v>8</v>
      </c>
      <c r="G185" s="16">
        <f t="shared" si="7"/>
        <v>16</v>
      </c>
      <c r="H185" s="16">
        <f t="shared" si="7"/>
        <v>55</v>
      </c>
      <c r="I185" s="16">
        <f t="shared" si="7"/>
        <v>33</v>
      </c>
      <c r="J185" s="95">
        <f t="shared" si="7"/>
        <v>209829.66</v>
      </c>
      <c r="K185" s="95">
        <f t="shared" si="7"/>
        <v>892363.65</v>
      </c>
      <c r="L185" s="95">
        <f t="shared" si="7"/>
        <v>103614.88</v>
      </c>
      <c r="M185" s="95">
        <f t="shared" si="7"/>
        <v>440548.49</v>
      </c>
      <c r="N185" s="16">
        <f t="shared" si="7"/>
        <v>57</v>
      </c>
      <c r="O185" s="16">
        <f t="shared" si="7"/>
        <v>34</v>
      </c>
      <c r="P185" s="95">
        <f t="shared" si="7"/>
        <v>207243.44</v>
      </c>
      <c r="Q185" s="95">
        <f t="shared" si="7"/>
        <v>882825.39</v>
      </c>
      <c r="R185" s="95">
        <f t="shared" si="7"/>
        <v>102970.8</v>
      </c>
      <c r="S185" s="695">
        <f t="shared" si="7"/>
        <v>438475.73</v>
      </c>
    </row>
    <row r="187" spans="1:19" ht="52.5" customHeight="1" x14ac:dyDescent="0.25">
      <c r="B187" s="907" t="s">
        <v>156</v>
      </c>
      <c r="C187" s="907"/>
      <c r="D187" s="907"/>
      <c r="E187" s="907"/>
      <c r="F187" s="907"/>
      <c r="G187" s="907"/>
      <c r="H187" s="907"/>
      <c r="I187" s="907"/>
      <c r="J187" s="907"/>
      <c r="K187" s="907"/>
      <c r="L187" s="907"/>
      <c r="M187" s="907"/>
      <c r="N187" s="907"/>
      <c r="O187" s="907"/>
      <c r="P187" s="907"/>
      <c r="Q187" s="907"/>
      <c r="R187" s="907"/>
    </row>
    <row r="189" spans="1:19" ht="18.75" x14ac:dyDescent="0.3">
      <c r="A189" s="4" t="s">
        <v>43</v>
      </c>
      <c r="B189" s="4"/>
      <c r="C189" s="4"/>
      <c r="D189" s="4"/>
      <c r="E189" s="4"/>
      <c r="F189" s="4"/>
    </row>
    <row r="190" spans="1:19" ht="21" x14ac:dyDescent="0.35">
      <c r="A190" s="906" t="s">
        <v>55</v>
      </c>
      <c r="B190" s="906"/>
      <c r="C190" s="906"/>
      <c r="D190" s="906"/>
      <c r="E190" s="906"/>
      <c r="F190" s="906"/>
      <c r="G190" s="906"/>
      <c r="H190" s="906"/>
      <c r="I190" s="906"/>
    </row>
    <row r="191" spans="1:19" ht="15.75" thickBot="1" x14ac:dyDescent="0.3"/>
    <row r="192" spans="1:19" ht="15.75" customHeight="1" x14ac:dyDescent="0.25">
      <c r="A192" s="797" t="s">
        <v>0</v>
      </c>
      <c r="B192" s="829" t="s">
        <v>39</v>
      </c>
      <c r="C192" s="830"/>
      <c r="D192" s="855" t="s">
        <v>73</v>
      </c>
      <c r="E192" s="856"/>
      <c r="F192" s="856"/>
      <c r="G192" s="857"/>
      <c r="H192" s="804" t="s">
        <v>74</v>
      </c>
      <c r="I192" s="804"/>
      <c r="J192" s="804"/>
      <c r="K192" s="804"/>
      <c r="L192" s="804"/>
      <c r="M192" s="805"/>
      <c r="N192" s="806" t="s">
        <v>7</v>
      </c>
      <c r="O192" s="806"/>
      <c r="P192" s="807"/>
      <c r="Q192" s="808"/>
      <c r="R192" s="808"/>
      <c r="S192" s="809"/>
    </row>
    <row r="193" spans="1:19" ht="16.5" customHeight="1" thickBot="1" x14ac:dyDescent="0.3">
      <c r="A193" s="798"/>
      <c r="B193" s="831"/>
      <c r="C193" s="832"/>
      <c r="D193" s="858"/>
      <c r="E193" s="859"/>
      <c r="F193" s="859"/>
      <c r="G193" s="860"/>
      <c r="H193" s="833" t="s">
        <v>5</v>
      </c>
      <c r="I193" s="834"/>
      <c r="J193" s="835" t="s">
        <v>33</v>
      </c>
      <c r="K193" s="833"/>
      <c r="L193" s="833"/>
      <c r="M193" s="836"/>
      <c r="N193" s="864" t="s">
        <v>75</v>
      </c>
      <c r="O193" s="865"/>
      <c r="P193" s="841" t="s">
        <v>13</v>
      </c>
      <c r="Q193" s="835"/>
      <c r="R193" s="835"/>
      <c r="S193" s="842"/>
    </row>
    <row r="194" spans="1:19" ht="15.75" customHeight="1" x14ac:dyDescent="0.25">
      <c r="A194" s="799"/>
      <c r="B194" s="837" t="s">
        <v>40</v>
      </c>
      <c r="C194" s="839" t="s">
        <v>34</v>
      </c>
      <c r="D194" s="816" t="s">
        <v>76</v>
      </c>
      <c r="E194" s="818" t="s">
        <v>77</v>
      </c>
      <c r="F194" s="826" t="s">
        <v>23</v>
      </c>
      <c r="G194" s="827"/>
      <c r="H194" s="868" t="s">
        <v>8</v>
      </c>
      <c r="I194" s="861" t="s">
        <v>23</v>
      </c>
      <c r="J194" s="810" t="s">
        <v>8</v>
      </c>
      <c r="K194" s="811"/>
      <c r="L194" s="866" t="s">
        <v>23</v>
      </c>
      <c r="M194" s="867"/>
      <c r="N194" s="812" t="s">
        <v>8</v>
      </c>
      <c r="O194" s="812" t="s">
        <v>23</v>
      </c>
      <c r="P194" s="810" t="s">
        <v>8</v>
      </c>
      <c r="Q194" s="811"/>
      <c r="R194" s="824" t="s">
        <v>23</v>
      </c>
      <c r="S194" s="825"/>
    </row>
    <row r="195" spans="1:19" ht="45" customHeight="1" thickBot="1" x14ac:dyDescent="0.3">
      <c r="A195" s="799"/>
      <c r="B195" s="838"/>
      <c r="C195" s="840"/>
      <c r="D195" s="817"/>
      <c r="E195" s="819"/>
      <c r="F195" s="76" t="s">
        <v>78</v>
      </c>
      <c r="G195" s="80" t="s">
        <v>79</v>
      </c>
      <c r="H195" s="868"/>
      <c r="I195" s="861"/>
      <c r="J195" s="25" t="s">
        <v>41</v>
      </c>
      <c r="K195" s="26" t="s">
        <v>42</v>
      </c>
      <c r="L195" s="25" t="s">
        <v>41</v>
      </c>
      <c r="M195" s="27" t="s">
        <v>42</v>
      </c>
      <c r="N195" s="813"/>
      <c r="O195" s="813"/>
      <c r="P195" s="77" t="s">
        <v>41</v>
      </c>
      <c r="Q195" s="75" t="s">
        <v>42</v>
      </c>
      <c r="R195" s="77" t="s">
        <v>41</v>
      </c>
      <c r="S195" s="78" t="s">
        <v>42</v>
      </c>
    </row>
    <row r="196" spans="1:19" ht="15.75" thickBot="1" x14ac:dyDescent="0.3">
      <c r="A196" s="23" t="s">
        <v>1</v>
      </c>
      <c r="B196" s="24" t="s">
        <v>2</v>
      </c>
      <c r="C196" s="23" t="s">
        <v>3</v>
      </c>
      <c r="D196" s="81" t="s">
        <v>4</v>
      </c>
      <c r="E196" s="81" t="s">
        <v>6</v>
      </c>
      <c r="F196" s="82">
        <v>5</v>
      </c>
      <c r="G196" s="83">
        <v>6</v>
      </c>
      <c r="H196" s="84">
        <v>7</v>
      </c>
      <c r="I196" s="85">
        <v>8</v>
      </c>
      <c r="J196" s="86">
        <v>9</v>
      </c>
      <c r="K196" s="85">
        <v>10</v>
      </c>
      <c r="L196" s="87">
        <v>11</v>
      </c>
      <c r="M196" s="88">
        <v>12</v>
      </c>
      <c r="N196" s="84">
        <v>13</v>
      </c>
      <c r="O196" s="85">
        <v>14</v>
      </c>
      <c r="P196" s="89">
        <v>15</v>
      </c>
      <c r="Q196" s="86">
        <v>16</v>
      </c>
      <c r="R196" s="86">
        <v>17</v>
      </c>
      <c r="S196" s="87">
        <v>18</v>
      </c>
    </row>
    <row r="197" spans="1:19" ht="38.25" customHeight="1" x14ac:dyDescent="0.35">
      <c r="A197" s="708" t="s">
        <v>21</v>
      </c>
      <c r="B197" s="801">
        <v>30512</v>
      </c>
      <c r="C197" s="848">
        <f>B197-P210</f>
        <v>5113.0899999999965</v>
      </c>
      <c r="D197" s="273"/>
      <c r="E197" s="274"/>
      <c r="F197" s="275"/>
      <c r="G197" s="276"/>
      <c r="H197" s="277"/>
      <c r="I197" s="278"/>
      <c r="J197" s="278"/>
      <c r="K197" s="278"/>
      <c r="L197" s="278"/>
      <c r="M197" s="279"/>
      <c r="N197" s="280"/>
      <c r="O197" s="278"/>
      <c r="P197" s="278"/>
      <c r="Q197" s="281"/>
      <c r="R197" s="281"/>
      <c r="S197" s="279"/>
    </row>
    <row r="198" spans="1:19" ht="47.25" x14ac:dyDescent="0.35">
      <c r="A198" s="708" t="s">
        <v>14</v>
      </c>
      <c r="B198" s="802"/>
      <c r="C198" s="849"/>
      <c r="D198" s="265"/>
      <c r="E198" s="266"/>
      <c r="F198" s="267"/>
      <c r="G198" s="268"/>
      <c r="H198" s="269"/>
      <c r="I198" s="267"/>
      <c r="J198" s="267"/>
      <c r="K198" s="267"/>
      <c r="L198" s="267"/>
      <c r="M198" s="270"/>
      <c r="N198" s="271"/>
      <c r="O198" s="267"/>
      <c r="P198" s="267"/>
      <c r="Q198" s="272"/>
      <c r="R198" s="272"/>
      <c r="S198" s="270"/>
    </row>
    <row r="199" spans="1:19" ht="31.5" x14ac:dyDescent="0.35">
      <c r="A199" s="708" t="s">
        <v>35</v>
      </c>
      <c r="B199" s="802"/>
      <c r="C199" s="849"/>
      <c r="D199" s="265"/>
      <c r="E199" s="266"/>
      <c r="F199" s="267"/>
      <c r="G199" s="268"/>
      <c r="H199" s="269"/>
      <c r="I199" s="267"/>
      <c r="J199" s="267"/>
      <c r="K199" s="267"/>
      <c r="L199" s="267"/>
      <c r="M199" s="270"/>
      <c r="N199" s="271"/>
      <c r="O199" s="267"/>
      <c r="P199" s="267"/>
      <c r="Q199" s="272"/>
      <c r="R199" s="272"/>
      <c r="S199" s="270"/>
    </row>
    <row r="200" spans="1:19" ht="63" x14ac:dyDescent="0.35">
      <c r="A200" s="708" t="s">
        <v>36</v>
      </c>
      <c r="B200" s="802"/>
      <c r="C200" s="849"/>
      <c r="D200" s="265"/>
      <c r="E200" s="266"/>
      <c r="F200" s="267"/>
      <c r="G200" s="268"/>
      <c r="H200" s="269"/>
      <c r="I200" s="267"/>
      <c r="J200" s="267"/>
      <c r="K200" s="267"/>
      <c r="L200" s="267"/>
      <c r="M200" s="270"/>
      <c r="N200" s="271"/>
      <c r="O200" s="267"/>
      <c r="P200" s="267"/>
      <c r="Q200" s="272"/>
      <c r="R200" s="272"/>
      <c r="S200" s="270"/>
    </row>
    <row r="201" spans="1:19" ht="63" x14ac:dyDescent="0.35">
      <c r="A201" s="708" t="s">
        <v>20</v>
      </c>
      <c r="B201" s="802"/>
      <c r="C201" s="849"/>
      <c r="D201" s="265"/>
      <c r="E201" s="266"/>
      <c r="F201" s="267"/>
      <c r="G201" s="268"/>
      <c r="H201" s="269"/>
      <c r="I201" s="267"/>
      <c r="J201" s="267"/>
      <c r="K201" s="267"/>
      <c r="L201" s="267"/>
      <c r="M201" s="270"/>
      <c r="N201" s="271"/>
      <c r="O201" s="267"/>
      <c r="P201" s="267"/>
      <c r="Q201" s="272"/>
      <c r="R201" s="272"/>
      <c r="S201" s="270"/>
    </row>
    <row r="202" spans="1:19" ht="38.25" customHeight="1" x14ac:dyDescent="0.35">
      <c r="A202" s="708" t="s">
        <v>37</v>
      </c>
      <c r="B202" s="802"/>
      <c r="C202" s="849"/>
      <c r="D202" s="265"/>
      <c r="E202" s="266"/>
      <c r="F202" s="267"/>
      <c r="G202" s="268"/>
      <c r="H202" s="269"/>
      <c r="I202" s="267"/>
      <c r="J202" s="267"/>
      <c r="K202" s="267"/>
      <c r="L202" s="267"/>
      <c r="M202" s="270"/>
      <c r="N202" s="271"/>
      <c r="O202" s="267"/>
      <c r="P202" s="267"/>
      <c r="Q202" s="272"/>
      <c r="R202" s="272"/>
      <c r="S202" s="270"/>
    </row>
    <row r="203" spans="1:19" ht="31.5" x14ac:dyDescent="0.35">
      <c r="A203" s="708" t="s">
        <v>38</v>
      </c>
      <c r="B203" s="802"/>
      <c r="C203" s="849"/>
      <c r="D203" s="265"/>
      <c r="E203" s="266"/>
      <c r="F203" s="267"/>
      <c r="G203" s="268"/>
      <c r="H203" s="269"/>
      <c r="I203" s="267"/>
      <c r="J203" s="267"/>
      <c r="K203" s="267"/>
      <c r="L203" s="267"/>
      <c r="M203" s="270"/>
      <c r="N203" s="271"/>
      <c r="O203" s="267"/>
      <c r="P203" s="267"/>
      <c r="Q203" s="272"/>
      <c r="R203" s="272"/>
      <c r="S203" s="270"/>
    </row>
    <row r="204" spans="1:19" ht="21" x14ac:dyDescent="0.35">
      <c r="A204" s="708" t="s">
        <v>15</v>
      </c>
      <c r="B204" s="802"/>
      <c r="C204" s="849"/>
      <c r="D204" s="260">
        <v>4</v>
      </c>
      <c r="E204" s="261">
        <v>7</v>
      </c>
      <c r="F204" s="262"/>
      <c r="G204" s="263"/>
      <c r="H204" s="253">
        <v>10</v>
      </c>
      <c r="I204" s="257"/>
      <c r="J204" s="254">
        <v>1161.3800000000001</v>
      </c>
      <c r="K204" s="255">
        <v>4937.51</v>
      </c>
      <c r="L204" s="257"/>
      <c r="M204" s="264"/>
      <c r="N204" s="256">
        <v>10</v>
      </c>
      <c r="O204" s="257"/>
      <c r="P204" s="255">
        <v>1158.45</v>
      </c>
      <c r="Q204" s="351">
        <v>4937.51</v>
      </c>
      <c r="R204" s="282"/>
      <c r="S204" s="270"/>
    </row>
    <row r="205" spans="1:19" ht="31.5" x14ac:dyDescent="0.35">
      <c r="A205" s="708" t="s">
        <v>16</v>
      </c>
      <c r="B205" s="802"/>
      <c r="C205" s="849"/>
      <c r="D205" s="265"/>
      <c r="E205" s="266"/>
      <c r="F205" s="267"/>
      <c r="G205" s="268"/>
      <c r="H205" s="269"/>
      <c r="I205" s="267"/>
      <c r="J205" s="267"/>
      <c r="K205" s="267"/>
      <c r="L205" s="267"/>
      <c r="M205" s="270"/>
      <c r="N205" s="271"/>
      <c r="O205" s="267"/>
      <c r="P205" s="267"/>
      <c r="Q205" s="272"/>
      <c r="R205" s="272"/>
      <c r="S205" s="270"/>
    </row>
    <row r="206" spans="1:19" ht="47.25" x14ac:dyDescent="0.25">
      <c r="A206" s="708" t="s">
        <v>17</v>
      </c>
      <c r="B206" s="802"/>
      <c r="C206" s="849"/>
      <c r="D206" s="333">
        <v>2</v>
      </c>
      <c r="E206" s="317">
        <v>2</v>
      </c>
      <c r="F206" s="318">
        <v>1</v>
      </c>
      <c r="G206" s="319">
        <v>1</v>
      </c>
      <c r="H206" s="320">
        <v>14</v>
      </c>
      <c r="I206" s="318">
        <v>10</v>
      </c>
      <c r="J206" s="255">
        <v>12853.91</v>
      </c>
      <c r="K206" s="255">
        <v>54736.98</v>
      </c>
      <c r="L206" s="255">
        <v>8541.41</v>
      </c>
      <c r="M206" s="321">
        <v>36470.980000000003</v>
      </c>
      <c r="N206" s="256">
        <v>19</v>
      </c>
      <c r="O206" s="318">
        <v>10</v>
      </c>
      <c r="P206" s="255">
        <v>12844.92</v>
      </c>
      <c r="Q206" s="254">
        <v>54719.18</v>
      </c>
      <c r="R206" s="254">
        <v>8541.41</v>
      </c>
      <c r="S206" s="321">
        <v>36470.980000000003</v>
      </c>
    </row>
    <row r="207" spans="1:19" ht="78.75" x14ac:dyDescent="0.35">
      <c r="A207" s="708" t="s">
        <v>22</v>
      </c>
      <c r="B207" s="802"/>
      <c r="C207" s="849"/>
      <c r="D207" s="287"/>
      <c r="E207" s="288"/>
      <c r="F207" s="257"/>
      <c r="G207" s="282"/>
      <c r="H207" s="269"/>
      <c r="I207" s="267"/>
      <c r="J207" s="267"/>
      <c r="K207" s="267"/>
      <c r="L207" s="267"/>
      <c r="M207" s="270"/>
      <c r="N207" s="271"/>
      <c r="O207" s="267"/>
      <c r="P207" s="267"/>
      <c r="Q207" s="272"/>
      <c r="R207" s="272"/>
      <c r="S207" s="270"/>
    </row>
    <row r="208" spans="1:19" ht="47.25" x14ac:dyDescent="0.35">
      <c r="A208" s="708" t="s">
        <v>18</v>
      </c>
      <c r="B208" s="802"/>
      <c r="C208" s="849"/>
      <c r="D208" s="287"/>
      <c r="E208" s="288"/>
      <c r="F208" s="257"/>
      <c r="G208" s="282"/>
      <c r="H208" s="269"/>
      <c r="I208" s="267"/>
      <c r="J208" s="267"/>
      <c r="K208" s="267"/>
      <c r="L208" s="267"/>
      <c r="M208" s="270"/>
      <c r="N208" s="271"/>
      <c r="O208" s="267"/>
      <c r="P208" s="267"/>
      <c r="Q208" s="272"/>
      <c r="R208" s="272"/>
      <c r="S208" s="270"/>
    </row>
    <row r="209" spans="1:19" ht="32.25" thickBot="1" x14ac:dyDescent="0.3">
      <c r="A209" s="709" t="s">
        <v>19</v>
      </c>
      <c r="B209" s="803"/>
      <c r="C209" s="869"/>
      <c r="D209" s="289">
        <v>5</v>
      </c>
      <c r="E209" s="290">
        <v>9</v>
      </c>
      <c r="F209" s="336">
        <v>0</v>
      </c>
      <c r="G209" s="337">
        <v>0</v>
      </c>
      <c r="H209" s="338">
        <v>27</v>
      </c>
      <c r="I209" s="336">
        <v>0</v>
      </c>
      <c r="J209" s="327">
        <v>14093.31</v>
      </c>
      <c r="K209" s="327">
        <v>59772.959999999999</v>
      </c>
      <c r="L209" s="327">
        <v>0</v>
      </c>
      <c r="M209" s="350">
        <v>0</v>
      </c>
      <c r="N209" s="340">
        <v>47</v>
      </c>
      <c r="O209" s="341">
        <v>0</v>
      </c>
      <c r="P209" s="352">
        <v>11395.54</v>
      </c>
      <c r="Q209" s="353">
        <v>48613.75</v>
      </c>
      <c r="R209" s="353">
        <v>0</v>
      </c>
      <c r="S209" s="354">
        <v>0</v>
      </c>
    </row>
    <row r="210" spans="1:19" ht="24" thickBot="1" x14ac:dyDescent="0.3">
      <c r="A210" s="11" t="s">
        <v>12</v>
      </c>
      <c r="B210" s="15">
        <v>30512</v>
      </c>
      <c r="C210" s="15">
        <f>B197-P210</f>
        <v>5113.0899999999965</v>
      </c>
      <c r="D210" s="16">
        <f>SUM(D197:D209)</f>
        <v>11</v>
      </c>
      <c r="E210" s="16">
        <f>SUM(E197:E209)</f>
        <v>18</v>
      </c>
      <c r="F210" s="16">
        <f>SUM(F197:F209)</f>
        <v>1</v>
      </c>
      <c r="G210" s="16">
        <f>SUM(G197:G209)</f>
        <v>1</v>
      </c>
      <c r="H210" s="16">
        <f t="shared" ref="H210:S210" si="8">SUM(H197:H209)</f>
        <v>51</v>
      </c>
      <c r="I210" s="16">
        <f t="shared" si="8"/>
        <v>10</v>
      </c>
      <c r="J210" s="95">
        <f t="shared" si="8"/>
        <v>28108.6</v>
      </c>
      <c r="K210" s="95">
        <f t="shared" si="8"/>
        <v>119447.45000000001</v>
      </c>
      <c r="L210" s="95">
        <f t="shared" si="8"/>
        <v>8541.41</v>
      </c>
      <c r="M210" s="95">
        <f t="shared" si="8"/>
        <v>36470.980000000003</v>
      </c>
      <c r="N210" s="16">
        <f t="shared" si="8"/>
        <v>76</v>
      </c>
      <c r="O210" s="16">
        <f t="shared" si="8"/>
        <v>10</v>
      </c>
      <c r="P210" s="95">
        <f t="shared" si="8"/>
        <v>25398.910000000003</v>
      </c>
      <c r="Q210" s="95">
        <f t="shared" si="8"/>
        <v>108270.44</v>
      </c>
      <c r="R210" s="95">
        <f t="shared" si="8"/>
        <v>8541.41</v>
      </c>
      <c r="S210" s="95">
        <f t="shared" si="8"/>
        <v>36470.980000000003</v>
      </c>
    </row>
    <row r="214" spans="1:19" ht="18.75" x14ac:dyDescent="0.3">
      <c r="A214" s="4" t="s">
        <v>43</v>
      </c>
      <c r="B214" s="4"/>
      <c r="C214" s="4"/>
      <c r="D214" s="4"/>
      <c r="E214" s="4"/>
      <c r="F214" s="4"/>
    </row>
    <row r="215" spans="1:19" ht="21" x14ac:dyDescent="0.35">
      <c r="A215" s="873" t="s">
        <v>89</v>
      </c>
      <c r="B215" s="873"/>
      <c r="C215" s="873"/>
      <c r="D215" s="873"/>
      <c r="E215" s="873"/>
      <c r="F215" s="873"/>
      <c r="G215" s="873"/>
      <c r="H215" s="873"/>
      <c r="I215" s="873"/>
    </row>
    <row r="216" spans="1:19" ht="15.75" thickBot="1" x14ac:dyDescent="0.3"/>
    <row r="217" spans="1:19" ht="15.75" customHeight="1" x14ac:dyDescent="0.25">
      <c r="A217" s="797" t="s">
        <v>0</v>
      </c>
      <c r="B217" s="829" t="s">
        <v>39</v>
      </c>
      <c r="C217" s="830"/>
      <c r="D217" s="855" t="s">
        <v>73</v>
      </c>
      <c r="E217" s="856"/>
      <c r="F217" s="856"/>
      <c r="G217" s="857"/>
      <c r="H217" s="804" t="s">
        <v>74</v>
      </c>
      <c r="I217" s="804"/>
      <c r="J217" s="804"/>
      <c r="K217" s="804"/>
      <c r="L217" s="804"/>
      <c r="M217" s="805"/>
      <c r="N217" s="806" t="s">
        <v>7</v>
      </c>
      <c r="O217" s="806"/>
      <c r="P217" s="807"/>
      <c r="Q217" s="808"/>
      <c r="R217" s="808"/>
      <c r="S217" s="809"/>
    </row>
    <row r="218" spans="1:19" ht="16.5" customHeight="1" thickBot="1" x14ac:dyDescent="0.3">
      <c r="A218" s="798"/>
      <c r="B218" s="831"/>
      <c r="C218" s="832"/>
      <c r="D218" s="858"/>
      <c r="E218" s="859"/>
      <c r="F218" s="859"/>
      <c r="G218" s="860"/>
      <c r="H218" s="833" t="s">
        <v>5</v>
      </c>
      <c r="I218" s="834"/>
      <c r="J218" s="835" t="s">
        <v>33</v>
      </c>
      <c r="K218" s="833"/>
      <c r="L218" s="833"/>
      <c r="M218" s="836"/>
      <c r="N218" s="864" t="s">
        <v>75</v>
      </c>
      <c r="O218" s="865"/>
      <c r="P218" s="841" t="s">
        <v>13</v>
      </c>
      <c r="Q218" s="835"/>
      <c r="R218" s="835"/>
      <c r="S218" s="842"/>
    </row>
    <row r="219" spans="1:19" ht="15.75" customHeight="1" x14ac:dyDescent="0.25">
      <c r="A219" s="799"/>
      <c r="B219" s="837" t="s">
        <v>40</v>
      </c>
      <c r="C219" s="839" t="s">
        <v>34</v>
      </c>
      <c r="D219" s="816" t="s">
        <v>76</v>
      </c>
      <c r="E219" s="818" t="s">
        <v>77</v>
      </c>
      <c r="F219" s="826" t="s">
        <v>23</v>
      </c>
      <c r="G219" s="827"/>
      <c r="H219" s="868" t="s">
        <v>8</v>
      </c>
      <c r="I219" s="861" t="s">
        <v>23</v>
      </c>
      <c r="J219" s="810" t="s">
        <v>8</v>
      </c>
      <c r="K219" s="811"/>
      <c r="L219" s="866" t="s">
        <v>23</v>
      </c>
      <c r="M219" s="867"/>
      <c r="N219" s="812" t="s">
        <v>8</v>
      </c>
      <c r="O219" s="812" t="s">
        <v>23</v>
      </c>
      <c r="P219" s="810" t="s">
        <v>8</v>
      </c>
      <c r="Q219" s="811"/>
      <c r="R219" s="824" t="s">
        <v>23</v>
      </c>
      <c r="S219" s="825"/>
    </row>
    <row r="220" spans="1:19" ht="46.5" customHeight="1" thickBot="1" x14ac:dyDescent="0.3">
      <c r="A220" s="799"/>
      <c r="B220" s="838"/>
      <c r="C220" s="840"/>
      <c r="D220" s="817"/>
      <c r="E220" s="819"/>
      <c r="F220" s="76" t="s">
        <v>78</v>
      </c>
      <c r="G220" s="80" t="s">
        <v>79</v>
      </c>
      <c r="H220" s="868"/>
      <c r="I220" s="861"/>
      <c r="J220" s="25" t="s">
        <v>41</v>
      </c>
      <c r="K220" s="26" t="s">
        <v>42</v>
      </c>
      <c r="L220" s="25" t="s">
        <v>41</v>
      </c>
      <c r="M220" s="27" t="s">
        <v>42</v>
      </c>
      <c r="N220" s="813"/>
      <c r="O220" s="813"/>
      <c r="P220" s="77" t="s">
        <v>41</v>
      </c>
      <c r="Q220" s="75" t="s">
        <v>42</v>
      </c>
      <c r="R220" s="77" t="s">
        <v>41</v>
      </c>
      <c r="S220" s="78" t="s">
        <v>42</v>
      </c>
    </row>
    <row r="221" spans="1:19" ht="15.75" thickBot="1" x14ac:dyDescent="0.3">
      <c r="A221" s="23" t="s">
        <v>1</v>
      </c>
      <c r="B221" s="24" t="s">
        <v>2</v>
      </c>
      <c r="C221" s="23" t="s">
        <v>3</v>
      </c>
      <c r="D221" s="81" t="s">
        <v>4</v>
      </c>
      <c r="E221" s="81" t="s">
        <v>6</v>
      </c>
      <c r="F221" s="82">
        <v>5</v>
      </c>
      <c r="G221" s="83">
        <v>6</v>
      </c>
      <c r="H221" s="84">
        <v>7</v>
      </c>
      <c r="I221" s="85">
        <v>8</v>
      </c>
      <c r="J221" s="86">
        <v>9</v>
      </c>
      <c r="K221" s="85">
        <v>10</v>
      </c>
      <c r="L221" s="87">
        <v>11</v>
      </c>
      <c r="M221" s="88">
        <v>12</v>
      </c>
      <c r="N221" s="84">
        <v>13</v>
      </c>
      <c r="O221" s="85">
        <v>14</v>
      </c>
      <c r="P221" s="89">
        <v>15</v>
      </c>
      <c r="Q221" s="86">
        <v>16</v>
      </c>
      <c r="R221" s="86">
        <v>17</v>
      </c>
      <c r="S221" s="87">
        <v>18</v>
      </c>
    </row>
    <row r="222" spans="1:19" ht="38.25" customHeight="1" x14ac:dyDescent="0.35">
      <c r="A222" s="708" t="s">
        <v>21</v>
      </c>
      <c r="B222" s="801">
        <v>128243</v>
      </c>
      <c r="C222" s="848">
        <f>B222-P235</f>
        <v>24026.240000000005</v>
      </c>
      <c r="D222" s="355"/>
      <c r="E222" s="356"/>
      <c r="F222" s="357"/>
      <c r="G222" s="358"/>
      <c r="H222" s="359"/>
      <c r="I222" s="360"/>
      <c r="J222" s="360"/>
      <c r="K222" s="360"/>
      <c r="L222" s="360"/>
      <c r="M222" s="361"/>
      <c r="N222" s="362"/>
      <c r="O222" s="360"/>
      <c r="P222" s="360"/>
      <c r="Q222" s="363"/>
      <c r="R222" s="363"/>
      <c r="S222" s="361"/>
    </row>
    <row r="223" spans="1:19" ht="47.25" x14ac:dyDescent="0.35">
      <c r="A223" s="708" t="s">
        <v>14</v>
      </c>
      <c r="B223" s="802"/>
      <c r="C223" s="849"/>
      <c r="D223" s="364"/>
      <c r="E223" s="365"/>
      <c r="F223" s="366"/>
      <c r="G223" s="367"/>
      <c r="H223" s="368"/>
      <c r="I223" s="366"/>
      <c r="J223" s="366"/>
      <c r="K223" s="366"/>
      <c r="L223" s="366"/>
      <c r="M223" s="369"/>
      <c r="N223" s="370"/>
      <c r="O223" s="366"/>
      <c r="P223" s="366"/>
      <c r="Q223" s="371"/>
      <c r="R223" s="371"/>
      <c r="S223" s="369"/>
    </row>
    <row r="224" spans="1:19" ht="31.5" x14ac:dyDescent="0.35">
      <c r="A224" s="708" t="s">
        <v>35</v>
      </c>
      <c r="B224" s="802"/>
      <c r="C224" s="849"/>
      <c r="D224" s="364"/>
      <c r="E224" s="365"/>
      <c r="F224" s="366"/>
      <c r="G224" s="367"/>
      <c r="H224" s="368"/>
      <c r="I224" s="366"/>
      <c r="J224" s="366"/>
      <c r="K224" s="366"/>
      <c r="L224" s="366"/>
      <c r="M224" s="369"/>
      <c r="N224" s="370"/>
      <c r="O224" s="366"/>
      <c r="P224" s="366"/>
      <c r="Q224" s="371"/>
      <c r="R224" s="371"/>
      <c r="S224" s="369"/>
    </row>
    <row r="225" spans="1:19" ht="63" x14ac:dyDescent="0.35">
      <c r="A225" s="708" t="s">
        <v>36</v>
      </c>
      <c r="B225" s="802"/>
      <c r="C225" s="849"/>
      <c r="D225" s="364"/>
      <c r="E225" s="365"/>
      <c r="F225" s="366"/>
      <c r="G225" s="367"/>
      <c r="H225" s="368"/>
      <c r="I225" s="366"/>
      <c r="J225" s="366"/>
      <c r="K225" s="366"/>
      <c r="L225" s="366"/>
      <c r="M225" s="369"/>
      <c r="N225" s="370"/>
      <c r="O225" s="366"/>
      <c r="P225" s="366"/>
      <c r="Q225" s="371"/>
      <c r="R225" s="371"/>
      <c r="S225" s="369"/>
    </row>
    <row r="226" spans="1:19" ht="63" x14ac:dyDescent="0.35">
      <c r="A226" s="708" t="s">
        <v>20</v>
      </c>
      <c r="B226" s="802"/>
      <c r="C226" s="849"/>
      <c r="D226" s="364"/>
      <c r="E226" s="365"/>
      <c r="F226" s="366"/>
      <c r="G226" s="367"/>
      <c r="H226" s="368"/>
      <c r="I226" s="366"/>
      <c r="J226" s="366"/>
      <c r="K226" s="366"/>
      <c r="L226" s="366"/>
      <c r="M226" s="369"/>
      <c r="N226" s="370"/>
      <c r="O226" s="366"/>
      <c r="P226" s="366"/>
      <c r="Q226" s="371"/>
      <c r="R226" s="371"/>
      <c r="S226" s="369"/>
    </row>
    <row r="227" spans="1:19" ht="38.25" customHeight="1" x14ac:dyDescent="0.35">
      <c r="A227" s="708" t="s">
        <v>37</v>
      </c>
      <c r="B227" s="802"/>
      <c r="C227" s="849"/>
      <c r="D227" s="364"/>
      <c r="E227" s="365"/>
      <c r="F227" s="366"/>
      <c r="G227" s="367"/>
      <c r="H227" s="368"/>
      <c r="I227" s="366"/>
      <c r="J227" s="366"/>
      <c r="K227" s="366"/>
      <c r="L227" s="366"/>
      <c r="M227" s="369"/>
      <c r="N227" s="370"/>
      <c r="O227" s="366"/>
      <c r="P227" s="366"/>
      <c r="Q227" s="371"/>
      <c r="R227" s="371"/>
      <c r="S227" s="369"/>
    </row>
    <row r="228" spans="1:19" ht="31.5" x14ac:dyDescent="0.35">
      <c r="A228" s="708" t="s">
        <v>38</v>
      </c>
      <c r="B228" s="802"/>
      <c r="C228" s="849"/>
      <c r="D228" s="364"/>
      <c r="E228" s="365"/>
      <c r="F228" s="366"/>
      <c r="G228" s="367"/>
      <c r="H228" s="368"/>
      <c r="I228" s="366"/>
      <c r="J228" s="366"/>
      <c r="K228" s="366"/>
      <c r="L228" s="366"/>
      <c r="M228" s="369"/>
      <c r="N228" s="370"/>
      <c r="O228" s="366"/>
      <c r="P228" s="366"/>
      <c r="Q228" s="371"/>
      <c r="R228" s="371"/>
      <c r="S228" s="369"/>
    </row>
    <row r="229" spans="1:19" ht="21" x14ac:dyDescent="0.35">
      <c r="A229" s="708" t="s">
        <v>15</v>
      </c>
      <c r="B229" s="802"/>
      <c r="C229" s="849"/>
      <c r="D229" s="372">
        <v>4</v>
      </c>
      <c r="E229" s="373">
        <v>6</v>
      </c>
      <c r="F229" s="374"/>
      <c r="G229" s="375"/>
      <c r="H229" s="376">
        <v>6</v>
      </c>
      <c r="I229" s="377"/>
      <c r="J229" s="378">
        <v>7963.65</v>
      </c>
      <c r="K229" s="379">
        <v>33763.81</v>
      </c>
      <c r="L229" s="377"/>
      <c r="M229" s="380"/>
      <c r="N229" s="381">
        <v>6</v>
      </c>
      <c r="O229" s="377"/>
      <c r="P229" s="379">
        <v>7960.89</v>
      </c>
      <c r="Q229" s="382">
        <v>33763.78</v>
      </c>
      <c r="R229" s="383"/>
      <c r="S229" s="369"/>
    </row>
    <row r="230" spans="1:19" ht="31.5" x14ac:dyDescent="0.35">
      <c r="A230" s="708" t="s">
        <v>16</v>
      </c>
      <c r="B230" s="802"/>
      <c r="C230" s="849"/>
      <c r="D230" s="364"/>
      <c r="E230" s="365"/>
      <c r="F230" s="366"/>
      <c r="G230" s="367"/>
      <c r="H230" s="368"/>
      <c r="I230" s="366"/>
      <c r="J230" s="366"/>
      <c r="K230" s="366"/>
      <c r="L230" s="366"/>
      <c r="M230" s="369"/>
      <c r="N230" s="370"/>
      <c r="O230" s="366"/>
      <c r="P230" s="366"/>
      <c r="Q230" s="371"/>
      <c r="R230" s="371"/>
      <c r="S230" s="369"/>
    </row>
    <row r="231" spans="1:19" ht="47.25" x14ac:dyDescent="0.25">
      <c r="A231" s="708" t="s">
        <v>17</v>
      </c>
      <c r="B231" s="802"/>
      <c r="C231" s="849"/>
      <c r="D231" s="384">
        <v>3</v>
      </c>
      <c r="E231" s="385">
        <v>3</v>
      </c>
      <c r="F231" s="386">
        <v>1</v>
      </c>
      <c r="G231" s="387">
        <v>1</v>
      </c>
      <c r="H231" s="388">
        <v>23</v>
      </c>
      <c r="I231" s="386">
        <v>1</v>
      </c>
      <c r="J231" s="379">
        <v>15309</v>
      </c>
      <c r="K231" s="379">
        <v>64608.15</v>
      </c>
      <c r="L231" s="379">
        <v>1180</v>
      </c>
      <c r="M231" s="744">
        <v>5000</v>
      </c>
      <c r="N231" s="381">
        <v>23</v>
      </c>
      <c r="O231" s="386">
        <v>1</v>
      </c>
      <c r="P231" s="379">
        <v>15383</v>
      </c>
      <c r="Q231" s="378">
        <v>64608.15</v>
      </c>
      <c r="R231" s="378">
        <v>1180</v>
      </c>
      <c r="S231" s="744">
        <v>5000</v>
      </c>
    </row>
    <row r="232" spans="1:19" ht="78.75" x14ac:dyDescent="0.35">
      <c r="A232" s="708" t="s">
        <v>22</v>
      </c>
      <c r="B232" s="802"/>
      <c r="C232" s="849"/>
      <c r="D232" s="389"/>
      <c r="E232" s="390"/>
      <c r="F232" s="377"/>
      <c r="G232" s="383"/>
      <c r="H232" s="368"/>
      <c r="I232" s="366"/>
      <c r="J232" s="745"/>
      <c r="K232" s="745"/>
      <c r="L232" s="745"/>
      <c r="M232" s="746"/>
      <c r="N232" s="370"/>
      <c r="O232" s="366"/>
      <c r="P232" s="745"/>
      <c r="Q232" s="748"/>
      <c r="R232" s="748"/>
      <c r="S232" s="746"/>
    </row>
    <row r="233" spans="1:19" ht="47.25" x14ac:dyDescent="0.35">
      <c r="A233" s="708" t="s">
        <v>18</v>
      </c>
      <c r="B233" s="802"/>
      <c r="C233" s="849"/>
      <c r="D233" s="389"/>
      <c r="E233" s="390"/>
      <c r="F233" s="377"/>
      <c r="G233" s="383"/>
      <c r="H233" s="368"/>
      <c r="I233" s="366"/>
      <c r="J233" s="745"/>
      <c r="K233" s="745"/>
      <c r="L233" s="745"/>
      <c r="M233" s="746"/>
      <c r="N233" s="370"/>
      <c r="O233" s="366"/>
      <c r="P233" s="745"/>
      <c r="Q233" s="748"/>
      <c r="R233" s="748"/>
      <c r="S233" s="746"/>
    </row>
    <row r="234" spans="1:19" ht="32.25" thickBot="1" x14ac:dyDescent="0.3">
      <c r="A234" s="709" t="s">
        <v>19</v>
      </c>
      <c r="B234" s="803"/>
      <c r="C234" s="869"/>
      <c r="D234" s="391">
        <v>24</v>
      </c>
      <c r="E234" s="392">
        <v>37</v>
      </c>
      <c r="F234" s="393">
        <v>3</v>
      </c>
      <c r="G234" s="394">
        <v>13</v>
      </c>
      <c r="H234" s="395">
        <v>51</v>
      </c>
      <c r="I234" s="393">
        <v>14</v>
      </c>
      <c r="J234" s="396">
        <v>81083.53</v>
      </c>
      <c r="K234" s="396">
        <v>340435.87</v>
      </c>
      <c r="L234" s="396">
        <v>12932.96</v>
      </c>
      <c r="M234" s="747">
        <v>54700</v>
      </c>
      <c r="N234" s="397">
        <v>51</v>
      </c>
      <c r="O234" s="398">
        <v>14</v>
      </c>
      <c r="P234" s="749">
        <v>80872.87</v>
      </c>
      <c r="Q234" s="750">
        <v>340435.87</v>
      </c>
      <c r="R234" s="750">
        <v>12904.17</v>
      </c>
      <c r="S234" s="751">
        <v>54700</v>
      </c>
    </row>
    <row r="235" spans="1:19" ht="24" thickBot="1" x14ac:dyDescent="0.3">
      <c r="A235" s="11" t="s">
        <v>12</v>
      </c>
      <c r="B235" s="15">
        <v>128243</v>
      </c>
      <c r="C235" s="15">
        <f>B222-P235</f>
        <v>24026.240000000005</v>
      </c>
      <c r="D235" s="16">
        <f>SUM(D222:D234)</f>
        <v>31</v>
      </c>
      <c r="E235" s="16">
        <f t="shared" ref="E235:S235" si="9">SUM(E222:E234)</f>
        <v>46</v>
      </c>
      <c r="F235" s="16">
        <f t="shared" si="9"/>
        <v>4</v>
      </c>
      <c r="G235" s="16">
        <f t="shared" si="9"/>
        <v>14</v>
      </c>
      <c r="H235" s="16">
        <f t="shared" si="9"/>
        <v>80</v>
      </c>
      <c r="I235" s="16">
        <f t="shared" si="9"/>
        <v>15</v>
      </c>
      <c r="J235" s="95">
        <f t="shared" si="9"/>
        <v>104356.18</v>
      </c>
      <c r="K235" s="95">
        <f t="shared" si="9"/>
        <v>438807.82999999996</v>
      </c>
      <c r="L235" s="95">
        <f t="shared" si="9"/>
        <v>14112.96</v>
      </c>
      <c r="M235" s="95">
        <f t="shared" si="9"/>
        <v>59700</v>
      </c>
      <c r="N235" s="16">
        <f t="shared" si="9"/>
        <v>80</v>
      </c>
      <c r="O235" s="16">
        <f t="shared" si="9"/>
        <v>15</v>
      </c>
      <c r="P235" s="95">
        <f t="shared" si="9"/>
        <v>104216.76</v>
      </c>
      <c r="Q235" s="95">
        <f t="shared" si="9"/>
        <v>438807.8</v>
      </c>
      <c r="R235" s="95">
        <f t="shared" si="9"/>
        <v>14084.17</v>
      </c>
      <c r="S235" s="95">
        <f t="shared" si="9"/>
        <v>59700</v>
      </c>
    </row>
    <row r="239" spans="1:19" ht="18.75" x14ac:dyDescent="0.3">
      <c r="A239" s="4" t="s">
        <v>43</v>
      </c>
      <c r="B239" s="4"/>
      <c r="C239" s="4"/>
      <c r="D239" s="4"/>
      <c r="E239" s="4"/>
      <c r="F239" s="4"/>
    </row>
    <row r="240" spans="1:19" ht="21" x14ac:dyDescent="0.35">
      <c r="A240" s="873" t="s">
        <v>56</v>
      </c>
      <c r="B240" s="873"/>
      <c r="C240" s="873"/>
      <c r="D240" s="873"/>
      <c r="E240" s="873"/>
      <c r="F240" s="873"/>
      <c r="G240" s="873"/>
      <c r="H240" s="873"/>
      <c r="I240" s="873"/>
    </row>
    <row r="241" spans="1:19" ht="15.75" thickBot="1" x14ac:dyDescent="0.3"/>
    <row r="242" spans="1:19" ht="15.75" customHeight="1" x14ac:dyDescent="0.25">
      <c r="A242" s="797" t="s">
        <v>0</v>
      </c>
      <c r="B242" s="829" t="s">
        <v>39</v>
      </c>
      <c r="C242" s="830"/>
      <c r="D242" s="855" t="s">
        <v>73</v>
      </c>
      <c r="E242" s="856"/>
      <c r="F242" s="856"/>
      <c r="G242" s="857"/>
      <c r="H242" s="804" t="s">
        <v>74</v>
      </c>
      <c r="I242" s="804"/>
      <c r="J242" s="804"/>
      <c r="K242" s="804"/>
      <c r="L242" s="804"/>
      <c r="M242" s="805"/>
      <c r="N242" s="806" t="s">
        <v>7</v>
      </c>
      <c r="O242" s="806"/>
      <c r="P242" s="807"/>
      <c r="Q242" s="808"/>
      <c r="R242" s="808"/>
      <c r="S242" s="809"/>
    </row>
    <row r="243" spans="1:19" ht="16.5" customHeight="1" thickBot="1" x14ac:dyDescent="0.3">
      <c r="A243" s="798"/>
      <c r="B243" s="831"/>
      <c r="C243" s="832"/>
      <c r="D243" s="858"/>
      <c r="E243" s="859"/>
      <c r="F243" s="859"/>
      <c r="G243" s="860"/>
      <c r="H243" s="833" t="s">
        <v>5</v>
      </c>
      <c r="I243" s="834"/>
      <c r="J243" s="835" t="s">
        <v>33</v>
      </c>
      <c r="K243" s="833"/>
      <c r="L243" s="833"/>
      <c r="M243" s="836"/>
      <c r="N243" s="864" t="s">
        <v>75</v>
      </c>
      <c r="O243" s="865"/>
      <c r="P243" s="841" t="s">
        <v>13</v>
      </c>
      <c r="Q243" s="835"/>
      <c r="R243" s="835"/>
      <c r="S243" s="842"/>
    </row>
    <row r="244" spans="1:19" ht="15.75" customHeight="1" x14ac:dyDescent="0.25">
      <c r="A244" s="799"/>
      <c r="B244" s="837" t="s">
        <v>40</v>
      </c>
      <c r="C244" s="839" t="s">
        <v>34</v>
      </c>
      <c r="D244" s="816" t="s">
        <v>76</v>
      </c>
      <c r="E244" s="818" t="s">
        <v>77</v>
      </c>
      <c r="F244" s="826" t="s">
        <v>23</v>
      </c>
      <c r="G244" s="827"/>
      <c r="H244" s="868" t="s">
        <v>8</v>
      </c>
      <c r="I244" s="861" t="s">
        <v>23</v>
      </c>
      <c r="J244" s="810" t="s">
        <v>8</v>
      </c>
      <c r="K244" s="811"/>
      <c r="L244" s="866" t="s">
        <v>23</v>
      </c>
      <c r="M244" s="867"/>
      <c r="N244" s="812" t="s">
        <v>8</v>
      </c>
      <c r="O244" s="812" t="s">
        <v>23</v>
      </c>
      <c r="P244" s="810" t="s">
        <v>8</v>
      </c>
      <c r="Q244" s="811"/>
      <c r="R244" s="824" t="s">
        <v>23</v>
      </c>
      <c r="S244" s="825"/>
    </row>
    <row r="245" spans="1:19" ht="46.5" customHeight="1" thickBot="1" x14ac:dyDescent="0.3">
      <c r="A245" s="799"/>
      <c r="B245" s="838"/>
      <c r="C245" s="840"/>
      <c r="D245" s="817"/>
      <c r="E245" s="819"/>
      <c r="F245" s="76" t="s">
        <v>78</v>
      </c>
      <c r="G245" s="80" t="s">
        <v>79</v>
      </c>
      <c r="H245" s="868"/>
      <c r="I245" s="861"/>
      <c r="J245" s="25" t="s">
        <v>41</v>
      </c>
      <c r="K245" s="26" t="s">
        <v>42</v>
      </c>
      <c r="L245" s="25" t="s">
        <v>41</v>
      </c>
      <c r="M245" s="27" t="s">
        <v>42</v>
      </c>
      <c r="N245" s="813"/>
      <c r="O245" s="813"/>
      <c r="P245" s="77" t="s">
        <v>41</v>
      </c>
      <c r="Q245" s="75" t="s">
        <v>42</v>
      </c>
      <c r="R245" s="77" t="s">
        <v>41</v>
      </c>
      <c r="S245" s="78" t="s">
        <v>42</v>
      </c>
    </row>
    <row r="246" spans="1:19" ht="15.75" thickBot="1" x14ac:dyDescent="0.3">
      <c r="A246" s="23" t="s">
        <v>1</v>
      </c>
      <c r="B246" s="24" t="s">
        <v>2</v>
      </c>
      <c r="C246" s="23" t="s">
        <v>3</v>
      </c>
      <c r="D246" s="81" t="s">
        <v>4</v>
      </c>
      <c r="E246" s="81" t="s">
        <v>6</v>
      </c>
      <c r="F246" s="82">
        <v>5</v>
      </c>
      <c r="G246" s="83">
        <v>6</v>
      </c>
      <c r="H246" s="84">
        <v>7</v>
      </c>
      <c r="I246" s="85">
        <v>8</v>
      </c>
      <c r="J246" s="86">
        <v>9</v>
      </c>
      <c r="K246" s="85">
        <v>10</v>
      </c>
      <c r="L246" s="87">
        <v>11</v>
      </c>
      <c r="M246" s="88">
        <v>12</v>
      </c>
      <c r="N246" s="84">
        <v>13</v>
      </c>
      <c r="O246" s="85">
        <v>14</v>
      </c>
      <c r="P246" s="89">
        <v>15</v>
      </c>
      <c r="Q246" s="86">
        <v>16</v>
      </c>
      <c r="R246" s="86">
        <v>17</v>
      </c>
      <c r="S246" s="87">
        <v>18</v>
      </c>
    </row>
    <row r="247" spans="1:19" ht="38.25" customHeight="1" x14ac:dyDescent="0.35">
      <c r="A247" s="708" t="s">
        <v>21</v>
      </c>
      <c r="B247" s="801">
        <v>79195</v>
      </c>
      <c r="C247" s="848">
        <f>B247-P260</f>
        <v>7193.1811124660017</v>
      </c>
      <c r="D247" s="273"/>
      <c r="E247" s="274"/>
      <c r="F247" s="275"/>
      <c r="G247" s="276"/>
      <c r="H247" s="277"/>
      <c r="I247" s="278"/>
      <c r="J247" s="278"/>
      <c r="K247" s="278"/>
      <c r="L247" s="278"/>
      <c r="M247" s="279"/>
      <c r="N247" s="280"/>
      <c r="O247" s="278"/>
      <c r="P247" s="278"/>
      <c r="Q247" s="281"/>
      <c r="R247" s="281"/>
      <c r="S247" s="279"/>
    </row>
    <row r="248" spans="1:19" ht="47.25" x14ac:dyDescent="0.35">
      <c r="A248" s="708" t="s">
        <v>14</v>
      </c>
      <c r="B248" s="802"/>
      <c r="C248" s="849"/>
      <c r="D248" s="265"/>
      <c r="E248" s="266"/>
      <c r="F248" s="267"/>
      <c r="G248" s="268"/>
      <c r="H248" s="269"/>
      <c r="I248" s="267"/>
      <c r="J248" s="267"/>
      <c r="K248" s="267"/>
      <c r="L248" s="267"/>
      <c r="M248" s="270"/>
      <c r="N248" s="271"/>
      <c r="O248" s="267"/>
      <c r="P248" s="267"/>
      <c r="Q248" s="272"/>
      <c r="R248" s="272"/>
      <c r="S248" s="270"/>
    </row>
    <row r="249" spans="1:19" ht="31.5" x14ac:dyDescent="0.35">
      <c r="A249" s="708" t="s">
        <v>35</v>
      </c>
      <c r="B249" s="802"/>
      <c r="C249" s="849"/>
      <c r="D249" s="265"/>
      <c r="E249" s="266"/>
      <c r="F249" s="267"/>
      <c r="G249" s="268"/>
      <c r="H249" s="269"/>
      <c r="I249" s="267"/>
      <c r="J249" s="267"/>
      <c r="K249" s="267"/>
      <c r="L249" s="267"/>
      <c r="M249" s="270"/>
      <c r="N249" s="271"/>
      <c r="O249" s="267"/>
      <c r="P249" s="267"/>
      <c r="Q249" s="272"/>
      <c r="R249" s="272"/>
      <c r="S249" s="270"/>
    </row>
    <row r="250" spans="1:19" ht="63" x14ac:dyDescent="0.35">
      <c r="A250" s="708" t="s">
        <v>36</v>
      </c>
      <c r="B250" s="802"/>
      <c r="C250" s="849"/>
      <c r="D250" s="265"/>
      <c r="E250" s="266"/>
      <c r="F250" s="267"/>
      <c r="G250" s="268"/>
      <c r="H250" s="269"/>
      <c r="I250" s="267"/>
      <c r="J250" s="267"/>
      <c r="K250" s="267"/>
      <c r="L250" s="267"/>
      <c r="M250" s="270"/>
      <c r="N250" s="271"/>
      <c r="O250" s="267"/>
      <c r="P250" s="267"/>
      <c r="Q250" s="272"/>
      <c r="R250" s="272"/>
      <c r="S250" s="270"/>
    </row>
    <row r="251" spans="1:19" ht="63" x14ac:dyDescent="0.35">
      <c r="A251" s="708" t="s">
        <v>20</v>
      </c>
      <c r="B251" s="802"/>
      <c r="C251" s="849"/>
      <c r="D251" s="265"/>
      <c r="E251" s="266"/>
      <c r="F251" s="267"/>
      <c r="G251" s="268"/>
      <c r="H251" s="269"/>
      <c r="I251" s="267"/>
      <c r="J251" s="267"/>
      <c r="K251" s="267"/>
      <c r="L251" s="267"/>
      <c r="M251" s="270"/>
      <c r="N251" s="271"/>
      <c r="O251" s="267"/>
      <c r="P251" s="267"/>
      <c r="Q251" s="272"/>
      <c r="R251" s="272"/>
      <c r="S251" s="270"/>
    </row>
    <row r="252" spans="1:19" ht="63" x14ac:dyDescent="0.35">
      <c r="A252" s="708" t="s">
        <v>37</v>
      </c>
      <c r="B252" s="802"/>
      <c r="C252" s="849"/>
      <c r="D252" s="265"/>
      <c r="E252" s="266"/>
      <c r="F252" s="267"/>
      <c r="G252" s="268"/>
      <c r="H252" s="269"/>
      <c r="I252" s="267"/>
      <c r="J252" s="267"/>
      <c r="K252" s="267"/>
      <c r="L252" s="267"/>
      <c r="M252" s="270"/>
      <c r="N252" s="271"/>
      <c r="O252" s="267"/>
      <c r="P252" s="267"/>
      <c r="Q252" s="272"/>
      <c r="R252" s="272"/>
      <c r="S252" s="270"/>
    </row>
    <row r="253" spans="1:19" ht="31.5" x14ac:dyDescent="0.35">
      <c r="A253" s="708" t="s">
        <v>38</v>
      </c>
      <c r="B253" s="802"/>
      <c r="C253" s="849"/>
      <c r="D253" s="265"/>
      <c r="E253" s="266"/>
      <c r="F253" s="267"/>
      <c r="G253" s="268"/>
      <c r="H253" s="269"/>
      <c r="I253" s="267"/>
      <c r="J253" s="267"/>
      <c r="K253" s="267"/>
      <c r="L253" s="267"/>
      <c r="M253" s="270"/>
      <c r="N253" s="271"/>
      <c r="O253" s="267"/>
      <c r="P253" s="267"/>
      <c r="Q253" s="272"/>
      <c r="R253" s="272"/>
      <c r="S253" s="270"/>
    </row>
    <row r="254" spans="1:19" ht="21" x14ac:dyDescent="0.35">
      <c r="A254" s="708" t="s">
        <v>15</v>
      </c>
      <c r="B254" s="802"/>
      <c r="C254" s="849"/>
      <c r="D254" s="260">
        <v>7</v>
      </c>
      <c r="E254" s="261">
        <v>7</v>
      </c>
      <c r="F254" s="262"/>
      <c r="G254" s="263"/>
      <c r="H254" s="253">
        <v>7</v>
      </c>
      <c r="I254" s="257"/>
      <c r="J254" s="254">
        <v>42207.58</v>
      </c>
      <c r="K254" s="255">
        <v>179990</v>
      </c>
      <c r="L254" s="491"/>
      <c r="M254" s="742"/>
      <c r="N254" s="256">
        <v>5</v>
      </c>
      <c r="O254" s="257"/>
      <c r="P254" s="255">
        <v>40239.129999999997</v>
      </c>
      <c r="Q254" s="351">
        <v>171595.73</v>
      </c>
      <c r="R254" s="626"/>
      <c r="S254" s="627"/>
    </row>
    <row r="255" spans="1:19" ht="31.5" x14ac:dyDescent="0.35">
      <c r="A255" s="708" t="s">
        <v>16</v>
      </c>
      <c r="B255" s="802"/>
      <c r="C255" s="849"/>
      <c r="D255" s="265"/>
      <c r="E255" s="266"/>
      <c r="F255" s="267"/>
      <c r="G255" s="268"/>
      <c r="H255" s="269"/>
      <c r="I255" s="267"/>
      <c r="J255" s="628"/>
      <c r="K255" s="628"/>
      <c r="L255" s="628"/>
      <c r="M255" s="627"/>
      <c r="N255" s="271"/>
      <c r="O255" s="267"/>
      <c r="P255" s="628"/>
      <c r="Q255" s="629"/>
      <c r="R255" s="629"/>
      <c r="S255" s="627"/>
    </row>
    <row r="256" spans="1:19" ht="47.25" x14ac:dyDescent="0.35">
      <c r="A256" s="708" t="s">
        <v>17</v>
      </c>
      <c r="B256" s="802"/>
      <c r="C256" s="849"/>
      <c r="D256" s="333">
        <v>3</v>
      </c>
      <c r="E256" s="317">
        <v>3</v>
      </c>
      <c r="F256" s="318">
        <v>2</v>
      </c>
      <c r="G256" s="319">
        <v>2</v>
      </c>
      <c r="H256" s="320">
        <v>3</v>
      </c>
      <c r="I256" s="318">
        <v>2</v>
      </c>
      <c r="J256" s="559">
        <v>11021.480161335709</v>
      </c>
      <c r="K256" s="559">
        <v>47000</v>
      </c>
      <c r="L256" s="559">
        <v>8676.4843823281117</v>
      </c>
      <c r="M256" s="559">
        <v>47000</v>
      </c>
      <c r="N256" s="399">
        <v>3</v>
      </c>
      <c r="O256" s="399">
        <v>2</v>
      </c>
      <c r="P256" s="559">
        <v>9640.2588875340007</v>
      </c>
      <c r="Q256" s="559">
        <v>41109.919999999998</v>
      </c>
      <c r="R256" s="559">
        <v>7295.2631085264038</v>
      </c>
      <c r="S256" s="559">
        <v>41109.919999999998</v>
      </c>
    </row>
    <row r="257" spans="1:19" ht="78.75" x14ac:dyDescent="0.35">
      <c r="A257" s="708" t="s">
        <v>22</v>
      </c>
      <c r="B257" s="802"/>
      <c r="C257" s="849"/>
      <c r="D257" s="287"/>
      <c r="E257" s="288"/>
      <c r="F257" s="257"/>
      <c r="G257" s="282"/>
      <c r="H257" s="269"/>
      <c r="I257" s="267"/>
      <c r="J257" s="628"/>
      <c r="K257" s="628"/>
      <c r="L257" s="628"/>
      <c r="M257" s="627"/>
      <c r="N257" s="271"/>
      <c r="O257" s="267"/>
      <c r="P257" s="628"/>
      <c r="Q257" s="629"/>
      <c r="R257" s="629"/>
      <c r="S257" s="627"/>
    </row>
    <row r="258" spans="1:19" ht="47.25" x14ac:dyDescent="0.35">
      <c r="A258" s="708" t="s">
        <v>18</v>
      </c>
      <c r="B258" s="802"/>
      <c r="C258" s="849"/>
      <c r="D258" s="287"/>
      <c r="E258" s="288"/>
      <c r="F258" s="257"/>
      <c r="G258" s="282"/>
      <c r="H258" s="269"/>
      <c r="I258" s="267"/>
      <c r="J258" s="628"/>
      <c r="K258" s="628"/>
      <c r="L258" s="628"/>
      <c r="M258" s="627"/>
      <c r="N258" s="271"/>
      <c r="O258" s="267"/>
      <c r="P258" s="628"/>
      <c r="Q258" s="629"/>
      <c r="R258" s="629"/>
      <c r="S258" s="627"/>
    </row>
    <row r="259" spans="1:19" ht="33" customHeight="1" thickBot="1" x14ac:dyDescent="0.4">
      <c r="A259" s="709" t="s">
        <v>19</v>
      </c>
      <c r="B259" s="803"/>
      <c r="C259" s="869"/>
      <c r="D259" s="289">
        <v>9</v>
      </c>
      <c r="E259" s="290">
        <v>9</v>
      </c>
      <c r="F259" s="336">
        <v>0</v>
      </c>
      <c r="G259" s="337">
        <v>0</v>
      </c>
      <c r="H259" s="338">
        <v>9</v>
      </c>
      <c r="I259" s="336">
        <v>0</v>
      </c>
      <c r="J259" s="752">
        <v>22797.91</v>
      </c>
      <c r="K259" s="752">
        <v>97219.4</v>
      </c>
      <c r="L259" s="327">
        <v>0</v>
      </c>
      <c r="M259" s="350">
        <v>0</v>
      </c>
      <c r="N259" s="400">
        <v>3</v>
      </c>
      <c r="O259" s="401">
        <v>0</v>
      </c>
      <c r="P259" s="753">
        <v>22122.43</v>
      </c>
      <c r="Q259" s="754">
        <v>94338.93</v>
      </c>
      <c r="R259" s="754">
        <v>0</v>
      </c>
      <c r="S259" s="755">
        <v>0</v>
      </c>
    </row>
    <row r="260" spans="1:19" ht="24" thickBot="1" x14ac:dyDescent="0.3">
      <c r="A260" s="11" t="s">
        <v>12</v>
      </c>
      <c r="B260" s="15">
        <v>79195</v>
      </c>
      <c r="C260" s="15">
        <f>B247-P260</f>
        <v>7193.1811124660017</v>
      </c>
      <c r="D260" s="16">
        <f>SUM(D247:D259)</f>
        <v>19</v>
      </c>
      <c r="E260" s="16">
        <f>SUM(E247:E259)</f>
        <v>19</v>
      </c>
      <c r="F260" s="16">
        <f>SUM(F247:F259)</f>
        <v>2</v>
      </c>
      <c r="G260" s="16">
        <f>SUM(G247:G259)</f>
        <v>2</v>
      </c>
      <c r="H260" s="16">
        <f t="shared" ref="H260:S260" si="10">SUM(H247:H259)</f>
        <v>19</v>
      </c>
      <c r="I260" s="16">
        <f t="shared" si="10"/>
        <v>2</v>
      </c>
      <c r="J260" s="95">
        <f t="shared" si="10"/>
        <v>76026.970161335717</v>
      </c>
      <c r="K260" s="95">
        <f t="shared" si="10"/>
        <v>324209.40000000002</v>
      </c>
      <c r="L260" s="95">
        <f t="shared" si="10"/>
        <v>8676.4843823281117</v>
      </c>
      <c r="M260" s="95">
        <f t="shared" si="10"/>
        <v>47000</v>
      </c>
      <c r="N260" s="16">
        <f t="shared" si="10"/>
        <v>11</v>
      </c>
      <c r="O260" s="16">
        <f t="shared" si="10"/>
        <v>2</v>
      </c>
      <c r="P260" s="95">
        <f t="shared" si="10"/>
        <v>72001.818887533998</v>
      </c>
      <c r="Q260" s="95">
        <f t="shared" si="10"/>
        <v>307044.58</v>
      </c>
      <c r="R260" s="95">
        <f t="shared" si="10"/>
        <v>7295.2631085264038</v>
      </c>
      <c r="S260" s="95">
        <f t="shared" si="10"/>
        <v>41109.919999999998</v>
      </c>
    </row>
    <row r="264" spans="1:19" ht="18.75" x14ac:dyDescent="0.3">
      <c r="A264" s="45" t="s">
        <v>43</v>
      </c>
    </row>
    <row r="265" spans="1:19" ht="21" x14ac:dyDescent="0.35">
      <c r="A265" s="329" t="s">
        <v>67</v>
      </c>
      <c r="B265" s="298"/>
      <c r="C265" s="298"/>
      <c r="D265" s="298"/>
      <c r="E265" s="298"/>
      <c r="F265" s="298"/>
    </row>
    <row r="266" spans="1:19" ht="15.75" thickBot="1" x14ac:dyDescent="0.3"/>
    <row r="267" spans="1:19" ht="15.75" customHeight="1" x14ac:dyDescent="0.25">
      <c r="A267" s="880" t="s">
        <v>0</v>
      </c>
      <c r="B267" s="829" t="s">
        <v>39</v>
      </c>
      <c r="C267" s="830"/>
      <c r="D267" s="855" t="s">
        <v>73</v>
      </c>
      <c r="E267" s="856"/>
      <c r="F267" s="856"/>
      <c r="G267" s="857"/>
      <c r="H267" s="804" t="s">
        <v>74</v>
      </c>
      <c r="I267" s="804"/>
      <c r="J267" s="804"/>
      <c r="K267" s="804"/>
      <c r="L267" s="804"/>
      <c r="M267" s="805"/>
      <c r="N267" s="806" t="s">
        <v>7</v>
      </c>
      <c r="O267" s="806"/>
      <c r="P267" s="807"/>
      <c r="Q267" s="808"/>
      <c r="R267" s="808"/>
      <c r="S267" s="809"/>
    </row>
    <row r="268" spans="1:19" ht="16.5" customHeight="1" thickBot="1" x14ac:dyDescent="0.3">
      <c r="A268" s="881"/>
      <c r="B268" s="831"/>
      <c r="C268" s="832"/>
      <c r="D268" s="858"/>
      <c r="E268" s="859"/>
      <c r="F268" s="859"/>
      <c r="G268" s="860"/>
      <c r="H268" s="833" t="s">
        <v>5</v>
      </c>
      <c r="I268" s="834"/>
      <c r="J268" s="835" t="s">
        <v>33</v>
      </c>
      <c r="K268" s="833"/>
      <c r="L268" s="833"/>
      <c r="M268" s="836"/>
      <c r="N268" s="864" t="s">
        <v>75</v>
      </c>
      <c r="O268" s="865"/>
      <c r="P268" s="841" t="s">
        <v>13</v>
      </c>
      <c r="Q268" s="835"/>
      <c r="R268" s="835"/>
      <c r="S268" s="842"/>
    </row>
    <row r="269" spans="1:19" ht="15.75" customHeight="1" x14ac:dyDescent="0.25">
      <c r="A269" s="882"/>
      <c r="B269" s="837" t="s">
        <v>40</v>
      </c>
      <c r="C269" s="839" t="s">
        <v>34</v>
      </c>
      <c r="D269" s="816" t="s">
        <v>76</v>
      </c>
      <c r="E269" s="818" t="s">
        <v>77</v>
      </c>
      <c r="F269" s="826" t="s">
        <v>23</v>
      </c>
      <c r="G269" s="827"/>
      <c r="H269" s="868" t="s">
        <v>8</v>
      </c>
      <c r="I269" s="861" t="s">
        <v>23</v>
      </c>
      <c r="J269" s="810" t="s">
        <v>8</v>
      </c>
      <c r="K269" s="811"/>
      <c r="L269" s="866" t="s">
        <v>23</v>
      </c>
      <c r="M269" s="867"/>
      <c r="N269" s="812" t="s">
        <v>8</v>
      </c>
      <c r="O269" s="812" t="s">
        <v>23</v>
      </c>
      <c r="P269" s="810" t="s">
        <v>8</v>
      </c>
      <c r="Q269" s="811"/>
      <c r="R269" s="824" t="s">
        <v>23</v>
      </c>
      <c r="S269" s="825"/>
    </row>
    <row r="270" spans="1:19" ht="46.5" customHeight="1" thickBot="1" x14ac:dyDescent="0.3">
      <c r="A270" s="882"/>
      <c r="B270" s="838"/>
      <c r="C270" s="840"/>
      <c r="D270" s="817"/>
      <c r="E270" s="819"/>
      <c r="F270" s="76" t="s">
        <v>78</v>
      </c>
      <c r="G270" s="80" t="s">
        <v>79</v>
      </c>
      <c r="H270" s="868"/>
      <c r="I270" s="861"/>
      <c r="J270" s="25" t="s">
        <v>41</v>
      </c>
      <c r="K270" s="26" t="s">
        <v>42</v>
      </c>
      <c r="L270" s="25" t="s">
        <v>41</v>
      </c>
      <c r="M270" s="27" t="s">
        <v>42</v>
      </c>
      <c r="N270" s="813"/>
      <c r="O270" s="813"/>
      <c r="P270" s="77" t="s">
        <v>41</v>
      </c>
      <c r="Q270" s="75" t="s">
        <v>42</v>
      </c>
      <c r="R270" s="77" t="s">
        <v>41</v>
      </c>
      <c r="S270" s="78" t="s">
        <v>42</v>
      </c>
    </row>
    <row r="271" spans="1:19" ht="15.75" thickBot="1" x14ac:dyDescent="0.3">
      <c r="A271" s="3" t="s">
        <v>1</v>
      </c>
      <c r="B271" s="24" t="s">
        <v>2</v>
      </c>
      <c r="C271" s="23" t="s">
        <v>3</v>
      </c>
      <c r="D271" s="211" t="s">
        <v>4</v>
      </c>
      <c r="E271" s="211" t="s">
        <v>6</v>
      </c>
      <c r="F271" s="212">
        <v>5</v>
      </c>
      <c r="G271" s="213">
        <v>6</v>
      </c>
      <c r="H271" s="84">
        <v>7</v>
      </c>
      <c r="I271" s="85">
        <v>8</v>
      </c>
      <c r="J271" s="86">
        <v>9</v>
      </c>
      <c r="K271" s="85">
        <v>10</v>
      </c>
      <c r="L271" s="87">
        <v>11</v>
      </c>
      <c r="M271" s="88">
        <v>12</v>
      </c>
      <c r="N271" s="84">
        <v>13</v>
      </c>
      <c r="O271" s="85">
        <v>14</v>
      </c>
      <c r="P271" s="89">
        <v>15</v>
      </c>
      <c r="Q271" s="86">
        <v>16</v>
      </c>
      <c r="R271" s="86">
        <v>17</v>
      </c>
      <c r="S271" s="87">
        <v>18</v>
      </c>
    </row>
    <row r="272" spans="1:19" ht="38.25" customHeight="1" x14ac:dyDescent="0.35">
      <c r="A272" s="712" t="s">
        <v>21</v>
      </c>
      <c r="B272" s="801">
        <v>31632</v>
      </c>
      <c r="C272" s="848">
        <f>B272-P285</f>
        <v>9834.2900000000009</v>
      </c>
      <c r="D272" s="403"/>
      <c r="E272" s="274"/>
      <c r="F272" s="275"/>
      <c r="G272" s="276"/>
      <c r="H272" s="277"/>
      <c r="I272" s="278"/>
      <c r="J272" s="278"/>
      <c r="K272" s="278"/>
      <c r="L272" s="278"/>
      <c r="M272" s="279"/>
      <c r="N272" s="280"/>
      <c r="O272" s="278"/>
      <c r="P272" s="278"/>
      <c r="Q272" s="281"/>
      <c r="R272" s="281"/>
      <c r="S272" s="279"/>
    </row>
    <row r="273" spans="1:19" ht="47.25" x14ac:dyDescent="0.35">
      <c r="A273" s="712" t="s">
        <v>14</v>
      </c>
      <c r="B273" s="802"/>
      <c r="C273" s="849"/>
      <c r="D273" s="402"/>
      <c r="E273" s="266"/>
      <c r="F273" s="267"/>
      <c r="G273" s="268"/>
      <c r="H273" s="269"/>
      <c r="I273" s="267"/>
      <c r="J273" s="267"/>
      <c r="K273" s="267"/>
      <c r="L273" s="267"/>
      <c r="M273" s="270"/>
      <c r="N273" s="271"/>
      <c r="O273" s="267"/>
      <c r="P273" s="267"/>
      <c r="Q273" s="272"/>
      <c r="R273" s="272"/>
      <c r="S273" s="270"/>
    </row>
    <row r="274" spans="1:19" ht="31.5" x14ac:dyDescent="0.35">
      <c r="A274" s="712" t="s">
        <v>35</v>
      </c>
      <c r="B274" s="802"/>
      <c r="C274" s="849"/>
      <c r="D274" s="402"/>
      <c r="E274" s="266"/>
      <c r="F274" s="267"/>
      <c r="G274" s="268"/>
      <c r="H274" s="269"/>
      <c r="I274" s="267"/>
      <c r="J274" s="267"/>
      <c r="K274" s="267"/>
      <c r="L274" s="267"/>
      <c r="M274" s="270"/>
      <c r="N274" s="271"/>
      <c r="O274" s="267"/>
      <c r="P274" s="267"/>
      <c r="Q274" s="272"/>
      <c r="R274" s="272"/>
      <c r="S274" s="270"/>
    </row>
    <row r="275" spans="1:19" ht="63" x14ac:dyDescent="0.35">
      <c r="A275" s="712" t="s">
        <v>36</v>
      </c>
      <c r="B275" s="802"/>
      <c r="C275" s="849"/>
      <c r="D275" s="402"/>
      <c r="E275" s="266"/>
      <c r="F275" s="267"/>
      <c r="G275" s="268"/>
      <c r="H275" s="269"/>
      <c r="I275" s="267"/>
      <c r="J275" s="267"/>
      <c r="K275" s="267"/>
      <c r="L275" s="267"/>
      <c r="M275" s="270"/>
      <c r="N275" s="271"/>
      <c r="O275" s="267"/>
      <c r="P275" s="267"/>
      <c r="Q275" s="272"/>
      <c r="R275" s="272"/>
      <c r="S275" s="270"/>
    </row>
    <row r="276" spans="1:19" ht="63" x14ac:dyDescent="0.35">
      <c r="A276" s="712" t="s">
        <v>20</v>
      </c>
      <c r="B276" s="802"/>
      <c r="C276" s="849"/>
      <c r="D276" s="402"/>
      <c r="E276" s="266"/>
      <c r="F276" s="267"/>
      <c r="G276" s="268"/>
      <c r="H276" s="269"/>
      <c r="I276" s="267"/>
      <c r="J276" s="267"/>
      <c r="K276" s="267"/>
      <c r="L276" s="267"/>
      <c r="M276" s="270"/>
      <c r="N276" s="271"/>
      <c r="O276" s="267"/>
      <c r="P276" s="267"/>
      <c r="Q276" s="272"/>
      <c r="R276" s="272"/>
      <c r="S276" s="270"/>
    </row>
    <row r="277" spans="1:19" ht="75" customHeight="1" x14ac:dyDescent="0.35">
      <c r="A277" s="712" t="s">
        <v>37</v>
      </c>
      <c r="B277" s="802"/>
      <c r="C277" s="849"/>
      <c r="D277" s="402"/>
      <c r="E277" s="266"/>
      <c r="F277" s="267"/>
      <c r="G277" s="268"/>
      <c r="H277" s="269"/>
      <c r="I277" s="267"/>
      <c r="J277" s="267"/>
      <c r="K277" s="267"/>
      <c r="L277" s="267"/>
      <c r="M277" s="270"/>
      <c r="N277" s="271"/>
      <c r="O277" s="267"/>
      <c r="P277" s="267"/>
      <c r="Q277" s="272"/>
      <c r="R277" s="272"/>
      <c r="S277" s="270"/>
    </row>
    <row r="278" spans="1:19" ht="31.5" x14ac:dyDescent="0.35">
      <c r="A278" s="712" t="s">
        <v>38</v>
      </c>
      <c r="B278" s="802"/>
      <c r="C278" s="849"/>
      <c r="D278" s="402"/>
      <c r="E278" s="266"/>
      <c r="F278" s="267"/>
      <c r="G278" s="268"/>
      <c r="H278" s="269"/>
      <c r="I278" s="267"/>
      <c r="J278" s="267"/>
      <c r="K278" s="267"/>
      <c r="L278" s="267"/>
      <c r="M278" s="270"/>
      <c r="N278" s="271"/>
      <c r="O278" s="267"/>
      <c r="P278" s="267"/>
      <c r="Q278" s="272"/>
      <c r="R278" s="272"/>
      <c r="S278" s="270"/>
    </row>
    <row r="279" spans="1:19" ht="21" x14ac:dyDescent="0.35">
      <c r="A279" s="712" t="s">
        <v>15</v>
      </c>
      <c r="B279" s="802"/>
      <c r="C279" s="849"/>
      <c r="D279" s="405">
        <v>6</v>
      </c>
      <c r="E279" s="331">
        <v>10</v>
      </c>
      <c r="F279" s="262"/>
      <c r="G279" s="263"/>
      <c r="H279" s="406">
        <v>17</v>
      </c>
      <c r="I279" s="257"/>
      <c r="J279" s="407">
        <v>7441.02</v>
      </c>
      <c r="K279" s="408">
        <v>31598.87</v>
      </c>
      <c r="L279" s="491"/>
      <c r="M279" s="742"/>
      <c r="N279" s="286">
        <v>17</v>
      </c>
      <c r="O279" s="257"/>
      <c r="P279" s="408">
        <v>6752.65</v>
      </c>
      <c r="Q279" s="756">
        <v>28767.17</v>
      </c>
      <c r="R279" s="626"/>
      <c r="S279" s="627"/>
    </row>
    <row r="280" spans="1:19" ht="31.5" x14ac:dyDescent="0.35">
      <c r="A280" s="712" t="s">
        <v>16</v>
      </c>
      <c r="B280" s="802"/>
      <c r="C280" s="849"/>
      <c r="D280" s="402"/>
      <c r="E280" s="266"/>
      <c r="F280" s="267"/>
      <c r="G280" s="268"/>
      <c r="H280" s="269"/>
      <c r="I280" s="267"/>
      <c r="J280" s="628"/>
      <c r="K280" s="628"/>
      <c r="L280" s="628"/>
      <c r="M280" s="627"/>
      <c r="N280" s="271"/>
      <c r="O280" s="267"/>
      <c r="P280" s="628"/>
      <c r="Q280" s="629"/>
      <c r="R280" s="629"/>
      <c r="S280" s="627"/>
    </row>
    <row r="281" spans="1:19" ht="47.25" x14ac:dyDescent="0.25">
      <c r="A281" s="712" t="s">
        <v>17</v>
      </c>
      <c r="B281" s="802"/>
      <c r="C281" s="849"/>
      <c r="D281" s="409">
        <v>2</v>
      </c>
      <c r="E281" s="410">
        <v>2</v>
      </c>
      <c r="F281" s="284">
        <v>1</v>
      </c>
      <c r="G281" s="411">
        <v>1</v>
      </c>
      <c r="H281" s="283">
        <v>10</v>
      </c>
      <c r="I281" s="284">
        <v>7</v>
      </c>
      <c r="J281" s="408">
        <v>3156.16</v>
      </c>
      <c r="K281" s="408">
        <v>13382.84</v>
      </c>
      <c r="L281" s="408">
        <v>2293.9299999999998</v>
      </c>
      <c r="M281" s="743">
        <v>9727.4</v>
      </c>
      <c r="N281" s="286">
        <v>10</v>
      </c>
      <c r="O281" s="284">
        <v>7</v>
      </c>
      <c r="P281" s="408">
        <v>3159.6</v>
      </c>
      <c r="Q281" s="407">
        <v>13382.84</v>
      </c>
      <c r="R281" s="407">
        <v>2296.58</v>
      </c>
      <c r="S281" s="743">
        <v>9727.4</v>
      </c>
    </row>
    <row r="282" spans="1:19" ht="78.75" x14ac:dyDescent="0.35">
      <c r="A282" s="712" t="s">
        <v>22</v>
      </c>
      <c r="B282" s="802"/>
      <c r="C282" s="849"/>
      <c r="D282" s="412"/>
      <c r="E282" s="288"/>
      <c r="F282" s="257"/>
      <c r="G282" s="282"/>
      <c r="H282" s="269"/>
      <c r="I282" s="267"/>
      <c r="J282" s="628"/>
      <c r="K282" s="628"/>
      <c r="L282" s="628"/>
      <c r="M282" s="627"/>
      <c r="N282" s="271"/>
      <c r="O282" s="267"/>
      <c r="P282" s="628"/>
      <c r="Q282" s="629"/>
      <c r="R282" s="629"/>
      <c r="S282" s="627"/>
    </row>
    <row r="283" spans="1:19" ht="47.25" x14ac:dyDescent="0.35">
      <c r="A283" s="712" t="s">
        <v>18</v>
      </c>
      <c r="B283" s="802"/>
      <c r="C283" s="849"/>
      <c r="D283" s="412"/>
      <c r="E283" s="288"/>
      <c r="F283" s="257"/>
      <c r="G283" s="282"/>
      <c r="H283" s="269"/>
      <c r="I283" s="267"/>
      <c r="J283" s="628"/>
      <c r="K283" s="628"/>
      <c r="L283" s="628"/>
      <c r="M283" s="627"/>
      <c r="N283" s="271"/>
      <c r="O283" s="267"/>
      <c r="P283" s="628"/>
      <c r="Q283" s="629"/>
      <c r="R283" s="629"/>
      <c r="S283" s="627"/>
    </row>
    <row r="284" spans="1:19" ht="27.75" customHeight="1" thickBot="1" x14ac:dyDescent="0.3">
      <c r="A284" s="713" t="s">
        <v>19</v>
      </c>
      <c r="B284" s="803"/>
      <c r="C284" s="869"/>
      <c r="D284" s="413">
        <v>3</v>
      </c>
      <c r="E284" s="414">
        <v>4</v>
      </c>
      <c r="F284" s="294">
        <v>1</v>
      </c>
      <c r="G284" s="415">
        <v>1</v>
      </c>
      <c r="H284" s="293">
        <v>6</v>
      </c>
      <c r="I284" s="294">
        <v>1</v>
      </c>
      <c r="J284" s="416">
        <v>11954.64</v>
      </c>
      <c r="K284" s="416">
        <v>50726.49</v>
      </c>
      <c r="L284" s="416">
        <v>1569.12</v>
      </c>
      <c r="M284" s="760">
        <v>6700</v>
      </c>
      <c r="N284" s="417">
        <v>11</v>
      </c>
      <c r="O284" s="418">
        <v>1</v>
      </c>
      <c r="P284" s="757">
        <v>11885.46</v>
      </c>
      <c r="Q284" s="758">
        <v>50726.49</v>
      </c>
      <c r="R284" s="758">
        <v>1571.63</v>
      </c>
      <c r="S284" s="759">
        <v>6700</v>
      </c>
    </row>
    <row r="285" spans="1:19" ht="24" thickBot="1" x14ac:dyDescent="0.3">
      <c r="A285" s="48" t="s">
        <v>12</v>
      </c>
      <c r="B285" s="15">
        <v>31632</v>
      </c>
      <c r="C285" s="15">
        <f>B272-P285</f>
        <v>9834.2900000000009</v>
      </c>
      <c r="D285" s="174">
        <f>SUM(D272:D284)</f>
        <v>11</v>
      </c>
      <c r="E285" s="174">
        <f t="shared" ref="E285:S285" si="11">SUM(E272:E284)</f>
        <v>16</v>
      </c>
      <c r="F285" s="174">
        <f t="shared" si="11"/>
        <v>2</v>
      </c>
      <c r="G285" s="174">
        <f t="shared" si="11"/>
        <v>2</v>
      </c>
      <c r="H285" s="16">
        <f t="shared" si="11"/>
        <v>33</v>
      </c>
      <c r="I285" s="16">
        <f t="shared" si="11"/>
        <v>8</v>
      </c>
      <c r="J285" s="95">
        <f t="shared" si="11"/>
        <v>22551.82</v>
      </c>
      <c r="K285" s="95">
        <f t="shared" si="11"/>
        <v>95708.2</v>
      </c>
      <c r="L285" s="95">
        <f t="shared" si="11"/>
        <v>3863.0499999999997</v>
      </c>
      <c r="M285" s="95">
        <f t="shared" si="11"/>
        <v>16427.400000000001</v>
      </c>
      <c r="N285" s="16">
        <f t="shared" si="11"/>
        <v>38</v>
      </c>
      <c r="O285" s="16">
        <f t="shared" si="11"/>
        <v>8</v>
      </c>
      <c r="P285" s="95">
        <f t="shared" si="11"/>
        <v>21797.71</v>
      </c>
      <c r="Q285" s="95">
        <f t="shared" si="11"/>
        <v>92876.5</v>
      </c>
      <c r="R285" s="95">
        <f t="shared" si="11"/>
        <v>3868.21</v>
      </c>
      <c r="S285" s="95">
        <f t="shared" si="11"/>
        <v>16427.400000000001</v>
      </c>
    </row>
    <row r="290" spans="1:19" ht="18.75" x14ac:dyDescent="0.3">
      <c r="A290" s="45" t="s">
        <v>43</v>
      </c>
    </row>
    <row r="291" spans="1:19" ht="21" x14ac:dyDescent="0.35">
      <c r="A291" s="702" t="s">
        <v>68</v>
      </c>
      <c r="B291" s="703"/>
      <c r="C291" s="703"/>
      <c r="D291" s="703"/>
      <c r="E291" s="703"/>
      <c r="F291" s="703"/>
    </row>
    <row r="292" spans="1:19" ht="15.75" thickBot="1" x14ac:dyDescent="0.3"/>
    <row r="293" spans="1:19" ht="15.75" customHeight="1" x14ac:dyDescent="0.25">
      <c r="A293" s="880" t="s">
        <v>0</v>
      </c>
      <c r="B293" s="829" t="s">
        <v>39</v>
      </c>
      <c r="C293" s="830"/>
      <c r="D293" s="855" t="s">
        <v>73</v>
      </c>
      <c r="E293" s="856"/>
      <c r="F293" s="856"/>
      <c r="G293" s="857"/>
      <c r="H293" s="804" t="s">
        <v>74</v>
      </c>
      <c r="I293" s="804"/>
      <c r="J293" s="804"/>
      <c r="K293" s="804"/>
      <c r="L293" s="804"/>
      <c r="M293" s="805"/>
      <c r="N293" s="806" t="s">
        <v>7</v>
      </c>
      <c r="O293" s="806"/>
      <c r="P293" s="807"/>
      <c r="Q293" s="808"/>
      <c r="R293" s="808"/>
      <c r="S293" s="809"/>
    </row>
    <row r="294" spans="1:19" ht="16.5" customHeight="1" thickBot="1" x14ac:dyDescent="0.3">
      <c r="A294" s="881"/>
      <c r="B294" s="831"/>
      <c r="C294" s="832"/>
      <c r="D294" s="858"/>
      <c r="E294" s="859"/>
      <c r="F294" s="859"/>
      <c r="G294" s="860"/>
      <c r="H294" s="833" t="s">
        <v>5</v>
      </c>
      <c r="I294" s="834"/>
      <c r="J294" s="835" t="s">
        <v>33</v>
      </c>
      <c r="K294" s="833"/>
      <c r="L294" s="833"/>
      <c r="M294" s="836"/>
      <c r="N294" s="864" t="s">
        <v>75</v>
      </c>
      <c r="O294" s="865"/>
      <c r="P294" s="841" t="s">
        <v>13</v>
      </c>
      <c r="Q294" s="835"/>
      <c r="R294" s="835"/>
      <c r="S294" s="842"/>
    </row>
    <row r="295" spans="1:19" ht="15.75" customHeight="1" x14ac:dyDescent="0.25">
      <c r="A295" s="882"/>
      <c r="B295" s="837" t="s">
        <v>40</v>
      </c>
      <c r="C295" s="839" t="s">
        <v>34</v>
      </c>
      <c r="D295" s="816" t="s">
        <v>76</v>
      </c>
      <c r="E295" s="818" t="s">
        <v>77</v>
      </c>
      <c r="F295" s="826" t="s">
        <v>23</v>
      </c>
      <c r="G295" s="827"/>
      <c r="H295" s="868" t="s">
        <v>8</v>
      </c>
      <c r="I295" s="861" t="s">
        <v>23</v>
      </c>
      <c r="J295" s="810" t="s">
        <v>8</v>
      </c>
      <c r="K295" s="811"/>
      <c r="L295" s="866" t="s">
        <v>23</v>
      </c>
      <c r="M295" s="867"/>
      <c r="N295" s="812" t="s">
        <v>8</v>
      </c>
      <c r="O295" s="812" t="s">
        <v>23</v>
      </c>
      <c r="P295" s="810" t="s">
        <v>8</v>
      </c>
      <c r="Q295" s="811"/>
      <c r="R295" s="824" t="s">
        <v>23</v>
      </c>
      <c r="S295" s="825"/>
    </row>
    <row r="296" spans="1:19" ht="48.75" customHeight="1" thickBot="1" x14ac:dyDescent="0.3">
      <c r="A296" s="882"/>
      <c r="B296" s="838"/>
      <c r="C296" s="840"/>
      <c r="D296" s="817"/>
      <c r="E296" s="819"/>
      <c r="F296" s="76" t="s">
        <v>78</v>
      </c>
      <c r="G296" s="80" t="s">
        <v>79</v>
      </c>
      <c r="H296" s="868"/>
      <c r="I296" s="861"/>
      <c r="J296" s="25" t="s">
        <v>84</v>
      </c>
      <c r="K296" s="26" t="s">
        <v>42</v>
      </c>
      <c r="L296" s="25" t="s">
        <v>41</v>
      </c>
      <c r="M296" s="27" t="s">
        <v>42</v>
      </c>
      <c r="N296" s="813"/>
      <c r="O296" s="813"/>
      <c r="P296" s="77" t="s">
        <v>85</v>
      </c>
      <c r="Q296" s="75" t="s">
        <v>42</v>
      </c>
      <c r="R296" s="77" t="s">
        <v>41</v>
      </c>
      <c r="S296" s="78" t="s">
        <v>42</v>
      </c>
    </row>
    <row r="297" spans="1:19" ht="15.75" thickBot="1" x14ac:dyDescent="0.3">
      <c r="A297" s="3" t="s">
        <v>1</v>
      </c>
      <c r="B297" s="24" t="s">
        <v>2</v>
      </c>
      <c r="C297" s="23" t="s">
        <v>3</v>
      </c>
      <c r="D297" s="81" t="s">
        <v>4</v>
      </c>
      <c r="E297" s="81" t="s">
        <v>6</v>
      </c>
      <c r="F297" s="82">
        <v>5</v>
      </c>
      <c r="G297" s="83">
        <v>6</v>
      </c>
      <c r="H297" s="84">
        <v>7</v>
      </c>
      <c r="I297" s="85">
        <v>8</v>
      </c>
      <c r="J297" s="86">
        <v>9</v>
      </c>
      <c r="K297" s="85">
        <v>10</v>
      </c>
      <c r="L297" s="87">
        <v>11</v>
      </c>
      <c r="M297" s="88">
        <v>12</v>
      </c>
      <c r="N297" s="84">
        <v>13</v>
      </c>
      <c r="O297" s="85">
        <v>14</v>
      </c>
      <c r="P297" s="89">
        <v>15</v>
      </c>
      <c r="Q297" s="86">
        <v>16</v>
      </c>
      <c r="R297" s="86">
        <v>17</v>
      </c>
      <c r="S297" s="87">
        <v>18</v>
      </c>
    </row>
    <row r="298" spans="1:19" ht="38.25" customHeight="1" x14ac:dyDescent="0.35">
      <c r="A298" s="712" t="s">
        <v>21</v>
      </c>
      <c r="B298" s="801">
        <v>116768</v>
      </c>
      <c r="C298" s="848">
        <f>B298-P311</f>
        <v>28525.520000000004</v>
      </c>
      <c r="D298" s="273"/>
      <c r="E298" s="274"/>
      <c r="F298" s="275"/>
      <c r="G298" s="276"/>
      <c r="H298" s="277"/>
      <c r="I298" s="278"/>
      <c r="J298" s="278"/>
      <c r="K298" s="278"/>
      <c r="L298" s="278"/>
      <c r="M298" s="279"/>
      <c r="N298" s="280"/>
      <c r="O298" s="278"/>
      <c r="P298" s="278"/>
      <c r="Q298" s="281"/>
      <c r="R298" s="281"/>
      <c r="S298" s="279"/>
    </row>
    <row r="299" spans="1:19" ht="47.25" x14ac:dyDescent="0.35">
      <c r="A299" s="712" t="s">
        <v>14</v>
      </c>
      <c r="B299" s="802"/>
      <c r="C299" s="849"/>
      <c r="D299" s="265"/>
      <c r="E299" s="266"/>
      <c r="F299" s="267"/>
      <c r="G299" s="268"/>
      <c r="H299" s="269"/>
      <c r="I299" s="267"/>
      <c r="J299" s="267"/>
      <c r="K299" s="267"/>
      <c r="L299" s="267"/>
      <c r="M299" s="270"/>
      <c r="N299" s="271"/>
      <c r="O299" s="267"/>
      <c r="P299" s="267"/>
      <c r="Q299" s="272"/>
      <c r="R299" s="272"/>
      <c r="S299" s="270"/>
    </row>
    <row r="300" spans="1:19" ht="31.5" x14ac:dyDescent="0.35">
      <c r="A300" s="712" t="s">
        <v>35</v>
      </c>
      <c r="B300" s="802"/>
      <c r="C300" s="849"/>
      <c r="D300" s="265"/>
      <c r="E300" s="266"/>
      <c r="F300" s="267"/>
      <c r="G300" s="268"/>
      <c r="H300" s="269"/>
      <c r="I300" s="267"/>
      <c r="J300" s="267"/>
      <c r="K300" s="267"/>
      <c r="L300" s="267"/>
      <c r="M300" s="419"/>
      <c r="N300" s="271"/>
      <c r="O300" s="267"/>
      <c r="P300" s="267"/>
      <c r="Q300" s="272"/>
      <c r="R300" s="272"/>
      <c r="S300" s="270"/>
    </row>
    <row r="301" spans="1:19" ht="63" x14ac:dyDescent="0.35">
      <c r="A301" s="712" t="s">
        <v>36</v>
      </c>
      <c r="B301" s="802"/>
      <c r="C301" s="849"/>
      <c r="D301" s="265"/>
      <c r="E301" s="266"/>
      <c r="F301" s="267"/>
      <c r="G301" s="268"/>
      <c r="H301" s="269"/>
      <c r="I301" s="267"/>
      <c r="J301" s="267"/>
      <c r="K301" s="267"/>
      <c r="L301" s="267"/>
      <c r="M301" s="419"/>
      <c r="N301" s="271"/>
      <c r="O301" s="267"/>
      <c r="P301" s="267"/>
      <c r="Q301" s="272"/>
      <c r="R301" s="272"/>
      <c r="S301" s="270"/>
    </row>
    <row r="302" spans="1:19" ht="63" x14ac:dyDescent="0.35">
      <c r="A302" s="712" t="s">
        <v>20</v>
      </c>
      <c r="B302" s="802"/>
      <c r="C302" s="849"/>
      <c r="D302" s="265"/>
      <c r="E302" s="266"/>
      <c r="F302" s="267"/>
      <c r="G302" s="268"/>
      <c r="H302" s="269"/>
      <c r="I302" s="267"/>
      <c r="J302" s="267"/>
      <c r="K302" s="267"/>
      <c r="L302" s="267"/>
      <c r="M302" s="419"/>
      <c r="N302" s="271"/>
      <c r="O302" s="267"/>
      <c r="P302" s="267"/>
      <c r="Q302" s="272"/>
      <c r="R302" s="272"/>
      <c r="S302" s="270"/>
    </row>
    <row r="303" spans="1:19" ht="75" customHeight="1" x14ac:dyDescent="0.35">
      <c r="A303" s="712" t="s">
        <v>37</v>
      </c>
      <c r="B303" s="802"/>
      <c r="C303" s="849"/>
      <c r="D303" s="265"/>
      <c r="E303" s="266"/>
      <c r="F303" s="267"/>
      <c r="G303" s="268"/>
      <c r="H303" s="269"/>
      <c r="I303" s="267"/>
      <c r="J303" s="267"/>
      <c r="K303" s="267"/>
      <c r="L303" s="267"/>
      <c r="M303" s="419"/>
      <c r="N303" s="271"/>
      <c r="O303" s="267"/>
      <c r="P303" s="267"/>
      <c r="Q303" s="272"/>
      <c r="R303" s="272"/>
      <c r="S303" s="270"/>
    </row>
    <row r="304" spans="1:19" ht="31.5" x14ac:dyDescent="0.35">
      <c r="A304" s="712" t="s">
        <v>38</v>
      </c>
      <c r="B304" s="802"/>
      <c r="C304" s="849"/>
      <c r="D304" s="265"/>
      <c r="E304" s="266"/>
      <c r="F304" s="267"/>
      <c r="G304" s="268"/>
      <c r="H304" s="269"/>
      <c r="I304" s="267"/>
      <c r="J304" s="267"/>
      <c r="K304" s="267"/>
      <c r="L304" s="267"/>
      <c r="M304" s="419"/>
      <c r="N304" s="271"/>
      <c r="O304" s="267"/>
      <c r="P304" s="267"/>
      <c r="Q304" s="272"/>
      <c r="R304" s="272"/>
      <c r="S304" s="270"/>
    </row>
    <row r="305" spans="1:19" ht="21" x14ac:dyDescent="0.35">
      <c r="A305" s="712" t="s">
        <v>15</v>
      </c>
      <c r="B305" s="802"/>
      <c r="C305" s="849"/>
      <c r="D305" s="260">
        <v>6</v>
      </c>
      <c r="E305" s="785">
        <v>6</v>
      </c>
      <c r="F305" s="262"/>
      <c r="G305" s="263"/>
      <c r="H305" s="253">
        <v>9</v>
      </c>
      <c r="I305" s="257"/>
      <c r="J305" s="254">
        <v>10861.01</v>
      </c>
      <c r="K305" s="255">
        <v>46218.31</v>
      </c>
      <c r="L305" s="257"/>
      <c r="M305" s="420"/>
      <c r="N305" s="256">
        <v>14</v>
      </c>
      <c r="O305" s="257"/>
      <c r="P305" s="255">
        <v>10589.9</v>
      </c>
      <c r="Q305" s="259">
        <v>45116.04</v>
      </c>
      <c r="R305" s="282"/>
      <c r="S305" s="270"/>
    </row>
    <row r="306" spans="1:19" ht="31.5" x14ac:dyDescent="0.35">
      <c r="A306" s="712" t="s">
        <v>16</v>
      </c>
      <c r="B306" s="802"/>
      <c r="C306" s="849"/>
      <c r="D306" s="265"/>
      <c r="E306" s="266"/>
      <c r="F306" s="267"/>
      <c r="G306" s="268"/>
      <c r="H306" s="269"/>
      <c r="I306" s="267"/>
      <c r="J306" s="267"/>
      <c r="K306" s="267"/>
      <c r="L306" s="267"/>
      <c r="M306" s="419"/>
      <c r="N306" s="271"/>
      <c r="O306" s="267"/>
      <c r="P306" s="267"/>
      <c r="Q306" s="272"/>
      <c r="R306" s="272"/>
      <c r="S306" s="270"/>
    </row>
    <row r="307" spans="1:19" ht="47.25" x14ac:dyDescent="0.25">
      <c r="A307" s="712" t="s">
        <v>17</v>
      </c>
      <c r="B307" s="802"/>
      <c r="C307" s="849"/>
      <c r="D307" s="333">
        <v>1</v>
      </c>
      <c r="E307" s="317">
        <v>1</v>
      </c>
      <c r="F307" s="318">
        <v>0</v>
      </c>
      <c r="G307" s="319">
        <v>0</v>
      </c>
      <c r="H307" s="320">
        <v>0</v>
      </c>
      <c r="I307" s="318">
        <v>0</v>
      </c>
      <c r="J307" s="318">
        <v>0</v>
      </c>
      <c r="K307" s="318">
        <v>0</v>
      </c>
      <c r="L307" s="318">
        <v>0</v>
      </c>
      <c r="M307" s="421">
        <v>0</v>
      </c>
      <c r="N307" s="256">
        <v>0</v>
      </c>
      <c r="O307" s="318">
        <v>0</v>
      </c>
      <c r="P307" s="318">
        <v>0</v>
      </c>
      <c r="Q307" s="335">
        <v>0</v>
      </c>
      <c r="R307" s="335">
        <v>0</v>
      </c>
      <c r="S307" s="334">
        <v>0</v>
      </c>
    </row>
    <row r="308" spans="1:19" ht="78.75" x14ac:dyDescent="0.35">
      <c r="A308" s="712" t="s">
        <v>22</v>
      </c>
      <c r="B308" s="802"/>
      <c r="C308" s="849"/>
      <c r="D308" s="287"/>
      <c r="E308" s="288"/>
      <c r="F308" s="257"/>
      <c r="G308" s="282"/>
      <c r="H308" s="269"/>
      <c r="I308" s="267"/>
      <c r="J308" s="267"/>
      <c r="K308" s="267"/>
      <c r="L308" s="267"/>
      <c r="M308" s="419"/>
      <c r="N308" s="271"/>
      <c r="O308" s="267"/>
      <c r="P308" s="267"/>
      <c r="Q308" s="272"/>
      <c r="R308" s="272"/>
      <c r="S308" s="270"/>
    </row>
    <row r="309" spans="1:19" ht="47.25" x14ac:dyDescent="0.35">
      <c r="A309" s="712" t="s">
        <v>18</v>
      </c>
      <c r="B309" s="802"/>
      <c r="C309" s="849"/>
      <c r="D309" s="287"/>
      <c r="E309" s="288"/>
      <c r="F309" s="257"/>
      <c r="G309" s="282"/>
      <c r="H309" s="269"/>
      <c r="I309" s="267"/>
      <c r="J309" s="267"/>
      <c r="K309" s="267"/>
      <c r="L309" s="267"/>
      <c r="M309" s="419"/>
      <c r="N309" s="271"/>
      <c r="O309" s="267"/>
      <c r="P309" s="267"/>
      <c r="Q309" s="272"/>
      <c r="R309" s="272"/>
      <c r="S309" s="270"/>
    </row>
    <row r="310" spans="1:19" ht="25.5" customHeight="1" thickBot="1" x14ac:dyDescent="0.3">
      <c r="A310" s="713" t="s">
        <v>19</v>
      </c>
      <c r="B310" s="803"/>
      <c r="C310" s="869"/>
      <c r="D310" s="289">
        <v>13</v>
      </c>
      <c r="E310" s="786">
        <v>16</v>
      </c>
      <c r="F310" s="336">
        <v>1</v>
      </c>
      <c r="G310" s="337">
        <v>1</v>
      </c>
      <c r="H310" s="788">
        <v>9</v>
      </c>
      <c r="I310" s="336">
        <v>1</v>
      </c>
      <c r="J310" s="327">
        <v>91351.19</v>
      </c>
      <c r="K310" s="327">
        <v>388297.5</v>
      </c>
      <c r="L310" s="327">
        <v>15287.01</v>
      </c>
      <c r="M310" s="422">
        <v>65274</v>
      </c>
      <c r="N310" s="340">
        <v>9</v>
      </c>
      <c r="O310" s="341">
        <v>1</v>
      </c>
      <c r="P310" s="423">
        <v>77652.58</v>
      </c>
      <c r="Q310" s="353">
        <v>331040.7</v>
      </c>
      <c r="R310" s="424">
        <v>15311.39</v>
      </c>
      <c r="S310" s="425">
        <v>65274</v>
      </c>
    </row>
    <row r="311" spans="1:19" ht="24" thickBot="1" x14ac:dyDescent="0.3">
      <c r="A311" s="48" t="s">
        <v>12</v>
      </c>
      <c r="B311" s="15">
        <v>116768</v>
      </c>
      <c r="C311" s="15">
        <f>B298-P311</f>
        <v>28525.520000000004</v>
      </c>
      <c r="D311" s="16">
        <f>SUM(D298:D310)</f>
        <v>20</v>
      </c>
      <c r="E311" s="16">
        <f>SUM(E298:E310)</f>
        <v>23</v>
      </c>
      <c r="F311" s="16">
        <f t="shared" ref="F311:S311" si="12">SUM(F298:F310)</f>
        <v>1</v>
      </c>
      <c r="G311" s="16">
        <f t="shared" si="12"/>
        <v>1</v>
      </c>
      <c r="H311" s="16">
        <f t="shared" si="12"/>
        <v>18</v>
      </c>
      <c r="I311" s="16">
        <f t="shared" si="12"/>
        <v>1</v>
      </c>
      <c r="J311" s="95">
        <f>SUM(J305:J310)</f>
        <v>102212.2</v>
      </c>
      <c r="K311" s="95">
        <f>SUM(K305:K310)</f>
        <v>434515.81</v>
      </c>
      <c r="L311" s="95">
        <f t="shared" si="12"/>
        <v>15287.01</v>
      </c>
      <c r="M311" s="95">
        <f t="shared" si="12"/>
        <v>65274</v>
      </c>
      <c r="N311" s="16">
        <f t="shared" si="12"/>
        <v>23</v>
      </c>
      <c r="O311" s="16">
        <f t="shared" si="12"/>
        <v>1</v>
      </c>
      <c r="P311" s="95">
        <f t="shared" si="12"/>
        <v>88242.48</v>
      </c>
      <c r="Q311" s="95">
        <f>SUM(Q305:Q310)</f>
        <v>376156.74</v>
      </c>
      <c r="R311" s="95">
        <f t="shared" si="12"/>
        <v>15311.39</v>
      </c>
      <c r="S311" s="95">
        <f t="shared" si="12"/>
        <v>65274</v>
      </c>
    </row>
    <row r="312" spans="1:19" ht="15" customHeight="1" x14ac:dyDescent="0.25">
      <c r="A312" s="1070" t="s">
        <v>86</v>
      </c>
      <c r="B312" s="1070"/>
      <c r="C312" s="1070"/>
      <c r="D312" s="1070"/>
      <c r="E312" s="1070"/>
      <c r="F312" s="1070"/>
      <c r="G312" s="1070"/>
    </row>
    <row r="313" spans="1:19" ht="15" customHeight="1" x14ac:dyDescent="0.25">
      <c r="A313" s="787" t="s">
        <v>87</v>
      </c>
      <c r="B313" s="179"/>
      <c r="C313" s="179"/>
      <c r="D313" s="179"/>
      <c r="E313" s="179"/>
      <c r="F313" s="180"/>
      <c r="G313" s="180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</row>
    <row r="314" spans="1:19" ht="15" customHeight="1" x14ac:dyDescent="0.25">
      <c r="A314" s="1066" t="s">
        <v>100</v>
      </c>
      <c r="B314" s="1066"/>
      <c r="C314" s="1066"/>
      <c r="D314" s="1066"/>
      <c r="E314" s="1066"/>
      <c r="F314" s="1066"/>
      <c r="G314" s="1066"/>
      <c r="H314" s="49"/>
      <c r="I314" s="49"/>
      <c r="J314" s="49"/>
      <c r="K314" s="49"/>
      <c r="L314" s="50"/>
      <c r="M314" s="50"/>
      <c r="N314" s="50"/>
      <c r="O314" s="50"/>
      <c r="P314" s="50"/>
      <c r="Q314" s="50"/>
      <c r="R314" s="50"/>
      <c r="S314" s="50"/>
    </row>
    <row r="315" spans="1:19" ht="15" customHeight="1" x14ac:dyDescent="0.25">
      <c r="A315" s="181" t="s">
        <v>101</v>
      </c>
      <c r="B315" s="179"/>
      <c r="C315" s="179"/>
      <c r="D315" s="179"/>
      <c r="E315" s="179"/>
      <c r="F315" s="180"/>
      <c r="G315" s="180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</row>
    <row r="316" spans="1:19" ht="15" customHeight="1" x14ac:dyDescent="0.25">
      <c r="A316" s="1068" t="s">
        <v>127</v>
      </c>
      <c r="B316" s="1068"/>
      <c r="C316" s="1068"/>
      <c r="D316" s="1068"/>
      <c r="E316" s="1068"/>
      <c r="F316" s="1068"/>
      <c r="G316" s="1068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</row>
    <row r="317" spans="1:19" ht="15" customHeight="1" x14ac:dyDescent="0.25"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</row>
    <row r="318" spans="1:19" x14ac:dyDescent="0.25">
      <c r="A318" s="49"/>
      <c r="B318" s="49"/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</row>
    <row r="319" spans="1:19" ht="18.75" x14ac:dyDescent="0.3">
      <c r="A319" s="45" t="s">
        <v>43</v>
      </c>
    </row>
    <row r="320" spans="1:19" ht="21" x14ac:dyDescent="0.35">
      <c r="A320" s="329" t="s">
        <v>69</v>
      </c>
      <c r="B320" s="298"/>
      <c r="C320" s="298"/>
      <c r="D320" s="298"/>
      <c r="E320" s="298"/>
      <c r="F320" s="298"/>
    </row>
    <row r="321" spans="1:19" ht="15.75" thickBot="1" x14ac:dyDescent="0.3"/>
    <row r="322" spans="1:19" ht="15.75" customHeight="1" x14ac:dyDescent="0.25">
      <c r="A322" s="880" t="s">
        <v>0</v>
      </c>
      <c r="B322" s="829" t="s">
        <v>39</v>
      </c>
      <c r="C322" s="830"/>
      <c r="D322" s="855" t="s">
        <v>73</v>
      </c>
      <c r="E322" s="856"/>
      <c r="F322" s="856"/>
      <c r="G322" s="857"/>
      <c r="H322" s="804" t="s">
        <v>74</v>
      </c>
      <c r="I322" s="804"/>
      <c r="J322" s="804"/>
      <c r="K322" s="804"/>
      <c r="L322" s="804"/>
      <c r="M322" s="805"/>
      <c r="N322" s="806" t="s">
        <v>7</v>
      </c>
      <c r="O322" s="806"/>
      <c r="P322" s="807"/>
      <c r="Q322" s="808"/>
      <c r="R322" s="808"/>
      <c r="S322" s="809"/>
    </row>
    <row r="323" spans="1:19" ht="16.5" customHeight="1" thickBot="1" x14ac:dyDescent="0.3">
      <c r="A323" s="881"/>
      <c r="B323" s="831"/>
      <c r="C323" s="832"/>
      <c r="D323" s="858"/>
      <c r="E323" s="859"/>
      <c r="F323" s="859"/>
      <c r="G323" s="860"/>
      <c r="H323" s="833" t="s">
        <v>5</v>
      </c>
      <c r="I323" s="834"/>
      <c r="J323" s="835" t="s">
        <v>33</v>
      </c>
      <c r="K323" s="833"/>
      <c r="L323" s="833"/>
      <c r="M323" s="836"/>
      <c r="N323" s="862" t="s">
        <v>75</v>
      </c>
      <c r="O323" s="863"/>
      <c r="P323" s="841" t="s">
        <v>13</v>
      </c>
      <c r="Q323" s="835"/>
      <c r="R323" s="835"/>
      <c r="S323" s="842"/>
    </row>
    <row r="324" spans="1:19" ht="15.75" customHeight="1" x14ac:dyDescent="0.25">
      <c r="A324" s="882"/>
      <c r="B324" s="837" t="s">
        <v>40</v>
      </c>
      <c r="C324" s="839" t="s">
        <v>34</v>
      </c>
      <c r="D324" s="816" t="s">
        <v>76</v>
      </c>
      <c r="E324" s="818" t="s">
        <v>77</v>
      </c>
      <c r="F324" s="826" t="s">
        <v>23</v>
      </c>
      <c r="G324" s="827"/>
      <c r="H324" s="868" t="s">
        <v>8</v>
      </c>
      <c r="I324" s="861" t="s">
        <v>23</v>
      </c>
      <c r="J324" s="810" t="s">
        <v>8</v>
      </c>
      <c r="K324" s="811"/>
      <c r="L324" s="866" t="s">
        <v>23</v>
      </c>
      <c r="M324" s="867"/>
      <c r="N324" s="812" t="s">
        <v>8</v>
      </c>
      <c r="O324" s="812" t="s">
        <v>23</v>
      </c>
      <c r="P324" s="810" t="s">
        <v>8</v>
      </c>
      <c r="Q324" s="811"/>
      <c r="R324" s="824" t="s">
        <v>23</v>
      </c>
      <c r="S324" s="825"/>
    </row>
    <row r="325" spans="1:19" ht="41.25" customHeight="1" thickBot="1" x14ac:dyDescent="0.3">
      <c r="A325" s="882"/>
      <c r="B325" s="838"/>
      <c r="C325" s="840"/>
      <c r="D325" s="1062"/>
      <c r="E325" s="1063"/>
      <c r="F325" s="76" t="s">
        <v>78</v>
      </c>
      <c r="G325" s="80" t="s">
        <v>79</v>
      </c>
      <c r="H325" s="868"/>
      <c r="I325" s="861"/>
      <c r="J325" s="25" t="s">
        <v>41</v>
      </c>
      <c r="K325" s="26" t="s">
        <v>42</v>
      </c>
      <c r="L325" s="25" t="s">
        <v>41</v>
      </c>
      <c r="M325" s="27" t="s">
        <v>42</v>
      </c>
      <c r="N325" s="813"/>
      <c r="O325" s="813"/>
      <c r="P325" s="77" t="s">
        <v>41</v>
      </c>
      <c r="Q325" s="75" t="s">
        <v>42</v>
      </c>
      <c r="R325" s="77" t="s">
        <v>41</v>
      </c>
      <c r="S325" s="78" t="s">
        <v>42</v>
      </c>
    </row>
    <row r="326" spans="1:19" ht="15.75" thickBot="1" x14ac:dyDescent="0.3">
      <c r="A326" s="3" t="s">
        <v>1</v>
      </c>
      <c r="B326" s="24" t="s">
        <v>2</v>
      </c>
      <c r="C326" s="23" t="s">
        <v>3</v>
      </c>
      <c r="D326" s="3" t="s">
        <v>4</v>
      </c>
      <c r="E326" s="175" t="s">
        <v>6</v>
      </c>
      <c r="F326" s="173">
        <v>5</v>
      </c>
      <c r="G326" s="83">
        <v>6</v>
      </c>
      <c r="H326" s="84">
        <v>7</v>
      </c>
      <c r="I326" s="85">
        <v>8</v>
      </c>
      <c r="J326" s="86">
        <v>9</v>
      </c>
      <c r="K326" s="85">
        <v>10</v>
      </c>
      <c r="L326" s="87">
        <v>11</v>
      </c>
      <c r="M326" s="88">
        <v>12</v>
      </c>
      <c r="N326" s="84">
        <v>13</v>
      </c>
      <c r="O326" s="85">
        <v>14</v>
      </c>
      <c r="P326" s="89">
        <v>15</v>
      </c>
      <c r="Q326" s="86">
        <v>16</v>
      </c>
      <c r="R326" s="86">
        <v>17</v>
      </c>
      <c r="S326" s="87">
        <v>18</v>
      </c>
    </row>
    <row r="327" spans="1:19" ht="38.25" customHeight="1" x14ac:dyDescent="0.35">
      <c r="A327" s="712" t="s">
        <v>21</v>
      </c>
      <c r="B327" s="801">
        <v>74283</v>
      </c>
      <c r="C327" s="848">
        <f>B327-P340</f>
        <v>3690.570000000007</v>
      </c>
      <c r="D327" s="273"/>
      <c r="E327" s="274"/>
      <c r="F327" s="275"/>
      <c r="G327" s="276"/>
      <c r="H327" s="277"/>
      <c r="I327" s="278"/>
      <c r="J327" s="278"/>
      <c r="K327" s="278"/>
      <c r="L327" s="278"/>
      <c r="M327" s="279"/>
      <c r="N327" s="280"/>
      <c r="O327" s="278"/>
      <c r="P327" s="278"/>
      <c r="Q327" s="281"/>
      <c r="R327" s="281"/>
      <c r="S327" s="279"/>
    </row>
    <row r="328" spans="1:19" ht="47.25" x14ac:dyDescent="0.35">
      <c r="A328" s="712" t="s">
        <v>14</v>
      </c>
      <c r="B328" s="802"/>
      <c r="C328" s="849"/>
      <c r="D328" s="265"/>
      <c r="E328" s="266"/>
      <c r="F328" s="267"/>
      <c r="G328" s="268"/>
      <c r="H328" s="269"/>
      <c r="I328" s="267"/>
      <c r="J328" s="267"/>
      <c r="K328" s="267"/>
      <c r="L328" s="267"/>
      <c r="M328" s="270"/>
      <c r="N328" s="271"/>
      <c r="O328" s="267"/>
      <c r="P328" s="267"/>
      <c r="Q328" s="272"/>
      <c r="R328" s="272"/>
      <c r="S328" s="270"/>
    </row>
    <row r="329" spans="1:19" ht="31.5" x14ac:dyDescent="0.35">
      <c r="A329" s="712" t="s">
        <v>35</v>
      </c>
      <c r="B329" s="802"/>
      <c r="C329" s="849"/>
      <c r="D329" s="265"/>
      <c r="E329" s="266"/>
      <c r="F329" s="267"/>
      <c r="G329" s="268"/>
      <c r="H329" s="269"/>
      <c r="I329" s="267"/>
      <c r="J329" s="267"/>
      <c r="K329" s="267"/>
      <c r="L329" s="267"/>
      <c r="M329" s="270"/>
      <c r="N329" s="271"/>
      <c r="O329" s="267"/>
      <c r="P329" s="267"/>
      <c r="Q329" s="272"/>
      <c r="R329" s="272"/>
      <c r="S329" s="270"/>
    </row>
    <row r="330" spans="1:19" ht="63" x14ac:dyDescent="0.35">
      <c r="A330" s="712" t="s">
        <v>36</v>
      </c>
      <c r="B330" s="802"/>
      <c r="C330" s="849"/>
      <c r="D330" s="265"/>
      <c r="E330" s="266"/>
      <c r="F330" s="267"/>
      <c r="G330" s="268"/>
      <c r="H330" s="269"/>
      <c r="I330" s="267"/>
      <c r="J330" s="267"/>
      <c r="K330" s="267"/>
      <c r="L330" s="267"/>
      <c r="M330" s="270"/>
      <c r="N330" s="271"/>
      <c r="O330" s="267"/>
      <c r="P330" s="267"/>
      <c r="Q330" s="272"/>
      <c r="R330" s="272"/>
      <c r="S330" s="270"/>
    </row>
    <row r="331" spans="1:19" ht="63" x14ac:dyDescent="0.35">
      <c r="A331" s="712" t="s">
        <v>20</v>
      </c>
      <c r="B331" s="802"/>
      <c r="C331" s="849"/>
      <c r="D331" s="265"/>
      <c r="E331" s="266"/>
      <c r="F331" s="267"/>
      <c r="G331" s="268"/>
      <c r="H331" s="269"/>
      <c r="I331" s="267"/>
      <c r="J331" s="267"/>
      <c r="K331" s="267"/>
      <c r="L331" s="267"/>
      <c r="M331" s="270"/>
      <c r="N331" s="271"/>
      <c r="O331" s="267"/>
      <c r="P331" s="267"/>
      <c r="Q331" s="272"/>
      <c r="R331" s="272"/>
      <c r="S331" s="270"/>
    </row>
    <row r="332" spans="1:19" ht="38.25" customHeight="1" x14ac:dyDescent="0.35">
      <c r="A332" s="712" t="s">
        <v>37</v>
      </c>
      <c r="B332" s="802"/>
      <c r="C332" s="849"/>
      <c r="D332" s="265"/>
      <c r="E332" s="266"/>
      <c r="F332" s="267"/>
      <c r="G332" s="268"/>
      <c r="H332" s="269"/>
      <c r="I332" s="267"/>
      <c r="J332" s="267"/>
      <c r="K332" s="267"/>
      <c r="L332" s="267"/>
      <c r="M332" s="270"/>
      <c r="N332" s="271"/>
      <c r="O332" s="267"/>
      <c r="P332" s="267"/>
      <c r="Q332" s="272"/>
      <c r="R332" s="272"/>
      <c r="S332" s="270"/>
    </row>
    <row r="333" spans="1:19" ht="31.5" x14ac:dyDescent="0.35">
      <c r="A333" s="712" t="s">
        <v>38</v>
      </c>
      <c r="B333" s="802"/>
      <c r="C333" s="849"/>
      <c r="D333" s="265"/>
      <c r="E333" s="266"/>
      <c r="F333" s="267"/>
      <c r="G333" s="268"/>
      <c r="H333" s="269"/>
      <c r="I333" s="267"/>
      <c r="J333" s="267"/>
      <c r="K333" s="267"/>
      <c r="L333" s="267"/>
      <c r="M333" s="270"/>
      <c r="N333" s="271"/>
      <c r="O333" s="267"/>
      <c r="P333" s="267"/>
      <c r="Q333" s="272"/>
      <c r="R333" s="272"/>
      <c r="S333" s="270"/>
    </row>
    <row r="334" spans="1:19" ht="21" x14ac:dyDescent="0.35">
      <c r="A334" s="712" t="s">
        <v>15</v>
      </c>
      <c r="B334" s="802"/>
      <c r="C334" s="849"/>
      <c r="D334" s="260">
        <v>1</v>
      </c>
      <c r="E334" s="261">
        <v>1</v>
      </c>
      <c r="F334" s="262"/>
      <c r="G334" s="263"/>
      <c r="H334" s="253">
        <v>1</v>
      </c>
      <c r="I334" s="257"/>
      <c r="J334" s="254">
        <v>3765.24</v>
      </c>
      <c r="K334" s="255">
        <v>16077.2</v>
      </c>
      <c r="L334" s="491"/>
      <c r="M334" s="742"/>
      <c r="N334" s="256">
        <v>1</v>
      </c>
      <c r="O334" s="257"/>
      <c r="P334" s="255">
        <v>3771.25</v>
      </c>
      <c r="Q334" s="351">
        <v>16077.2</v>
      </c>
      <c r="R334" s="626"/>
      <c r="S334" s="627"/>
    </row>
    <row r="335" spans="1:19" ht="31.5" x14ac:dyDescent="0.35">
      <c r="A335" s="712" t="s">
        <v>16</v>
      </c>
      <c r="B335" s="802"/>
      <c r="C335" s="849"/>
      <c r="D335" s="265"/>
      <c r="E335" s="266"/>
      <c r="F335" s="267"/>
      <c r="G335" s="268"/>
      <c r="H335" s="269"/>
      <c r="I335" s="267"/>
      <c r="J335" s="628"/>
      <c r="K335" s="628"/>
      <c r="L335" s="628"/>
      <c r="M335" s="627"/>
      <c r="N335" s="271"/>
      <c r="O335" s="267"/>
      <c r="P335" s="628"/>
      <c r="Q335" s="629"/>
      <c r="R335" s="629"/>
      <c r="S335" s="627"/>
    </row>
    <row r="336" spans="1:19" ht="47.25" x14ac:dyDescent="0.25">
      <c r="A336" s="712" t="s">
        <v>17</v>
      </c>
      <c r="B336" s="802"/>
      <c r="C336" s="849"/>
      <c r="D336" s="333">
        <v>3</v>
      </c>
      <c r="E336" s="317">
        <v>3</v>
      </c>
      <c r="F336" s="318">
        <v>3</v>
      </c>
      <c r="G336" s="319">
        <v>3</v>
      </c>
      <c r="H336" s="320">
        <v>3</v>
      </c>
      <c r="I336" s="318">
        <v>3</v>
      </c>
      <c r="J336" s="255">
        <v>33278.300000000003</v>
      </c>
      <c r="K336" s="255">
        <v>141050.71</v>
      </c>
      <c r="L336" s="255">
        <v>33278.300000000003</v>
      </c>
      <c r="M336" s="321">
        <v>141050.71</v>
      </c>
      <c r="N336" s="256">
        <v>3</v>
      </c>
      <c r="O336" s="318">
        <v>3</v>
      </c>
      <c r="P336" s="255">
        <v>33101.760000000002</v>
      </c>
      <c r="Q336" s="254">
        <v>141050.71</v>
      </c>
      <c r="R336" s="254">
        <v>33101.760000000002</v>
      </c>
      <c r="S336" s="321">
        <v>141050.71</v>
      </c>
    </row>
    <row r="337" spans="1:19" ht="51" customHeight="1" x14ac:dyDescent="0.35">
      <c r="A337" s="712" t="s">
        <v>22</v>
      </c>
      <c r="B337" s="802"/>
      <c r="C337" s="849"/>
      <c r="D337" s="287"/>
      <c r="E337" s="288"/>
      <c r="F337" s="257"/>
      <c r="G337" s="282"/>
      <c r="H337" s="269"/>
      <c r="I337" s="267"/>
      <c r="J337" s="628"/>
      <c r="K337" s="628"/>
      <c r="L337" s="628"/>
      <c r="M337" s="627"/>
      <c r="N337" s="271"/>
      <c r="O337" s="267"/>
      <c r="P337" s="628"/>
      <c r="Q337" s="629"/>
      <c r="R337" s="629"/>
      <c r="S337" s="627"/>
    </row>
    <row r="338" spans="1:19" ht="47.25" x14ac:dyDescent="0.35">
      <c r="A338" s="712" t="s">
        <v>18</v>
      </c>
      <c r="B338" s="802"/>
      <c r="C338" s="849"/>
      <c r="D338" s="287"/>
      <c r="E338" s="288"/>
      <c r="F338" s="257"/>
      <c r="G338" s="282"/>
      <c r="H338" s="269"/>
      <c r="I338" s="267"/>
      <c r="J338" s="628"/>
      <c r="K338" s="628"/>
      <c r="L338" s="628"/>
      <c r="M338" s="627"/>
      <c r="N338" s="271"/>
      <c r="O338" s="267"/>
      <c r="P338" s="628"/>
      <c r="Q338" s="629"/>
      <c r="R338" s="629"/>
      <c r="S338" s="627"/>
    </row>
    <row r="339" spans="1:19" ht="32.25" thickBot="1" x14ac:dyDescent="0.3">
      <c r="A339" s="713" t="s">
        <v>19</v>
      </c>
      <c r="B339" s="803"/>
      <c r="C339" s="869"/>
      <c r="D339" s="289">
        <v>5</v>
      </c>
      <c r="E339" s="290">
        <v>6</v>
      </c>
      <c r="F339" s="336">
        <v>5</v>
      </c>
      <c r="G339" s="337">
        <v>6</v>
      </c>
      <c r="H339" s="338">
        <v>7</v>
      </c>
      <c r="I339" s="336">
        <v>7</v>
      </c>
      <c r="J339" s="327">
        <v>33729.5</v>
      </c>
      <c r="K339" s="327">
        <v>143030</v>
      </c>
      <c r="L339" s="327">
        <v>33729.5</v>
      </c>
      <c r="M339" s="350">
        <v>143030</v>
      </c>
      <c r="N339" s="340">
        <v>7</v>
      </c>
      <c r="O339" s="341">
        <v>7</v>
      </c>
      <c r="P339" s="352">
        <v>33719.42</v>
      </c>
      <c r="Q339" s="353">
        <v>143030</v>
      </c>
      <c r="R339" s="353">
        <v>33719.42</v>
      </c>
      <c r="S339" s="354">
        <v>143030</v>
      </c>
    </row>
    <row r="340" spans="1:19" ht="24" thickBot="1" x14ac:dyDescent="0.3">
      <c r="A340" s="48" t="s">
        <v>12</v>
      </c>
      <c r="B340" s="15">
        <v>74283</v>
      </c>
      <c r="C340" s="15">
        <f>B327-P340</f>
        <v>3690.570000000007</v>
      </c>
      <c r="D340" s="174">
        <f>SUM(D327:D339)</f>
        <v>9</v>
      </c>
      <c r="E340" s="174">
        <f t="shared" ref="E340:S340" si="13">SUM(E327:E339)</f>
        <v>10</v>
      </c>
      <c r="F340" s="16">
        <f t="shared" si="13"/>
        <v>8</v>
      </c>
      <c r="G340" s="16">
        <f t="shared" si="13"/>
        <v>9</v>
      </c>
      <c r="H340" s="16">
        <f t="shared" si="13"/>
        <v>11</v>
      </c>
      <c r="I340" s="16">
        <f t="shared" si="13"/>
        <v>10</v>
      </c>
      <c r="J340" s="95">
        <f t="shared" si="13"/>
        <v>70773.040000000008</v>
      </c>
      <c r="K340" s="95">
        <f t="shared" si="13"/>
        <v>300157.91000000003</v>
      </c>
      <c r="L340" s="95">
        <f t="shared" si="13"/>
        <v>67007.8</v>
      </c>
      <c r="M340" s="95">
        <f t="shared" si="13"/>
        <v>284080.70999999996</v>
      </c>
      <c r="N340" s="16">
        <f t="shared" si="13"/>
        <v>11</v>
      </c>
      <c r="O340" s="16">
        <f t="shared" si="13"/>
        <v>10</v>
      </c>
      <c r="P340" s="95">
        <f t="shared" si="13"/>
        <v>70592.429999999993</v>
      </c>
      <c r="Q340" s="95">
        <f t="shared" si="13"/>
        <v>300157.91000000003</v>
      </c>
      <c r="R340" s="95">
        <f t="shared" si="13"/>
        <v>66821.179999999993</v>
      </c>
      <c r="S340" s="95">
        <f t="shared" si="13"/>
        <v>284080.70999999996</v>
      </c>
    </row>
    <row r="344" spans="1:19" ht="18.75" x14ac:dyDescent="0.3">
      <c r="A344" s="4" t="s">
        <v>43</v>
      </c>
      <c r="B344" s="4"/>
      <c r="C344" s="4"/>
      <c r="D344" s="4"/>
      <c r="E344" s="4"/>
      <c r="F344" s="4"/>
    </row>
    <row r="345" spans="1:19" ht="23.25" x14ac:dyDescent="0.35">
      <c r="A345" s="683" t="s">
        <v>92</v>
      </c>
      <c r="B345" s="683"/>
      <c r="C345" s="683"/>
      <c r="D345" s="683"/>
      <c r="E345" s="683"/>
      <c r="F345" s="683"/>
      <c r="G345" s="683"/>
      <c r="H345" s="683"/>
      <c r="I345" s="30"/>
      <c r="J345" s="31"/>
    </row>
    <row r="346" spans="1:19" ht="15.75" thickBot="1" x14ac:dyDescent="0.3"/>
    <row r="347" spans="1:19" ht="15.75" customHeight="1" x14ac:dyDescent="0.25">
      <c r="A347" s="797" t="s">
        <v>0</v>
      </c>
      <c r="B347" s="829" t="s">
        <v>39</v>
      </c>
      <c r="C347" s="830"/>
      <c r="D347" s="855" t="s">
        <v>73</v>
      </c>
      <c r="E347" s="856"/>
      <c r="F347" s="856"/>
      <c r="G347" s="857"/>
      <c r="H347" s="804" t="s">
        <v>74</v>
      </c>
      <c r="I347" s="804"/>
      <c r="J347" s="804"/>
      <c r="K347" s="804"/>
      <c r="L347" s="804"/>
      <c r="M347" s="805"/>
      <c r="N347" s="806" t="s">
        <v>7</v>
      </c>
      <c r="O347" s="806"/>
      <c r="P347" s="807"/>
      <c r="Q347" s="808"/>
      <c r="R347" s="808"/>
      <c r="S347" s="809"/>
    </row>
    <row r="348" spans="1:19" ht="16.5" customHeight="1" thickBot="1" x14ac:dyDescent="0.3">
      <c r="A348" s="798"/>
      <c r="B348" s="831"/>
      <c r="C348" s="832"/>
      <c r="D348" s="858"/>
      <c r="E348" s="859"/>
      <c r="F348" s="859"/>
      <c r="G348" s="860"/>
      <c r="H348" s="833" t="s">
        <v>5</v>
      </c>
      <c r="I348" s="834"/>
      <c r="J348" s="835" t="s">
        <v>33</v>
      </c>
      <c r="K348" s="833"/>
      <c r="L348" s="833"/>
      <c r="M348" s="836"/>
      <c r="N348" s="871" t="s">
        <v>75</v>
      </c>
      <c r="O348" s="872"/>
      <c r="P348" s="841" t="s">
        <v>13</v>
      </c>
      <c r="Q348" s="835"/>
      <c r="R348" s="835"/>
      <c r="S348" s="842"/>
    </row>
    <row r="349" spans="1:19" ht="15.75" customHeight="1" x14ac:dyDescent="0.25">
      <c r="A349" s="799"/>
      <c r="B349" s="837" t="s">
        <v>40</v>
      </c>
      <c r="C349" s="839" t="s">
        <v>34</v>
      </c>
      <c r="D349" s="816" t="s">
        <v>76</v>
      </c>
      <c r="E349" s="818" t="s">
        <v>77</v>
      </c>
      <c r="F349" s="826" t="s">
        <v>23</v>
      </c>
      <c r="G349" s="827"/>
      <c r="H349" s="868" t="s">
        <v>8</v>
      </c>
      <c r="I349" s="861" t="s">
        <v>23</v>
      </c>
      <c r="J349" s="810" t="s">
        <v>8</v>
      </c>
      <c r="K349" s="811"/>
      <c r="L349" s="866" t="s">
        <v>23</v>
      </c>
      <c r="M349" s="867"/>
      <c r="N349" s="812" t="s">
        <v>8</v>
      </c>
      <c r="O349" s="812" t="s">
        <v>23</v>
      </c>
      <c r="P349" s="810" t="s">
        <v>8</v>
      </c>
      <c r="Q349" s="811"/>
      <c r="R349" s="824" t="s">
        <v>23</v>
      </c>
      <c r="S349" s="825"/>
    </row>
    <row r="350" spans="1:19" ht="31.5" customHeight="1" thickBot="1" x14ac:dyDescent="0.3">
      <c r="A350" s="799"/>
      <c r="B350" s="838"/>
      <c r="C350" s="840"/>
      <c r="D350" s="817"/>
      <c r="E350" s="819"/>
      <c r="F350" s="76" t="s">
        <v>78</v>
      </c>
      <c r="G350" s="80" t="s">
        <v>79</v>
      </c>
      <c r="H350" s="868"/>
      <c r="I350" s="861"/>
      <c r="J350" s="25" t="s">
        <v>41</v>
      </c>
      <c r="K350" s="26" t="s">
        <v>42</v>
      </c>
      <c r="L350" s="25" t="s">
        <v>41</v>
      </c>
      <c r="M350" s="27" t="s">
        <v>42</v>
      </c>
      <c r="N350" s="813"/>
      <c r="O350" s="813"/>
      <c r="P350" s="77" t="s">
        <v>41</v>
      </c>
      <c r="Q350" s="75" t="s">
        <v>42</v>
      </c>
      <c r="R350" s="77" t="s">
        <v>41</v>
      </c>
      <c r="S350" s="78" t="s">
        <v>42</v>
      </c>
    </row>
    <row r="351" spans="1:19" ht="15.75" thickBot="1" x14ac:dyDescent="0.3">
      <c r="A351" s="23" t="s">
        <v>1</v>
      </c>
      <c r="B351" s="24" t="s">
        <v>2</v>
      </c>
      <c r="C351" s="23" t="s">
        <v>3</v>
      </c>
      <c r="D351" s="81" t="s">
        <v>4</v>
      </c>
      <c r="E351" s="81" t="s">
        <v>6</v>
      </c>
      <c r="F351" s="82">
        <v>5</v>
      </c>
      <c r="G351" s="83">
        <v>6</v>
      </c>
      <c r="H351" s="84">
        <v>7</v>
      </c>
      <c r="I351" s="85">
        <v>8</v>
      </c>
      <c r="J351" s="86">
        <v>9</v>
      </c>
      <c r="K351" s="85">
        <v>10</v>
      </c>
      <c r="L351" s="87">
        <v>11</v>
      </c>
      <c r="M351" s="88">
        <v>12</v>
      </c>
      <c r="N351" s="84">
        <v>13</v>
      </c>
      <c r="O351" s="85">
        <v>14</v>
      </c>
      <c r="P351" s="89">
        <v>15</v>
      </c>
      <c r="Q351" s="86">
        <v>16</v>
      </c>
      <c r="R351" s="86">
        <v>17</v>
      </c>
      <c r="S351" s="87">
        <v>18</v>
      </c>
    </row>
    <row r="352" spans="1:19" ht="38.25" customHeight="1" x14ac:dyDescent="0.35">
      <c r="A352" s="708" t="s">
        <v>21</v>
      </c>
      <c r="B352" s="801">
        <v>142176</v>
      </c>
      <c r="C352" s="848">
        <f>B352-P365</f>
        <v>59536.97</v>
      </c>
      <c r="D352" s="273"/>
      <c r="E352" s="274"/>
      <c r="F352" s="275"/>
      <c r="G352" s="690"/>
      <c r="H352" s="691"/>
      <c r="I352" s="275"/>
      <c r="J352" s="275"/>
      <c r="K352" s="275"/>
      <c r="L352" s="275"/>
      <c r="M352" s="692"/>
      <c r="N352" s="693"/>
      <c r="O352" s="275"/>
      <c r="P352" s="275"/>
      <c r="Q352" s="694"/>
      <c r="R352" s="694"/>
      <c r="S352" s="692"/>
    </row>
    <row r="353" spans="1:19" ht="47.25" x14ac:dyDescent="0.35">
      <c r="A353" s="708" t="s">
        <v>14</v>
      </c>
      <c r="B353" s="802"/>
      <c r="C353" s="849"/>
      <c r="D353" s="265"/>
      <c r="E353" s="266"/>
      <c r="F353" s="267"/>
      <c r="G353" s="268"/>
      <c r="H353" s="269"/>
      <c r="I353" s="267"/>
      <c r="J353" s="267"/>
      <c r="K353" s="267"/>
      <c r="L353" s="267"/>
      <c r="M353" s="270"/>
      <c r="N353" s="271"/>
      <c r="O353" s="267"/>
      <c r="P353" s="267"/>
      <c r="Q353" s="272"/>
      <c r="R353" s="272"/>
      <c r="S353" s="270"/>
    </row>
    <row r="354" spans="1:19" ht="31.5" x14ac:dyDescent="0.35">
      <c r="A354" s="708" t="s">
        <v>35</v>
      </c>
      <c r="B354" s="802"/>
      <c r="C354" s="849"/>
      <c r="D354" s="265"/>
      <c r="E354" s="266"/>
      <c r="F354" s="267"/>
      <c r="G354" s="268"/>
      <c r="H354" s="269"/>
      <c r="I354" s="267"/>
      <c r="J354" s="267"/>
      <c r="K354" s="267"/>
      <c r="L354" s="267"/>
      <c r="M354" s="270"/>
      <c r="N354" s="271"/>
      <c r="O354" s="267"/>
      <c r="P354" s="267"/>
      <c r="Q354" s="272"/>
      <c r="R354" s="272"/>
      <c r="S354" s="270"/>
    </row>
    <row r="355" spans="1:19" ht="63" x14ac:dyDescent="0.35">
      <c r="A355" s="708" t="s">
        <v>36</v>
      </c>
      <c r="B355" s="802"/>
      <c r="C355" s="849"/>
      <c r="D355" s="265"/>
      <c r="E355" s="266"/>
      <c r="F355" s="267"/>
      <c r="G355" s="268"/>
      <c r="H355" s="269"/>
      <c r="I355" s="267"/>
      <c r="J355" s="267"/>
      <c r="K355" s="267"/>
      <c r="L355" s="267"/>
      <c r="M355" s="270"/>
      <c r="N355" s="271"/>
      <c r="O355" s="267"/>
      <c r="P355" s="267"/>
      <c r="Q355" s="272"/>
      <c r="R355" s="272"/>
      <c r="S355" s="270"/>
    </row>
    <row r="356" spans="1:19" ht="63" x14ac:dyDescent="0.35">
      <c r="A356" s="708" t="s">
        <v>20</v>
      </c>
      <c r="B356" s="802"/>
      <c r="C356" s="849"/>
      <c r="D356" s="265"/>
      <c r="E356" s="266"/>
      <c r="F356" s="267"/>
      <c r="G356" s="268"/>
      <c r="H356" s="269"/>
      <c r="I356" s="267"/>
      <c r="J356" s="267"/>
      <c r="K356" s="267"/>
      <c r="L356" s="267"/>
      <c r="M356" s="270"/>
      <c r="N356" s="271"/>
      <c r="O356" s="267"/>
      <c r="P356" s="267"/>
      <c r="Q356" s="272"/>
      <c r="R356" s="272"/>
      <c r="S356" s="270"/>
    </row>
    <row r="357" spans="1:19" ht="38.25" customHeight="1" x14ac:dyDescent="0.35">
      <c r="A357" s="708" t="s">
        <v>37</v>
      </c>
      <c r="B357" s="802"/>
      <c r="C357" s="849"/>
      <c r="D357" s="265"/>
      <c r="E357" s="266"/>
      <c r="F357" s="267"/>
      <c r="G357" s="268"/>
      <c r="H357" s="269"/>
      <c r="I357" s="267"/>
      <c r="J357" s="267"/>
      <c r="K357" s="267"/>
      <c r="L357" s="267"/>
      <c r="M357" s="270"/>
      <c r="N357" s="271"/>
      <c r="O357" s="267"/>
      <c r="P357" s="267"/>
      <c r="Q357" s="272"/>
      <c r="R357" s="272"/>
      <c r="S357" s="270"/>
    </row>
    <row r="358" spans="1:19" ht="31.5" x14ac:dyDescent="0.35">
      <c r="A358" s="708" t="s">
        <v>38</v>
      </c>
      <c r="B358" s="802"/>
      <c r="C358" s="849"/>
      <c r="D358" s="265"/>
      <c r="E358" s="266"/>
      <c r="F358" s="267"/>
      <c r="G358" s="268"/>
      <c r="H358" s="269"/>
      <c r="I358" s="267"/>
      <c r="J358" s="267"/>
      <c r="K358" s="267"/>
      <c r="L358" s="267"/>
      <c r="M358" s="270"/>
      <c r="N358" s="271"/>
      <c r="O358" s="267"/>
      <c r="P358" s="267"/>
      <c r="Q358" s="272"/>
      <c r="R358" s="272"/>
      <c r="S358" s="270"/>
    </row>
    <row r="359" spans="1:19" ht="21" x14ac:dyDescent="0.35">
      <c r="A359" s="708" t="s">
        <v>15</v>
      </c>
      <c r="B359" s="802"/>
      <c r="C359" s="849"/>
      <c r="D359" s="260">
        <v>8</v>
      </c>
      <c r="E359" s="685">
        <v>8</v>
      </c>
      <c r="F359" s="262"/>
      <c r="G359" s="263"/>
      <c r="H359" s="253">
        <v>6</v>
      </c>
      <c r="I359" s="257"/>
      <c r="J359" s="306">
        <v>11862.82</v>
      </c>
      <c r="K359" s="255">
        <v>50653.1</v>
      </c>
      <c r="L359" s="257"/>
      <c r="M359" s="264"/>
      <c r="N359" s="623">
        <v>6</v>
      </c>
      <c r="O359" s="257"/>
      <c r="P359" s="255">
        <v>10859.31</v>
      </c>
      <c r="Q359" s="259">
        <v>46237.1</v>
      </c>
      <c r="R359" s="282"/>
      <c r="S359" s="270"/>
    </row>
    <row r="360" spans="1:19" ht="31.5" x14ac:dyDescent="0.35">
      <c r="A360" s="708" t="s">
        <v>16</v>
      </c>
      <c r="B360" s="802"/>
      <c r="C360" s="849"/>
      <c r="D360" s="265"/>
      <c r="E360" s="266"/>
      <c r="F360" s="267"/>
      <c r="G360" s="268"/>
      <c r="H360" s="269"/>
      <c r="I360" s="267"/>
      <c r="J360" s="346"/>
      <c r="K360" s="267"/>
      <c r="L360" s="267"/>
      <c r="M360" s="270"/>
      <c r="N360" s="271"/>
      <c r="O360" s="267"/>
      <c r="P360" s="267"/>
      <c r="Q360" s="272"/>
      <c r="R360" s="272"/>
      <c r="S360" s="270"/>
    </row>
    <row r="361" spans="1:19" ht="47.25" x14ac:dyDescent="0.25">
      <c r="A361" s="708" t="s">
        <v>17</v>
      </c>
      <c r="B361" s="802"/>
      <c r="C361" s="849"/>
      <c r="D361" s="333">
        <v>1</v>
      </c>
      <c r="E361" s="317">
        <v>1</v>
      </c>
      <c r="F361" s="318">
        <v>0</v>
      </c>
      <c r="G361" s="319">
        <v>0</v>
      </c>
      <c r="H361" s="320">
        <v>1</v>
      </c>
      <c r="I361" s="318">
        <v>0</v>
      </c>
      <c r="J361" s="303">
        <v>3091.4</v>
      </c>
      <c r="K361" s="255">
        <v>13200</v>
      </c>
      <c r="L361" s="318">
        <v>0</v>
      </c>
      <c r="M361" s="334">
        <v>0</v>
      </c>
      <c r="N361" s="624">
        <v>1</v>
      </c>
      <c r="O361" s="347">
        <v>0</v>
      </c>
      <c r="P361" s="303">
        <v>2293.7399999999998</v>
      </c>
      <c r="Q361" s="306">
        <v>9778.4599999999991</v>
      </c>
      <c r="R361" s="335">
        <v>0</v>
      </c>
      <c r="S361" s="334">
        <v>0</v>
      </c>
    </row>
    <row r="362" spans="1:19" ht="78.75" x14ac:dyDescent="0.35">
      <c r="A362" s="708" t="s">
        <v>22</v>
      </c>
      <c r="B362" s="802"/>
      <c r="C362" s="849"/>
      <c r="D362" s="287"/>
      <c r="E362" s="288"/>
      <c r="F362" s="257"/>
      <c r="G362" s="282"/>
      <c r="H362" s="269"/>
      <c r="I362" s="267"/>
      <c r="J362" s="267"/>
      <c r="K362" s="267"/>
      <c r="L362" s="267"/>
      <c r="M362" s="270"/>
      <c r="N362" s="271"/>
      <c r="O362" s="267"/>
      <c r="P362" s="267"/>
      <c r="Q362" s="272"/>
      <c r="R362" s="272"/>
      <c r="S362" s="270"/>
    </row>
    <row r="363" spans="1:19" ht="47.25" x14ac:dyDescent="0.35">
      <c r="A363" s="708" t="s">
        <v>18</v>
      </c>
      <c r="B363" s="802"/>
      <c r="C363" s="849"/>
      <c r="D363" s="287"/>
      <c r="E363" s="288"/>
      <c r="F363" s="257"/>
      <c r="G363" s="282"/>
      <c r="H363" s="269"/>
      <c r="I363" s="267"/>
      <c r="J363" s="267"/>
      <c r="K363" s="267"/>
      <c r="L363" s="267"/>
      <c r="M363" s="270"/>
      <c r="N363" s="271"/>
      <c r="O363" s="267"/>
      <c r="P363" s="267"/>
      <c r="Q363" s="272"/>
      <c r="R363" s="272"/>
      <c r="S363" s="270"/>
    </row>
    <row r="364" spans="1:19" ht="29.25" customHeight="1" thickBot="1" x14ac:dyDescent="0.3">
      <c r="A364" s="709" t="s">
        <v>19</v>
      </c>
      <c r="B364" s="803"/>
      <c r="C364" s="869"/>
      <c r="D364" s="684">
        <v>8</v>
      </c>
      <c r="E364" s="290">
        <v>10</v>
      </c>
      <c r="F364" s="336">
        <v>6</v>
      </c>
      <c r="G364" s="337">
        <v>6</v>
      </c>
      <c r="H364" s="338">
        <v>6</v>
      </c>
      <c r="I364" s="336">
        <v>5</v>
      </c>
      <c r="J364" s="327">
        <v>70083.710000000006</v>
      </c>
      <c r="K364" s="327">
        <v>299200.39</v>
      </c>
      <c r="L364" s="327">
        <v>72607.649999999994</v>
      </c>
      <c r="M364" s="350">
        <v>309955.82</v>
      </c>
      <c r="N364" s="340">
        <v>6</v>
      </c>
      <c r="O364" s="341">
        <v>5</v>
      </c>
      <c r="P364" s="352">
        <v>69485.98</v>
      </c>
      <c r="Q364" s="353">
        <v>295071</v>
      </c>
      <c r="R364" s="353">
        <v>67908.11</v>
      </c>
      <c r="S364" s="354">
        <v>288344.02</v>
      </c>
    </row>
    <row r="365" spans="1:19" ht="24" thickBot="1" x14ac:dyDescent="0.3">
      <c r="A365" s="11" t="s">
        <v>12</v>
      </c>
      <c r="B365" s="15">
        <v>142176</v>
      </c>
      <c r="C365" s="15">
        <f>B352-P365</f>
        <v>59536.97</v>
      </c>
      <c r="D365" s="16">
        <f>SUM(D352:D364)</f>
        <v>17</v>
      </c>
      <c r="E365" s="16">
        <f>SUM(E352:E364)</f>
        <v>19</v>
      </c>
      <c r="F365" s="16">
        <f t="shared" ref="F365:S365" si="14">SUM(F352:F364)</f>
        <v>6</v>
      </c>
      <c r="G365" s="16">
        <f t="shared" si="14"/>
        <v>6</v>
      </c>
      <c r="H365" s="16">
        <f t="shared" si="14"/>
        <v>13</v>
      </c>
      <c r="I365" s="16">
        <f t="shared" si="14"/>
        <v>5</v>
      </c>
      <c r="J365" s="95">
        <f>SUM(J359:J364)</f>
        <v>85037.930000000008</v>
      </c>
      <c r="K365" s="95">
        <f>SUM(K359:K364)</f>
        <v>363053.49</v>
      </c>
      <c r="L365" s="95">
        <f>SUM(L352:L364)</f>
        <v>72607.649999999994</v>
      </c>
      <c r="M365" s="95">
        <f t="shared" si="14"/>
        <v>309955.82</v>
      </c>
      <c r="N365" s="16">
        <f>SUM(N352:N364)</f>
        <v>13</v>
      </c>
      <c r="O365" s="16">
        <f t="shared" si="14"/>
        <v>5</v>
      </c>
      <c r="P365" s="95">
        <f t="shared" si="14"/>
        <v>82639.03</v>
      </c>
      <c r="Q365" s="95">
        <f>SUM(Q359:Q364)</f>
        <v>351086.56</v>
      </c>
      <c r="R365" s="95">
        <f t="shared" si="14"/>
        <v>67908.11</v>
      </c>
      <c r="S365" s="695">
        <f t="shared" si="14"/>
        <v>288344.02</v>
      </c>
    </row>
    <row r="367" spans="1:19" x14ac:dyDescent="0.25">
      <c r="A367" s="686"/>
      <c r="B367" s="686"/>
      <c r="C367" s="686"/>
      <c r="D367" s="29"/>
      <c r="E367" s="29"/>
      <c r="F367" s="29"/>
      <c r="G367" s="29"/>
      <c r="H367" s="29"/>
      <c r="I367" s="29"/>
      <c r="J367" s="29"/>
      <c r="K367" s="29"/>
      <c r="L367" s="29"/>
      <c r="M367" s="29"/>
    </row>
    <row r="368" spans="1:19" ht="45" customHeight="1" x14ac:dyDescent="0.25">
      <c r="A368" s="870"/>
      <c r="B368" s="870"/>
      <c r="C368" s="686"/>
      <c r="D368" s="687"/>
      <c r="E368" s="687"/>
      <c r="F368" s="687"/>
      <c r="G368" s="29"/>
      <c r="H368" s="29"/>
      <c r="I368" s="687"/>
      <c r="J368" s="687"/>
      <c r="K368" s="687"/>
      <c r="L368" s="29"/>
      <c r="M368" s="29"/>
    </row>
    <row r="369" spans="1:19" x14ac:dyDescent="0.25">
      <c r="A369" s="688"/>
      <c r="B369" s="686"/>
      <c r="C369" s="686"/>
      <c r="D369" s="625"/>
      <c r="E369" s="29"/>
      <c r="F369" s="625"/>
      <c r="G369" s="29"/>
      <c r="H369" s="29"/>
      <c r="I369" s="625"/>
      <c r="J369" s="29"/>
      <c r="K369" s="625"/>
      <c r="L369" s="29"/>
      <c r="M369" s="29"/>
    </row>
    <row r="370" spans="1:19" x14ac:dyDescent="0.25">
      <c r="A370" s="29"/>
      <c r="B370" s="29"/>
      <c r="C370" s="29"/>
      <c r="D370" s="625"/>
      <c r="E370" s="29"/>
      <c r="F370" s="625"/>
      <c r="G370" s="29"/>
      <c r="H370" s="29"/>
      <c r="I370" s="625"/>
      <c r="J370" s="29"/>
      <c r="K370" s="625"/>
      <c r="L370" s="29"/>
      <c r="M370" s="29"/>
    </row>
    <row r="371" spans="1:19" x14ac:dyDescent="0.25">
      <c r="A371" s="29"/>
      <c r="B371" s="29"/>
      <c r="C371" s="29"/>
      <c r="D371" s="625"/>
      <c r="E371" s="29"/>
      <c r="F371" s="625"/>
      <c r="G371" s="29"/>
      <c r="H371" s="29"/>
      <c r="I371" s="625"/>
      <c r="J371" s="29"/>
      <c r="K371" s="625"/>
      <c r="L371" s="29"/>
      <c r="M371" s="29"/>
    </row>
    <row r="372" spans="1:19" x14ac:dyDescent="0.25">
      <c r="A372" s="29"/>
      <c r="B372" s="29"/>
      <c r="C372" s="29"/>
      <c r="D372" s="625"/>
      <c r="E372" s="29"/>
      <c r="F372" s="625"/>
      <c r="G372" s="29"/>
      <c r="H372" s="29"/>
      <c r="I372" s="625"/>
      <c r="J372" s="29"/>
      <c r="K372" s="625"/>
      <c r="L372" s="29"/>
      <c r="M372" s="29"/>
    </row>
    <row r="373" spans="1:19" x14ac:dyDescent="0.25">
      <c r="A373" s="689"/>
      <c r="B373" s="29"/>
      <c r="C373" s="29"/>
      <c r="D373" s="625"/>
      <c r="E373" s="29"/>
      <c r="F373" s="625"/>
      <c r="G373" s="29"/>
      <c r="H373" s="29"/>
      <c r="I373" s="625"/>
      <c r="J373" s="29"/>
      <c r="K373" s="625"/>
      <c r="L373" s="29"/>
      <c r="M373" s="29"/>
    </row>
    <row r="374" spans="1:19" x14ac:dyDescent="0.25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</row>
    <row r="375" spans="1:19" ht="18.75" x14ac:dyDescent="0.3">
      <c r="A375" s="45" t="s">
        <v>43</v>
      </c>
    </row>
    <row r="376" spans="1:19" ht="21" x14ac:dyDescent="0.35">
      <c r="A376" s="702" t="s">
        <v>70</v>
      </c>
      <c r="B376" s="703"/>
      <c r="C376" s="703"/>
      <c r="D376" s="703"/>
      <c r="E376" s="703"/>
      <c r="F376" s="703"/>
      <c r="G376" s="703"/>
    </row>
    <row r="377" spans="1:19" ht="15.75" thickBot="1" x14ac:dyDescent="0.3"/>
    <row r="378" spans="1:19" ht="15.75" customHeight="1" x14ac:dyDescent="0.25">
      <c r="A378" s="880" t="s">
        <v>0</v>
      </c>
      <c r="B378" s="829" t="s">
        <v>39</v>
      </c>
      <c r="C378" s="830"/>
      <c r="D378" s="855" t="s">
        <v>73</v>
      </c>
      <c r="E378" s="856"/>
      <c r="F378" s="856"/>
      <c r="G378" s="857"/>
      <c r="H378" s="804" t="s">
        <v>74</v>
      </c>
      <c r="I378" s="804"/>
      <c r="J378" s="804"/>
      <c r="K378" s="804"/>
      <c r="L378" s="804"/>
      <c r="M378" s="805"/>
      <c r="N378" s="806" t="s">
        <v>7</v>
      </c>
      <c r="O378" s="806"/>
      <c r="P378" s="807"/>
      <c r="Q378" s="808"/>
      <c r="R378" s="808"/>
      <c r="S378" s="809"/>
    </row>
    <row r="379" spans="1:19" ht="16.5" customHeight="1" thickBot="1" x14ac:dyDescent="0.3">
      <c r="A379" s="881"/>
      <c r="B379" s="831"/>
      <c r="C379" s="832"/>
      <c r="D379" s="858"/>
      <c r="E379" s="859"/>
      <c r="F379" s="859"/>
      <c r="G379" s="860"/>
      <c r="H379" s="833" t="s">
        <v>5</v>
      </c>
      <c r="I379" s="834"/>
      <c r="J379" s="835" t="s">
        <v>33</v>
      </c>
      <c r="K379" s="833"/>
      <c r="L379" s="833"/>
      <c r="M379" s="836"/>
      <c r="N379" s="864" t="s">
        <v>75</v>
      </c>
      <c r="O379" s="865"/>
      <c r="P379" s="841" t="s">
        <v>13</v>
      </c>
      <c r="Q379" s="835"/>
      <c r="R379" s="835"/>
      <c r="S379" s="842"/>
    </row>
    <row r="380" spans="1:19" ht="15.75" customHeight="1" x14ac:dyDescent="0.25">
      <c r="A380" s="882"/>
      <c r="B380" s="837" t="s">
        <v>40</v>
      </c>
      <c r="C380" s="839" t="s">
        <v>34</v>
      </c>
      <c r="D380" s="816" t="s">
        <v>76</v>
      </c>
      <c r="E380" s="818" t="s">
        <v>77</v>
      </c>
      <c r="F380" s="826"/>
      <c r="G380" s="827"/>
      <c r="H380" s="868" t="s">
        <v>8</v>
      </c>
      <c r="I380" s="861" t="s">
        <v>23</v>
      </c>
      <c r="J380" s="810" t="s">
        <v>8</v>
      </c>
      <c r="K380" s="811"/>
      <c r="L380" s="866" t="s">
        <v>23</v>
      </c>
      <c r="M380" s="867"/>
      <c r="N380" s="812" t="s">
        <v>8</v>
      </c>
      <c r="O380" s="812" t="s">
        <v>23</v>
      </c>
      <c r="P380" s="810" t="s">
        <v>8</v>
      </c>
      <c r="Q380" s="811"/>
      <c r="R380" s="824" t="s">
        <v>23</v>
      </c>
      <c r="S380" s="825"/>
    </row>
    <row r="381" spans="1:19" ht="39" customHeight="1" thickBot="1" x14ac:dyDescent="0.3">
      <c r="A381" s="882"/>
      <c r="B381" s="838"/>
      <c r="C381" s="840"/>
      <c r="D381" s="817"/>
      <c r="E381" s="819"/>
      <c r="F381" s="76" t="s">
        <v>78</v>
      </c>
      <c r="G381" s="80" t="s">
        <v>79</v>
      </c>
      <c r="H381" s="868"/>
      <c r="I381" s="861"/>
      <c r="J381" s="25" t="s">
        <v>41</v>
      </c>
      <c r="K381" s="26" t="s">
        <v>42</v>
      </c>
      <c r="L381" s="25" t="s">
        <v>41</v>
      </c>
      <c r="M381" s="27" t="s">
        <v>42</v>
      </c>
      <c r="N381" s="813"/>
      <c r="O381" s="813"/>
      <c r="P381" s="77" t="s">
        <v>41</v>
      </c>
      <c r="Q381" s="75" t="s">
        <v>42</v>
      </c>
      <c r="R381" s="77" t="s">
        <v>41</v>
      </c>
      <c r="S381" s="78" t="s">
        <v>42</v>
      </c>
    </row>
    <row r="382" spans="1:19" ht="15.75" thickBot="1" x14ac:dyDescent="0.3">
      <c r="A382" s="3" t="s">
        <v>1</v>
      </c>
      <c r="B382" s="24" t="s">
        <v>2</v>
      </c>
      <c r="C382" s="23" t="s">
        <v>3</v>
      </c>
      <c r="D382" s="81" t="s">
        <v>4</v>
      </c>
      <c r="E382" s="81" t="s">
        <v>6</v>
      </c>
      <c r="F382" s="82">
        <v>5</v>
      </c>
      <c r="G382" s="83">
        <v>6</v>
      </c>
      <c r="H382" s="84">
        <v>7</v>
      </c>
      <c r="I382" s="85">
        <v>8</v>
      </c>
      <c r="J382" s="86">
        <v>9</v>
      </c>
      <c r="K382" s="85">
        <v>10</v>
      </c>
      <c r="L382" s="87">
        <v>11</v>
      </c>
      <c r="M382" s="88">
        <v>12</v>
      </c>
      <c r="N382" s="84">
        <v>13</v>
      </c>
      <c r="O382" s="85">
        <v>14</v>
      </c>
      <c r="P382" s="89">
        <v>15</v>
      </c>
      <c r="Q382" s="86">
        <v>16</v>
      </c>
      <c r="R382" s="86">
        <v>17</v>
      </c>
      <c r="S382" s="87">
        <v>18</v>
      </c>
    </row>
    <row r="383" spans="1:19" ht="61.5" customHeight="1" x14ac:dyDescent="0.35">
      <c r="A383" s="712" t="s">
        <v>21</v>
      </c>
      <c r="B383" s="801">
        <v>115642</v>
      </c>
      <c r="C383" s="801">
        <f>B383-P396</f>
        <v>35060.619999999995</v>
      </c>
      <c r="D383" s="273"/>
      <c r="E383" s="274"/>
      <c r="F383" s="275"/>
      <c r="G383" s="276"/>
      <c r="H383" s="277"/>
      <c r="I383" s="278"/>
      <c r="J383" s="278"/>
      <c r="K383" s="278"/>
      <c r="L383" s="278"/>
      <c r="M383" s="279"/>
      <c r="N383" s="280"/>
      <c r="O383" s="278"/>
      <c r="P383" s="278"/>
      <c r="Q383" s="281"/>
      <c r="R383" s="281"/>
      <c r="S383" s="279"/>
    </row>
    <row r="384" spans="1:19" ht="47.25" x14ac:dyDescent="0.35">
      <c r="A384" s="712" t="s">
        <v>14</v>
      </c>
      <c r="B384" s="802"/>
      <c r="C384" s="802"/>
      <c r="D384" s="265"/>
      <c r="E384" s="266"/>
      <c r="F384" s="267"/>
      <c r="G384" s="268"/>
      <c r="H384" s="269"/>
      <c r="I384" s="267"/>
      <c r="J384" s="267"/>
      <c r="K384" s="267"/>
      <c r="L384" s="267"/>
      <c r="M384" s="270"/>
      <c r="N384" s="271"/>
      <c r="O384" s="267"/>
      <c r="P384" s="267"/>
      <c r="Q384" s="272"/>
      <c r="R384" s="272"/>
      <c r="S384" s="270"/>
    </row>
    <row r="385" spans="1:19" ht="31.5" x14ac:dyDescent="0.35">
      <c r="A385" s="712" t="s">
        <v>35</v>
      </c>
      <c r="B385" s="802"/>
      <c r="C385" s="802"/>
      <c r="D385" s="265"/>
      <c r="E385" s="266"/>
      <c r="F385" s="267"/>
      <c r="G385" s="268"/>
      <c r="H385" s="269"/>
      <c r="I385" s="267"/>
      <c r="J385" s="267"/>
      <c r="K385" s="267"/>
      <c r="L385" s="267"/>
      <c r="M385" s="270"/>
      <c r="N385" s="271"/>
      <c r="O385" s="267"/>
      <c r="P385" s="267"/>
      <c r="Q385" s="272"/>
      <c r="R385" s="272"/>
      <c r="S385" s="270"/>
    </row>
    <row r="386" spans="1:19" ht="63" x14ac:dyDescent="0.35">
      <c r="A386" s="712" t="s">
        <v>36</v>
      </c>
      <c r="B386" s="802"/>
      <c r="C386" s="802"/>
      <c r="D386" s="265"/>
      <c r="E386" s="266"/>
      <c r="F386" s="267"/>
      <c r="G386" s="268"/>
      <c r="H386" s="269"/>
      <c r="I386" s="267"/>
      <c r="J386" s="267"/>
      <c r="K386" s="267"/>
      <c r="L386" s="267"/>
      <c r="M386" s="270"/>
      <c r="N386" s="271"/>
      <c r="O386" s="267"/>
      <c r="P386" s="267"/>
      <c r="Q386" s="272"/>
      <c r="R386" s="272"/>
      <c r="S386" s="270"/>
    </row>
    <row r="387" spans="1:19" ht="63" x14ac:dyDescent="0.35">
      <c r="A387" s="712" t="s">
        <v>20</v>
      </c>
      <c r="B387" s="802"/>
      <c r="C387" s="802"/>
      <c r="D387" s="265"/>
      <c r="E387" s="266"/>
      <c r="F387" s="267"/>
      <c r="G387" s="268"/>
      <c r="H387" s="269"/>
      <c r="I387" s="267"/>
      <c r="J387" s="267"/>
      <c r="K387" s="267"/>
      <c r="L387" s="267"/>
      <c r="M387" s="270"/>
      <c r="N387" s="271"/>
      <c r="O387" s="267"/>
      <c r="P387" s="267"/>
      <c r="Q387" s="272"/>
      <c r="R387" s="272"/>
      <c r="S387" s="270"/>
    </row>
    <row r="388" spans="1:19" ht="75" customHeight="1" x14ac:dyDescent="0.35">
      <c r="A388" s="712" t="s">
        <v>37</v>
      </c>
      <c r="B388" s="802"/>
      <c r="C388" s="802"/>
      <c r="D388" s="265"/>
      <c r="E388" s="266"/>
      <c r="F388" s="267"/>
      <c r="G388" s="268"/>
      <c r="H388" s="269"/>
      <c r="I388" s="267"/>
      <c r="J388" s="267"/>
      <c r="K388" s="267"/>
      <c r="L388" s="267"/>
      <c r="M388" s="270"/>
      <c r="N388" s="271"/>
      <c r="O388" s="267"/>
      <c r="P388" s="267"/>
      <c r="Q388" s="272"/>
      <c r="R388" s="272"/>
      <c r="S388" s="270"/>
    </row>
    <row r="389" spans="1:19" ht="31.5" x14ac:dyDescent="0.35">
      <c r="A389" s="712" t="s">
        <v>38</v>
      </c>
      <c r="B389" s="802"/>
      <c r="C389" s="802"/>
      <c r="D389" s="265"/>
      <c r="E389" s="266"/>
      <c r="F389" s="267"/>
      <c r="G389" s="268"/>
      <c r="H389" s="269"/>
      <c r="I389" s="267"/>
      <c r="J389" s="267"/>
      <c r="K389" s="267"/>
      <c r="L389" s="267"/>
      <c r="M389" s="270"/>
      <c r="N389" s="271"/>
      <c r="O389" s="267"/>
      <c r="P389" s="267"/>
      <c r="Q389" s="272"/>
      <c r="R389" s="272"/>
      <c r="S389" s="270"/>
    </row>
    <row r="390" spans="1:19" ht="21" x14ac:dyDescent="0.35">
      <c r="A390" s="712" t="s">
        <v>15</v>
      </c>
      <c r="B390" s="802"/>
      <c r="C390" s="802"/>
      <c r="D390" s="260">
        <v>4</v>
      </c>
      <c r="E390" s="261">
        <v>5</v>
      </c>
      <c r="F390" s="262"/>
      <c r="G390" s="263"/>
      <c r="H390" s="781">
        <v>4</v>
      </c>
      <c r="I390" s="257"/>
      <c r="J390" s="254">
        <v>5110.7</v>
      </c>
      <c r="K390" s="255">
        <v>21856.7</v>
      </c>
      <c r="L390" s="257"/>
      <c r="M390" s="264"/>
      <c r="N390" s="256">
        <f>1+[1]Arkusz1!$K$8+[1]Arkusz1!$K$9+[1]Arkusz1!$K$10+[1]Arkusz1!$K$11</f>
        <v>5</v>
      </c>
      <c r="O390" s="257"/>
      <c r="P390" s="255">
        <f>J390</f>
        <v>5110.7</v>
      </c>
      <c r="Q390" s="259">
        <f>K390</f>
        <v>21856.7</v>
      </c>
      <c r="R390" s="282"/>
      <c r="S390" s="270"/>
    </row>
    <row r="391" spans="1:19" ht="31.5" x14ac:dyDescent="0.35">
      <c r="A391" s="712" t="s">
        <v>16</v>
      </c>
      <c r="B391" s="802"/>
      <c r="C391" s="802"/>
      <c r="D391" s="265"/>
      <c r="E391" s="266"/>
      <c r="F391" s="267"/>
      <c r="G391" s="268"/>
      <c r="H391" s="269"/>
      <c r="I391" s="267"/>
      <c r="J391" s="267"/>
      <c r="K391" s="267"/>
      <c r="L391" s="267"/>
      <c r="M391" s="270"/>
      <c r="N391" s="271"/>
      <c r="O391" s="267"/>
      <c r="P391" s="267"/>
      <c r="Q391" s="272"/>
      <c r="R391" s="272"/>
      <c r="S391" s="270"/>
    </row>
    <row r="392" spans="1:19" ht="54" customHeight="1" x14ac:dyDescent="0.25">
      <c r="A392" s="712" t="s">
        <v>17</v>
      </c>
      <c r="B392" s="802"/>
      <c r="C392" s="802"/>
      <c r="D392" s="333">
        <v>5</v>
      </c>
      <c r="E392" s="317">
        <v>5</v>
      </c>
      <c r="F392" s="318">
        <v>3</v>
      </c>
      <c r="G392" s="319">
        <v>3</v>
      </c>
      <c r="H392" s="783">
        <v>8</v>
      </c>
      <c r="I392" s="318">
        <v>2</v>
      </c>
      <c r="J392" s="255">
        <v>27070.65</v>
      </c>
      <c r="K392" s="255">
        <v>113122.95</v>
      </c>
      <c r="L392" s="255">
        <v>25622.39</v>
      </c>
      <c r="M392" s="321">
        <v>107122.95</v>
      </c>
      <c r="N392" s="256">
        <f>14+[1]Arkusz1!$K$51+[1]Arkusz1!$K$52</f>
        <v>16</v>
      </c>
      <c r="O392" s="318">
        <v>2</v>
      </c>
      <c r="P392" s="255">
        <v>30118.58</v>
      </c>
      <c r="Q392" s="255">
        <v>115935.57</v>
      </c>
      <c r="R392" s="254">
        <f>L392</f>
        <v>25622.39</v>
      </c>
      <c r="S392" s="321">
        <f>M392</f>
        <v>107122.95</v>
      </c>
    </row>
    <row r="393" spans="1:19" ht="78.75" x14ac:dyDescent="0.35">
      <c r="A393" s="712" t="s">
        <v>22</v>
      </c>
      <c r="B393" s="802"/>
      <c r="C393" s="802"/>
      <c r="D393" s="287"/>
      <c r="E393" s="288"/>
      <c r="F393" s="257"/>
      <c r="G393" s="282"/>
      <c r="H393" s="269"/>
      <c r="I393" s="267"/>
      <c r="J393" s="267"/>
      <c r="K393" s="267"/>
      <c r="L393" s="267"/>
      <c r="M393" s="270"/>
      <c r="N393" s="271"/>
      <c r="O393" s="267"/>
      <c r="P393" s="267"/>
      <c r="Q393" s="272"/>
      <c r="R393" s="272"/>
      <c r="S393" s="270"/>
    </row>
    <row r="394" spans="1:19" ht="54" customHeight="1" x14ac:dyDescent="0.35">
      <c r="A394" s="712" t="s">
        <v>18</v>
      </c>
      <c r="B394" s="802"/>
      <c r="C394" s="802"/>
      <c r="D394" s="287"/>
      <c r="E394" s="288"/>
      <c r="F394" s="257"/>
      <c r="G394" s="282"/>
      <c r="H394" s="269"/>
      <c r="I394" s="267"/>
      <c r="J394" s="267"/>
      <c r="K394" s="267"/>
      <c r="L394" s="267"/>
      <c r="M394" s="270"/>
      <c r="N394" s="271"/>
      <c r="O394" s="267"/>
      <c r="P394" s="267"/>
      <c r="Q394" s="272"/>
      <c r="R394" s="272"/>
      <c r="S394" s="270"/>
    </row>
    <row r="395" spans="1:19" ht="39.75" customHeight="1" thickBot="1" x14ac:dyDescent="0.3">
      <c r="A395" s="713" t="s">
        <v>19</v>
      </c>
      <c r="B395" s="803"/>
      <c r="C395" s="803"/>
      <c r="D395" s="289">
        <v>12</v>
      </c>
      <c r="E395" s="290">
        <v>24</v>
      </c>
      <c r="F395" s="336">
        <v>3</v>
      </c>
      <c r="G395" s="337">
        <v>13</v>
      </c>
      <c r="H395" s="783">
        <v>11</v>
      </c>
      <c r="I395" s="336">
        <v>4</v>
      </c>
      <c r="J395" s="327">
        <v>54044.85</v>
      </c>
      <c r="K395" s="327">
        <v>228733.92</v>
      </c>
      <c r="L395" s="327">
        <v>40815.94</v>
      </c>
      <c r="M395" s="350">
        <v>170682.72</v>
      </c>
      <c r="N395" s="340">
        <v>24</v>
      </c>
      <c r="O395" s="341">
        <v>4</v>
      </c>
      <c r="P395" s="352">
        <v>45352.1</v>
      </c>
      <c r="Q395" s="353">
        <v>176514.05</v>
      </c>
      <c r="R395" s="353">
        <v>39725.74</v>
      </c>
      <c r="S395" s="354">
        <v>167808.24</v>
      </c>
    </row>
    <row r="396" spans="1:19" ht="24" thickBot="1" x14ac:dyDescent="0.3">
      <c r="A396" s="48" t="s">
        <v>12</v>
      </c>
      <c r="B396" s="728">
        <f>B383</f>
        <v>115642</v>
      </c>
      <c r="C396" s="15">
        <f>B383-P396</f>
        <v>35060.619999999995</v>
      </c>
      <c r="D396" s="69">
        <f>SUM(D383:D395)</f>
        <v>21</v>
      </c>
      <c r="E396" s="69">
        <f t="shared" ref="E396:S396" si="15">SUM(E383:E395)</f>
        <v>34</v>
      </c>
      <c r="F396" s="69">
        <f t="shared" si="15"/>
        <v>6</v>
      </c>
      <c r="G396" s="69">
        <f t="shared" si="15"/>
        <v>16</v>
      </c>
      <c r="H396" s="69">
        <f>SUM(H383:H395)</f>
        <v>23</v>
      </c>
      <c r="I396" s="69">
        <f t="shared" si="15"/>
        <v>6</v>
      </c>
      <c r="J396" s="96">
        <f t="shared" si="15"/>
        <v>86226.2</v>
      </c>
      <c r="K396" s="96">
        <f t="shared" si="15"/>
        <v>363713.57</v>
      </c>
      <c r="L396" s="96">
        <f t="shared" si="15"/>
        <v>66438.33</v>
      </c>
      <c r="M396" s="96">
        <f t="shared" si="15"/>
        <v>277805.67</v>
      </c>
      <c r="N396" s="69">
        <f t="shared" si="15"/>
        <v>45</v>
      </c>
      <c r="O396" s="69">
        <f t="shared" si="15"/>
        <v>6</v>
      </c>
      <c r="P396" s="96">
        <f t="shared" si="15"/>
        <v>80581.38</v>
      </c>
      <c r="Q396" s="96">
        <f t="shared" si="15"/>
        <v>314306.32</v>
      </c>
      <c r="R396" s="96">
        <f t="shared" si="15"/>
        <v>65348.13</v>
      </c>
      <c r="S396" s="128">
        <f t="shared" si="15"/>
        <v>274931.19</v>
      </c>
    </row>
    <row r="397" spans="1:19" ht="25.5" x14ac:dyDescent="0.25">
      <c r="A397" s="784" t="s">
        <v>88</v>
      </c>
    </row>
    <row r="398" spans="1:19" ht="44.25" customHeight="1" x14ac:dyDescent="0.25">
      <c r="A398" s="782" t="s">
        <v>130</v>
      </c>
      <c r="C398" s="1069"/>
      <c r="D398" s="1069"/>
      <c r="E398" s="1069"/>
      <c r="F398" s="1069"/>
      <c r="G398" s="1069"/>
      <c r="H398" s="1069"/>
      <c r="I398" s="1069"/>
      <c r="J398" s="1069"/>
      <c r="K398" s="1069"/>
      <c r="L398" s="1069"/>
      <c r="M398" s="1069"/>
      <c r="N398" s="1069"/>
      <c r="O398" s="1069"/>
      <c r="P398" s="1069"/>
      <c r="Q398" s="1069"/>
    </row>
    <row r="399" spans="1:19" x14ac:dyDescent="0.25">
      <c r="A399" s="426"/>
    </row>
    <row r="401" spans="1:19" ht="18.75" x14ac:dyDescent="0.3">
      <c r="A401" s="4" t="s">
        <v>43</v>
      </c>
      <c r="B401" s="4"/>
      <c r="C401" s="4"/>
      <c r="D401" s="4"/>
      <c r="E401" s="4"/>
      <c r="F401" s="4"/>
    </row>
    <row r="402" spans="1:19" ht="21" x14ac:dyDescent="0.35">
      <c r="A402" s="873" t="s">
        <v>61</v>
      </c>
      <c r="B402" s="873"/>
      <c r="C402" s="873"/>
      <c r="D402" s="873"/>
      <c r="E402" s="873"/>
      <c r="F402" s="873"/>
      <c r="G402" s="873"/>
      <c r="H402" s="873"/>
      <c r="I402" s="873"/>
      <c r="J402" s="873"/>
    </row>
    <row r="403" spans="1:19" ht="15.75" thickBot="1" x14ac:dyDescent="0.3"/>
    <row r="404" spans="1:19" ht="15.75" customHeight="1" x14ac:dyDescent="0.25">
      <c r="A404" s="797" t="s">
        <v>0</v>
      </c>
      <c r="B404" s="829" t="s">
        <v>39</v>
      </c>
      <c r="C404" s="830"/>
      <c r="D404" s="855" t="s">
        <v>73</v>
      </c>
      <c r="E404" s="856"/>
      <c r="F404" s="856"/>
      <c r="G404" s="857"/>
      <c r="H404" s="804" t="s">
        <v>74</v>
      </c>
      <c r="I404" s="804"/>
      <c r="J404" s="804"/>
      <c r="K404" s="804"/>
      <c r="L404" s="804"/>
      <c r="M404" s="805"/>
      <c r="N404" s="806" t="s">
        <v>7</v>
      </c>
      <c r="O404" s="806"/>
      <c r="P404" s="807"/>
      <c r="Q404" s="808"/>
      <c r="R404" s="808"/>
      <c r="S404" s="809"/>
    </row>
    <row r="405" spans="1:19" ht="16.5" customHeight="1" thickBot="1" x14ac:dyDescent="0.3">
      <c r="A405" s="798"/>
      <c r="B405" s="831"/>
      <c r="C405" s="832"/>
      <c r="D405" s="858"/>
      <c r="E405" s="859"/>
      <c r="F405" s="859"/>
      <c r="G405" s="860"/>
      <c r="H405" s="833" t="s">
        <v>5</v>
      </c>
      <c r="I405" s="834"/>
      <c r="J405" s="835" t="s">
        <v>33</v>
      </c>
      <c r="K405" s="833"/>
      <c r="L405" s="833"/>
      <c r="M405" s="836"/>
      <c r="N405" s="862" t="s">
        <v>75</v>
      </c>
      <c r="O405" s="863"/>
      <c r="P405" s="841" t="s">
        <v>13</v>
      </c>
      <c r="Q405" s="835"/>
      <c r="R405" s="835"/>
      <c r="S405" s="842"/>
    </row>
    <row r="406" spans="1:19" ht="15.75" customHeight="1" x14ac:dyDescent="0.25">
      <c r="A406" s="799"/>
      <c r="B406" s="837" t="s">
        <v>40</v>
      </c>
      <c r="C406" s="839" t="s">
        <v>34</v>
      </c>
      <c r="D406" s="816" t="s">
        <v>76</v>
      </c>
      <c r="E406" s="818" t="s">
        <v>77</v>
      </c>
      <c r="F406" s="826" t="s">
        <v>23</v>
      </c>
      <c r="G406" s="827"/>
      <c r="H406" s="868" t="s">
        <v>8</v>
      </c>
      <c r="I406" s="861" t="s">
        <v>23</v>
      </c>
      <c r="J406" s="810" t="s">
        <v>8</v>
      </c>
      <c r="K406" s="811"/>
      <c r="L406" s="866" t="s">
        <v>23</v>
      </c>
      <c r="M406" s="867"/>
      <c r="N406" s="812" t="s">
        <v>8</v>
      </c>
      <c r="O406" s="812" t="s">
        <v>23</v>
      </c>
      <c r="P406" s="810" t="s">
        <v>8</v>
      </c>
      <c r="Q406" s="811"/>
      <c r="R406" s="824" t="s">
        <v>23</v>
      </c>
      <c r="S406" s="825"/>
    </row>
    <row r="407" spans="1:19" ht="41.25" customHeight="1" thickBot="1" x14ac:dyDescent="0.3">
      <c r="A407" s="799"/>
      <c r="B407" s="838"/>
      <c r="C407" s="840"/>
      <c r="D407" s="817"/>
      <c r="E407" s="819"/>
      <c r="F407" s="76" t="s">
        <v>78</v>
      </c>
      <c r="G407" s="80" t="s">
        <v>79</v>
      </c>
      <c r="H407" s="868"/>
      <c r="I407" s="861"/>
      <c r="J407" s="25" t="s">
        <v>41</v>
      </c>
      <c r="K407" s="26" t="s">
        <v>42</v>
      </c>
      <c r="L407" s="25" t="s">
        <v>41</v>
      </c>
      <c r="M407" s="27" t="s">
        <v>42</v>
      </c>
      <c r="N407" s="813"/>
      <c r="O407" s="813"/>
      <c r="P407" s="77" t="s">
        <v>41</v>
      </c>
      <c r="Q407" s="75" t="s">
        <v>42</v>
      </c>
      <c r="R407" s="77" t="s">
        <v>41</v>
      </c>
      <c r="S407" s="78" t="s">
        <v>42</v>
      </c>
    </row>
    <row r="408" spans="1:19" ht="15.75" thickBot="1" x14ac:dyDescent="0.3">
      <c r="A408" s="23" t="s">
        <v>1</v>
      </c>
      <c r="B408" s="24" t="s">
        <v>2</v>
      </c>
      <c r="C408" s="23" t="s">
        <v>3</v>
      </c>
      <c r="D408" s="81" t="s">
        <v>4</v>
      </c>
      <c r="E408" s="81" t="s">
        <v>6</v>
      </c>
      <c r="F408" s="82">
        <v>5</v>
      </c>
      <c r="G408" s="83">
        <v>6</v>
      </c>
      <c r="H408" s="84">
        <v>7</v>
      </c>
      <c r="I408" s="85">
        <v>8</v>
      </c>
      <c r="J408" s="86">
        <v>9</v>
      </c>
      <c r="K408" s="85">
        <v>10</v>
      </c>
      <c r="L408" s="87">
        <v>11</v>
      </c>
      <c r="M408" s="88">
        <v>12</v>
      </c>
      <c r="N408" s="84">
        <v>13</v>
      </c>
      <c r="O408" s="85">
        <v>14</v>
      </c>
      <c r="P408" s="89">
        <v>15</v>
      </c>
      <c r="Q408" s="86">
        <v>16</v>
      </c>
      <c r="R408" s="86">
        <v>17</v>
      </c>
      <c r="S408" s="87">
        <v>18</v>
      </c>
    </row>
    <row r="409" spans="1:19" ht="38.25" customHeight="1" x14ac:dyDescent="0.35">
      <c r="A409" s="708" t="s">
        <v>21</v>
      </c>
      <c r="B409" s="801">
        <v>39750</v>
      </c>
      <c r="C409" s="848">
        <f>B409-P422</f>
        <v>23975.8272</v>
      </c>
      <c r="D409" s="273"/>
      <c r="E409" s="274"/>
      <c r="F409" s="275"/>
      <c r="G409" s="276"/>
      <c r="H409" s="277"/>
      <c r="I409" s="278"/>
      <c r="J409" s="278"/>
      <c r="K409" s="278"/>
      <c r="L409" s="278"/>
      <c r="M409" s="279"/>
      <c r="N409" s="280"/>
      <c r="O409" s="278"/>
      <c r="P409" s="278"/>
      <c r="Q409" s="281"/>
      <c r="R409" s="281"/>
      <c r="S409" s="279"/>
    </row>
    <row r="410" spans="1:19" ht="47.25" x14ac:dyDescent="0.35">
      <c r="A410" s="708" t="s">
        <v>14</v>
      </c>
      <c r="B410" s="802"/>
      <c r="C410" s="849"/>
      <c r="D410" s="265"/>
      <c r="E410" s="266"/>
      <c r="F410" s="267"/>
      <c r="G410" s="268"/>
      <c r="H410" s="269"/>
      <c r="I410" s="267"/>
      <c r="J410" s="267"/>
      <c r="K410" s="267"/>
      <c r="L410" s="267"/>
      <c r="M410" s="270"/>
      <c r="N410" s="271"/>
      <c r="O410" s="267"/>
      <c r="P410" s="267"/>
      <c r="Q410" s="272"/>
      <c r="R410" s="272"/>
      <c r="S410" s="270"/>
    </row>
    <row r="411" spans="1:19" ht="31.5" x14ac:dyDescent="0.35">
      <c r="A411" s="708" t="s">
        <v>35</v>
      </c>
      <c r="B411" s="802"/>
      <c r="C411" s="849"/>
      <c r="D411" s="265"/>
      <c r="E411" s="266"/>
      <c r="F411" s="267"/>
      <c r="G411" s="268"/>
      <c r="H411" s="269"/>
      <c r="I411" s="267"/>
      <c r="J411" s="267"/>
      <c r="K411" s="267"/>
      <c r="L411" s="267"/>
      <c r="M411" s="270"/>
      <c r="N411" s="271"/>
      <c r="O411" s="267"/>
      <c r="P411" s="267"/>
      <c r="Q411" s="272"/>
      <c r="R411" s="272"/>
      <c r="S411" s="270"/>
    </row>
    <row r="412" spans="1:19" ht="63" x14ac:dyDescent="0.35">
      <c r="A412" s="708" t="s">
        <v>36</v>
      </c>
      <c r="B412" s="802"/>
      <c r="C412" s="849"/>
      <c r="D412" s="265"/>
      <c r="E412" s="266"/>
      <c r="F412" s="267"/>
      <c r="G412" s="268"/>
      <c r="H412" s="269"/>
      <c r="I412" s="267"/>
      <c r="J412" s="267"/>
      <c r="K412" s="267"/>
      <c r="L412" s="267"/>
      <c r="M412" s="270"/>
      <c r="N412" s="271"/>
      <c r="O412" s="267"/>
      <c r="P412" s="267"/>
      <c r="Q412" s="272"/>
      <c r="R412" s="272"/>
      <c r="S412" s="270"/>
    </row>
    <row r="413" spans="1:19" ht="63" x14ac:dyDescent="0.35">
      <c r="A413" s="708" t="s">
        <v>20</v>
      </c>
      <c r="B413" s="802"/>
      <c r="C413" s="849"/>
      <c r="D413" s="265"/>
      <c r="E413" s="266"/>
      <c r="F413" s="267"/>
      <c r="G413" s="268"/>
      <c r="H413" s="269"/>
      <c r="I413" s="267"/>
      <c r="J413" s="267"/>
      <c r="K413" s="267"/>
      <c r="L413" s="267"/>
      <c r="M413" s="270"/>
      <c r="N413" s="271"/>
      <c r="O413" s="267"/>
      <c r="P413" s="267"/>
      <c r="Q413" s="272"/>
      <c r="R413" s="272"/>
      <c r="S413" s="270"/>
    </row>
    <row r="414" spans="1:19" ht="63" x14ac:dyDescent="0.35">
      <c r="A414" s="708" t="s">
        <v>37</v>
      </c>
      <c r="B414" s="802"/>
      <c r="C414" s="849"/>
      <c r="D414" s="265"/>
      <c r="E414" s="266"/>
      <c r="F414" s="267"/>
      <c r="G414" s="268"/>
      <c r="H414" s="269"/>
      <c r="I414" s="267"/>
      <c r="J414" s="267"/>
      <c r="K414" s="267"/>
      <c r="L414" s="267"/>
      <c r="M414" s="270"/>
      <c r="N414" s="271"/>
      <c r="O414" s="267"/>
      <c r="P414" s="267"/>
      <c r="Q414" s="272"/>
      <c r="R414" s="272"/>
      <c r="S414" s="270"/>
    </row>
    <row r="415" spans="1:19" ht="31.5" x14ac:dyDescent="0.35">
      <c r="A415" s="708" t="s">
        <v>38</v>
      </c>
      <c r="B415" s="802"/>
      <c r="C415" s="849"/>
      <c r="D415" s="265"/>
      <c r="E415" s="266"/>
      <c r="F415" s="267"/>
      <c r="G415" s="268"/>
      <c r="H415" s="269"/>
      <c r="I415" s="267"/>
      <c r="J415" s="267"/>
      <c r="K415" s="267"/>
      <c r="L415" s="267"/>
      <c r="M415" s="270"/>
      <c r="N415" s="271"/>
      <c r="O415" s="267"/>
      <c r="P415" s="267"/>
      <c r="Q415" s="272"/>
      <c r="R415" s="272"/>
      <c r="S415" s="270"/>
    </row>
    <row r="416" spans="1:19" ht="21" x14ac:dyDescent="0.35">
      <c r="A416" s="708" t="s">
        <v>15</v>
      </c>
      <c r="B416" s="802"/>
      <c r="C416" s="849"/>
      <c r="D416" s="260">
        <v>6</v>
      </c>
      <c r="E416" s="261">
        <v>14</v>
      </c>
      <c r="F416" s="262"/>
      <c r="G416" s="263"/>
      <c r="H416" s="781">
        <v>13</v>
      </c>
      <c r="I416" s="257"/>
      <c r="J416" s="407">
        <v>2119.0300000000002</v>
      </c>
      <c r="K416" s="255">
        <v>8788.85</v>
      </c>
      <c r="L416" s="491"/>
      <c r="M416" s="742"/>
      <c r="N416" s="256">
        <v>16</v>
      </c>
      <c r="O416" s="257"/>
      <c r="P416" s="408">
        <v>2070.21</v>
      </c>
      <c r="Q416" s="255">
        <v>8788.85</v>
      </c>
      <c r="R416" s="626"/>
      <c r="S416" s="627"/>
    </row>
    <row r="417" spans="1:19" ht="31.5" x14ac:dyDescent="0.35">
      <c r="A417" s="708" t="s">
        <v>16</v>
      </c>
      <c r="B417" s="802"/>
      <c r="C417" s="849"/>
      <c r="D417" s="265"/>
      <c r="E417" s="266"/>
      <c r="F417" s="267"/>
      <c r="G417" s="268"/>
      <c r="H417" s="269"/>
      <c r="I417" s="267"/>
      <c r="J417" s="628"/>
      <c r="K417" s="628"/>
      <c r="L417" s="628"/>
      <c r="M417" s="627"/>
      <c r="N417" s="271"/>
      <c r="O417" s="267"/>
      <c r="P417" s="628"/>
      <c r="Q417" s="629"/>
      <c r="R417" s="629"/>
      <c r="S417" s="627"/>
    </row>
    <row r="418" spans="1:19" ht="47.25" x14ac:dyDescent="0.25">
      <c r="A418" s="708" t="s">
        <v>17</v>
      </c>
      <c r="B418" s="802"/>
      <c r="C418" s="849"/>
      <c r="D418" s="333">
        <v>2</v>
      </c>
      <c r="E418" s="317">
        <v>4</v>
      </c>
      <c r="F418" s="318">
        <v>2</v>
      </c>
      <c r="G418" s="319">
        <v>4</v>
      </c>
      <c r="H418" s="320">
        <v>4</v>
      </c>
      <c r="I418" s="318">
        <v>4</v>
      </c>
      <c r="J418" s="255">
        <v>4572.0990000000002</v>
      </c>
      <c r="K418" s="255">
        <v>19369.05</v>
      </c>
      <c r="L418" s="255">
        <v>4572.0990000000002</v>
      </c>
      <c r="M418" s="321">
        <v>19369.05</v>
      </c>
      <c r="N418" s="256">
        <v>4</v>
      </c>
      <c r="O418" s="318">
        <v>4</v>
      </c>
      <c r="P418" s="255">
        <v>4541.8728000000001</v>
      </c>
      <c r="Q418" s="254">
        <v>19369.05</v>
      </c>
      <c r="R418" s="254">
        <v>4541.8728000000001</v>
      </c>
      <c r="S418" s="321">
        <v>19369.05</v>
      </c>
    </row>
    <row r="419" spans="1:19" ht="78.75" x14ac:dyDescent="0.35">
      <c r="A419" s="708" t="s">
        <v>22</v>
      </c>
      <c r="B419" s="802"/>
      <c r="C419" s="849"/>
      <c r="D419" s="287"/>
      <c r="E419" s="288"/>
      <c r="F419" s="257"/>
      <c r="G419" s="282"/>
      <c r="H419" s="269"/>
      <c r="I419" s="267"/>
      <c r="J419" s="628"/>
      <c r="K419" s="628"/>
      <c r="L419" s="628"/>
      <c r="M419" s="627"/>
      <c r="N419" s="271"/>
      <c r="O419" s="267"/>
      <c r="P419" s="628"/>
      <c r="Q419" s="629"/>
      <c r="R419" s="629"/>
      <c r="S419" s="627"/>
    </row>
    <row r="420" spans="1:19" ht="47.25" x14ac:dyDescent="0.35">
      <c r="A420" s="708" t="s">
        <v>18</v>
      </c>
      <c r="B420" s="802"/>
      <c r="C420" s="849"/>
      <c r="D420" s="287"/>
      <c r="E420" s="288"/>
      <c r="F420" s="257"/>
      <c r="G420" s="282"/>
      <c r="H420" s="269"/>
      <c r="I420" s="267"/>
      <c r="J420" s="628"/>
      <c r="K420" s="628"/>
      <c r="L420" s="628"/>
      <c r="M420" s="627"/>
      <c r="N420" s="271"/>
      <c r="O420" s="267"/>
      <c r="P420" s="628"/>
      <c r="Q420" s="629"/>
      <c r="R420" s="629"/>
      <c r="S420" s="627"/>
    </row>
    <row r="421" spans="1:19" ht="32.25" thickBot="1" x14ac:dyDescent="0.3">
      <c r="A421" s="709" t="s">
        <v>19</v>
      </c>
      <c r="B421" s="803"/>
      <c r="C421" s="869"/>
      <c r="D421" s="289">
        <v>3</v>
      </c>
      <c r="E421" s="290">
        <v>6</v>
      </c>
      <c r="F421" s="336">
        <v>2</v>
      </c>
      <c r="G421" s="337">
        <v>5</v>
      </c>
      <c r="H421" s="338">
        <v>2</v>
      </c>
      <c r="I421" s="336">
        <v>1</v>
      </c>
      <c r="J421" s="327">
        <v>9157.3112000000001</v>
      </c>
      <c r="K421" s="327">
        <v>39065.82</v>
      </c>
      <c r="L421" s="327">
        <v>8137.3849</v>
      </c>
      <c r="M421" s="350">
        <v>34745.82</v>
      </c>
      <c r="N421" s="340">
        <v>2</v>
      </c>
      <c r="O421" s="341">
        <v>1</v>
      </c>
      <c r="P421" s="353">
        <v>9162.09</v>
      </c>
      <c r="Q421" s="353">
        <v>39065.82</v>
      </c>
      <c r="R421" s="758">
        <v>8150.36</v>
      </c>
      <c r="S421" s="354">
        <v>34745.82</v>
      </c>
    </row>
    <row r="422" spans="1:19" ht="24" thickBot="1" x14ac:dyDescent="0.3">
      <c r="A422" s="11" t="s">
        <v>12</v>
      </c>
      <c r="B422" s="15">
        <v>39750</v>
      </c>
      <c r="C422" s="15">
        <f>B409-P422</f>
        <v>23975.8272</v>
      </c>
      <c r="D422" s="16">
        <f>SUM(D409:D421)</f>
        <v>11</v>
      </c>
      <c r="E422" s="16">
        <f t="shared" ref="E422:S422" si="16">SUM(E409:E421)</f>
        <v>24</v>
      </c>
      <c r="F422" s="16">
        <f t="shared" si="16"/>
        <v>4</v>
      </c>
      <c r="G422" s="16">
        <f t="shared" si="16"/>
        <v>9</v>
      </c>
      <c r="H422" s="16">
        <f t="shared" si="16"/>
        <v>19</v>
      </c>
      <c r="I422" s="16">
        <f t="shared" si="16"/>
        <v>5</v>
      </c>
      <c r="J422" s="95">
        <f t="shared" si="16"/>
        <v>15848.440200000001</v>
      </c>
      <c r="K422" s="95">
        <f t="shared" si="16"/>
        <v>67223.72</v>
      </c>
      <c r="L422" s="95">
        <f t="shared" si="16"/>
        <v>12709.483899999999</v>
      </c>
      <c r="M422" s="95">
        <f t="shared" si="16"/>
        <v>54114.869999999995</v>
      </c>
      <c r="N422" s="16">
        <f t="shared" si="16"/>
        <v>22</v>
      </c>
      <c r="O422" s="16">
        <f t="shared" si="16"/>
        <v>5</v>
      </c>
      <c r="P422" s="95">
        <f t="shared" si="16"/>
        <v>15774.1728</v>
      </c>
      <c r="Q422" s="95">
        <f t="shared" si="16"/>
        <v>67223.72</v>
      </c>
      <c r="R422" s="95">
        <f t="shared" si="16"/>
        <v>12692.2328</v>
      </c>
      <c r="S422" s="95">
        <f t="shared" si="16"/>
        <v>54114.869999999995</v>
      </c>
    </row>
    <row r="423" spans="1:19" x14ac:dyDescent="0.25">
      <c r="A423" s="782" t="s">
        <v>128</v>
      </c>
    </row>
    <row r="424" spans="1:19" x14ac:dyDescent="0.25">
      <c r="A424" s="404" t="s">
        <v>129</v>
      </c>
    </row>
    <row r="428" spans="1:19" ht="18.75" x14ac:dyDescent="0.3">
      <c r="A428" s="4" t="s">
        <v>43</v>
      </c>
      <c r="B428" s="4"/>
      <c r="C428" s="4"/>
      <c r="D428" s="4"/>
      <c r="E428" s="4"/>
      <c r="F428" s="4"/>
    </row>
    <row r="429" spans="1:19" ht="21" x14ac:dyDescent="0.35">
      <c r="A429" s="873" t="s">
        <v>60</v>
      </c>
      <c r="B429" s="873"/>
      <c r="C429" s="873"/>
      <c r="D429" s="873"/>
      <c r="E429" s="873"/>
      <c r="F429" s="873"/>
      <c r="G429" s="873"/>
      <c r="H429" s="873"/>
      <c r="I429" s="873"/>
      <c r="J429" s="873"/>
    </row>
    <row r="430" spans="1:19" ht="15.75" thickBot="1" x14ac:dyDescent="0.3"/>
    <row r="431" spans="1:19" ht="15.75" customHeight="1" x14ac:dyDescent="0.25">
      <c r="A431" s="797" t="s">
        <v>0</v>
      </c>
      <c r="B431" s="829" t="s">
        <v>39</v>
      </c>
      <c r="C431" s="830"/>
      <c r="D431" s="855" t="s">
        <v>73</v>
      </c>
      <c r="E431" s="856"/>
      <c r="F431" s="856"/>
      <c r="G431" s="857"/>
      <c r="H431" s="804" t="s">
        <v>74</v>
      </c>
      <c r="I431" s="804"/>
      <c r="J431" s="804"/>
      <c r="K431" s="804"/>
      <c r="L431" s="804"/>
      <c r="M431" s="805"/>
      <c r="N431" s="806" t="s">
        <v>7</v>
      </c>
      <c r="O431" s="806"/>
      <c r="P431" s="807"/>
      <c r="Q431" s="808"/>
      <c r="R431" s="808"/>
      <c r="S431" s="809"/>
    </row>
    <row r="432" spans="1:19" ht="16.5" customHeight="1" thickBot="1" x14ac:dyDescent="0.3">
      <c r="A432" s="798"/>
      <c r="B432" s="831"/>
      <c r="C432" s="832"/>
      <c r="D432" s="858"/>
      <c r="E432" s="859"/>
      <c r="F432" s="859"/>
      <c r="G432" s="860"/>
      <c r="H432" s="833" t="s">
        <v>5</v>
      </c>
      <c r="I432" s="834"/>
      <c r="J432" s="835" t="s">
        <v>33</v>
      </c>
      <c r="K432" s="833"/>
      <c r="L432" s="833"/>
      <c r="M432" s="836"/>
      <c r="N432" s="864" t="s">
        <v>75</v>
      </c>
      <c r="O432" s="865"/>
      <c r="P432" s="841" t="s">
        <v>13</v>
      </c>
      <c r="Q432" s="835"/>
      <c r="R432" s="835"/>
      <c r="S432" s="842"/>
    </row>
    <row r="433" spans="1:19" ht="15.75" customHeight="1" x14ac:dyDescent="0.25">
      <c r="A433" s="799"/>
      <c r="B433" s="837" t="s">
        <v>40</v>
      </c>
      <c r="C433" s="839" t="s">
        <v>34</v>
      </c>
      <c r="D433" s="816" t="s">
        <v>76</v>
      </c>
      <c r="E433" s="818" t="s">
        <v>77</v>
      </c>
      <c r="F433" s="826" t="s">
        <v>23</v>
      </c>
      <c r="G433" s="827"/>
      <c r="H433" s="868" t="s">
        <v>8</v>
      </c>
      <c r="I433" s="861" t="s">
        <v>23</v>
      </c>
      <c r="J433" s="810" t="s">
        <v>8</v>
      </c>
      <c r="K433" s="811"/>
      <c r="L433" s="866" t="s">
        <v>23</v>
      </c>
      <c r="M433" s="867"/>
      <c r="N433" s="812" t="s">
        <v>8</v>
      </c>
      <c r="O433" s="812" t="s">
        <v>23</v>
      </c>
      <c r="P433" s="810" t="s">
        <v>8</v>
      </c>
      <c r="Q433" s="811"/>
      <c r="R433" s="824" t="s">
        <v>23</v>
      </c>
      <c r="S433" s="825"/>
    </row>
    <row r="434" spans="1:19" ht="30" customHeight="1" thickBot="1" x14ac:dyDescent="0.3">
      <c r="A434" s="799"/>
      <c r="B434" s="838"/>
      <c r="C434" s="840"/>
      <c r="D434" s="817"/>
      <c r="E434" s="819"/>
      <c r="F434" s="76" t="s">
        <v>78</v>
      </c>
      <c r="G434" s="80" t="s">
        <v>79</v>
      </c>
      <c r="H434" s="868"/>
      <c r="I434" s="861"/>
      <c r="J434" s="25" t="s">
        <v>41</v>
      </c>
      <c r="K434" s="26" t="s">
        <v>42</v>
      </c>
      <c r="L434" s="25" t="s">
        <v>41</v>
      </c>
      <c r="M434" s="27" t="s">
        <v>42</v>
      </c>
      <c r="N434" s="813"/>
      <c r="O434" s="813"/>
      <c r="P434" s="77" t="s">
        <v>41</v>
      </c>
      <c r="Q434" s="75" t="s">
        <v>42</v>
      </c>
      <c r="R434" s="77" t="s">
        <v>41</v>
      </c>
      <c r="S434" s="78" t="s">
        <v>42</v>
      </c>
    </row>
    <row r="435" spans="1:19" ht="15.75" thickBot="1" x14ac:dyDescent="0.3">
      <c r="A435" s="23" t="s">
        <v>1</v>
      </c>
      <c r="B435" s="24" t="s">
        <v>2</v>
      </c>
      <c r="C435" s="23" t="s">
        <v>3</v>
      </c>
      <c r="D435" s="81" t="s">
        <v>4</v>
      </c>
      <c r="E435" s="81" t="s">
        <v>6</v>
      </c>
      <c r="F435" s="82">
        <v>5</v>
      </c>
      <c r="G435" s="83">
        <v>6</v>
      </c>
      <c r="H435" s="84">
        <v>7</v>
      </c>
      <c r="I435" s="85">
        <v>8</v>
      </c>
      <c r="J435" s="86">
        <v>9</v>
      </c>
      <c r="K435" s="85">
        <v>10</v>
      </c>
      <c r="L435" s="87">
        <v>11</v>
      </c>
      <c r="M435" s="88">
        <v>12</v>
      </c>
      <c r="N435" s="84">
        <v>13</v>
      </c>
      <c r="O435" s="85">
        <v>14</v>
      </c>
      <c r="P435" s="89">
        <v>15</v>
      </c>
      <c r="Q435" s="86">
        <v>16</v>
      </c>
      <c r="R435" s="86">
        <v>17</v>
      </c>
      <c r="S435" s="87">
        <v>18</v>
      </c>
    </row>
    <row r="436" spans="1:19" ht="38.25" customHeight="1" x14ac:dyDescent="0.35">
      <c r="A436" s="714" t="s">
        <v>21</v>
      </c>
      <c r="B436" s="801">
        <v>18027</v>
      </c>
      <c r="C436" s="848">
        <f>B436-P449</f>
        <v>6815.0181088878962</v>
      </c>
      <c r="D436" s="273"/>
      <c r="E436" s="274"/>
      <c r="F436" s="275"/>
      <c r="G436" s="276"/>
      <c r="H436" s="277"/>
      <c r="I436" s="278"/>
      <c r="J436" s="278"/>
      <c r="K436" s="278"/>
      <c r="L436" s="278"/>
      <c r="M436" s="279"/>
      <c r="N436" s="280"/>
      <c r="O436" s="278"/>
      <c r="P436" s="278"/>
      <c r="Q436" s="281"/>
      <c r="R436" s="281"/>
      <c r="S436" s="279"/>
    </row>
    <row r="437" spans="1:19" ht="47.25" x14ac:dyDescent="0.35">
      <c r="A437" s="714" t="s">
        <v>14</v>
      </c>
      <c r="B437" s="802"/>
      <c r="C437" s="849"/>
      <c r="D437" s="265"/>
      <c r="E437" s="266"/>
      <c r="F437" s="267"/>
      <c r="G437" s="268"/>
      <c r="H437" s="269"/>
      <c r="I437" s="267"/>
      <c r="J437" s="267"/>
      <c r="K437" s="267"/>
      <c r="L437" s="267"/>
      <c r="M437" s="270"/>
      <c r="N437" s="271"/>
      <c r="O437" s="267"/>
      <c r="P437" s="267"/>
      <c r="Q437" s="272"/>
      <c r="R437" s="272"/>
      <c r="S437" s="270"/>
    </row>
    <row r="438" spans="1:19" ht="31.5" x14ac:dyDescent="0.35">
      <c r="A438" s="714" t="s">
        <v>35</v>
      </c>
      <c r="B438" s="802"/>
      <c r="C438" s="849"/>
      <c r="D438" s="265"/>
      <c r="E438" s="266"/>
      <c r="F438" s="267"/>
      <c r="G438" s="268"/>
      <c r="H438" s="269"/>
      <c r="I438" s="267"/>
      <c r="J438" s="267"/>
      <c r="K438" s="267"/>
      <c r="L438" s="267"/>
      <c r="M438" s="270"/>
      <c r="N438" s="271"/>
      <c r="O438" s="267"/>
      <c r="P438" s="267"/>
      <c r="Q438" s="272"/>
      <c r="R438" s="272"/>
      <c r="S438" s="270"/>
    </row>
    <row r="439" spans="1:19" ht="63" x14ac:dyDescent="0.35">
      <c r="A439" s="714" t="s">
        <v>36</v>
      </c>
      <c r="B439" s="802"/>
      <c r="C439" s="849"/>
      <c r="D439" s="265"/>
      <c r="E439" s="266"/>
      <c r="F439" s="267"/>
      <c r="G439" s="268"/>
      <c r="H439" s="269"/>
      <c r="I439" s="267"/>
      <c r="J439" s="267"/>
      <c r="K439" s="267"/>
      <c r="L439" s="267"/>
      <c r="M439" s="270"/>
      <c r="N439" s="271"/>
      <c r="O439" s="267"/>
      <c r="P439" s="267"/>
      <c r="Q439" s="272"/>
      <c r="R439" s="272"/>
      <c r="S439" s="270"/>
    </row>
    <row r="440" spans="1:19" ht="63" x14ac:dyDescent="0.35">
      <c r="A440" s="714" t="s">
        <v>20</v>
      </c>
      <c r="B440" s="802"/>
      <c r="C440" s="849"/>
      <c r="D440" s="265"/>
      <c r="E440" s="266"/>
      <c r="F440" s="267"/>
      <c r="G440" s="268"/>
      <c r="H440" s="269"/>
      <c r="I440" s="267"/>
      <c r="J440" s="267"/>
      <c r="K440" s="267"/>
      <c r="L440" s="267"/>
      <c r="M440" s="270"/>
      <c r="N440" s="271"/>
      <c r="O440" s="267"/>
      <c r="P440" s="267"/>
      <c r="Q440" s="272"/>
      <c r="R440" s="272"/>
      <c r="S440" s="270"/>
    </row>
    <row r="441" spans="1:19" ht="38.25" customHeight="1" x14ac:dyDescent="0.35">
      <c r="A441" s="714" t="s">
        <v>37</v>
      </c>
      <c r="B441" s="802"/>
      <c r="C441" s="849"/>
      <c r="D441" s="265"/>
      <c r="E441" s="266"/>
      <c r="F441" s="267"/>
      <c r="G441" s="268"/>
      <c r="H441" s="269"/>
      <c r="I441" s="267"/>
      <c r="J441" s="628"/>
      <c r="K441" s="628"/>
      <c r="L441" s="267"/>
      <c r="M441" s="270"/>
      <c r="N441" s="271"/>
      <c r="O441" s="267"/>
      <c r="P441" s="628"/>
      <c r="Q441" s="629"/>
      <c r="R441" s="629"/>
      <c r="S441" s="627"/>
    </row>
    <row r="442" spans="1:19" ht="31.5" x14ac:dyDescent="0.35">
      <c r="A442" s="714" t="s">
        <v>38</v>
      </c>
      <c r="B442" s="802"/>
      <c r="C442" s="849"/>
      <c r="D442" s="265"/>
      <c r="E442" s="266"/>
      <c r="F442" s="267"/>
      <c r="G442" s="268"/>
      <c r="H442" s="269"/>
      <c r="I442" s="267"/>
      <c r="J442" s="628"/>
      <c r="K442" s="628"/>
      <c r="L442" s="267"/>
      <c r="M442" s="270"/>
      <c r="N442" s="271"/>
      <c r="O442" s="267"/>
      <c r="P442" s="628"/>
      <c r="Q442" s="629"/>
      <c r="R442" s="629"/>
      <c r="S442" s="627"/>
    </row>
    <row r="443" spans="1:19" ht="21" x14ac:dyDescent="0.35">
      <c r="A443" s="714" t="s">
        <v>15</v>
      </c>
      <c r="B443" s="802"/>
      <c r="C443" s="849"/>
      <c r="D443" s="260">
        <v>1</v>
      </c>
      <c r="E443" s="261">
        <v>1</v>
      </c>
      <c r="F443" s="262"/>
      <c r="G443" s="263"/>
      <c r="H443" s="253">
        <v>1</v>
      </c>
      <c r="I443" s="257"/>
      <c r="J443" s="254">
        <v>17311.346203466961</v>
      </c>
      <c r="K443" s="255">
        <v>73800</v>
      </c>
      <c r="L443" s="257"/>
      <c r="M443" s="264"/>
      <c r="N443" s="256">
        <v>1</v>
      </c>
      <c r="O443" s="257"/>
      <c r="P443" s="255">
        <v>11211.981891112104</v>
      </c>
      <c r="Q443" s="351">
        <v>47797.8</v>
      </c>
      <c r="R443" s="626"/>
      <c r="S443" s="627"/>
    </row>
    <row r="444" spans="1:19" ht="31.5" x14ac:dyDescent="0.35">
      <c r="A444" s="714" t="s">
        <v>16</v>
      </c>
      <c r="B444" s="802"/>
      <c r="C444" s="849"/>
      <c r="D444" s="265"/>
      <c r="E444" s="266"/>
      <c r="F444" s="267"/>
      <c r="G444" s="268"/>
      <c r="H444" s="269"/>
      <c r="I444" s="267"/>
      <c r="J444" s="628"/>
      <c r="K444" s="628"/>
      <c r="L444" s="267"/>
      <c r="M444" s="270"/>
      <c r="N444" s="271"/>
      <c r="O444" s="267"/>
      <c r="P444" s="628"/>
      <c r="Q444" s="629"/>
      <c r="R444" s="629"/>
      <c r="S444" s="627"/>
    </row>
    <row r="445" spans="1:19" ht="47.25" x14ac:dyDescent="0.25">
      <c r="A445" s="714" t="s">
        <v>17</v>
      </c>
      <c r="B445" s="802"/>
      <c r="C445" s="849"/>
      <c r="D445" s="287"/>
      <c r="E445" s="288"/>
      <c r="F445" s="257"/>
      <c r="G445" s="282"/>
      <c r="H445" s="494"/>
      <c r="I445" s="257"/>
      <c r="J445" s="491"/>
      <c r="K445" s="491"/>
      <c r="L445" s="257"/>
      <c r="M445" s="264"/>
      <c r="N445" s="492"/>
      <c r="O445" s="257"/>
      <c r="P445" s="491"/>
      <c r="Q445" s="490"/>
      <c r="R445" s="490"/>
      <c r="S445" s="742"/>
    </row>
    <row r="446" spans="1:19" ht="51" customHeight="1" x14ac:dyDescent="0.35">
      <c r="A446" s="714" t="s">
        <v>22</v>
      </c>
      <c r="B446" s="802"/>
      <c r="C446" s="849"/>
      <c r="D446" s="287"/>
      <c r="E446" s="288"/>
      <c r="F446" s="257"/>
      <c r="G446" s="282"/>
      <c r="H446" s="269"/>
      <c r="I446" s="267"/>
      <c r="J446" s="628"/>
      <c r="K446" s="628"/>
      <c r="L446" s="267"/>
      <c r="M446" s="270"/>
      <c r="N446" s="271"/>
      <c r="O446" s="267"/>
      <c r="P446" s="628"/>
      <c r="Q446" s="629"/>
      <c r="R446" s="629"/>
      <c r="S446" s="627"/>
    </row>
    <row r="447" spans="1:19" ht="47.25" x14ac:dyDescent="0.35">
      <c r="A447" s="714" t="s">
        <v>18</v>
      </c>
      <c r="B447" s="802"/>
      <c r="C447" s="849"/>
      <c r="D447" s="287"/>
      <c r="E447" s="288"/>
      <c r="F447" s="257"/>
      <c r="G447" s="282"/>
      <c r="H447" s="269"/>
      <c r="I447" s="267"/>
      <c r="J447" s="628"/>
      <c r="K447" s="628"/>
      <c r="L447" s="267"/>
      <c r="M447" s="270"/>
      <c r="N447" s="271"/>
      <c r="O447" s="267"/>
      <c r="P447" s="628"/>
      <c r="Q447" s="629"/>
      <c r="R447" s="629"/>
      <c r="S447" s="627"/>
    </row>
    <row r="448" spans="1:19" ht="32.25" thickBot="1" x14ac:dyDescent="0.3">
      <c r="A448" s="715" t="s">
        <v>19</v>
      </c>
      <c r="B448" s="803"/>
      <c r="C448" s="869"/>
      <c r="D448" s="496"/>
      <c r="E448" s="497"/>
      <c r="F448" s="498"/>
      <c r="G448" s="499"/>
      <c r="H448" s="500"/>
      <c r="I448" s="498"/>
      <c r="J448" s="501"/>
      <c r="K448" s="501"/>
      <c r="L448" s="498"/>
      <c r="M448" s="502"/>
      <c r="N448" s="503"/>
      <c r="O448" s="504"/>
      <c r="P448" s="761"/>
      <c r="Q448" s="762"/>
      <c r="R448" s="762"/>
      <c r="S448" s="763"/>
    </row>
    <row r="449" spans="1:19" ht="24" thickBot="1" x14ac:dyDescent="0.3">
      <c r="A449" s="17" t="s">
        <v>12</v>
      </c>
      <c r="B449" s="18">
        <v>18027</v>
      </c>
      <c r="C449" s="18">
        <f>B436-P449</f>
        <v>6815.0181088878962</v>
      </c>
      <c r="D449" s="216">
        <f>SUM(D436:D448)</f>
        <v>1</v>
      </c>
      <c r="E449" s="216">
        <f t="shared" ref="E449:S449" si="17">SUM(E436:E448)</f>
        <v>1</v>
      </c>
      <c r="F449" s="216">
        <f t="shared" si="17"/>
        <v>0</v>
      </c>
      <c r="G449" s="216">
        <f t="shared" si="17"/>
        <v>0</v>
      </c>
      <c r="H449" s="216">
        <f t="shared" si="17"/>
        <v>1</v>
      </c>
      <c r="I449" s="216">
        <f t="shared" si="17"/>
        <v>0</v>
      </c>
      <c r="J449" s="258">
        <f t="shared" si="17"/>
        <v>17311.346203466961</v>
      </c>
      <c r="K449" s="258">
        <f t="shared" si="17"/>
        <v>73800</v>
      </c>
      <c r="L449" s="216">
        <f t="shared" si="17"/>
        <v>0</v>
      </c>
      <c r="M449" s="216">
        <f t="shared" si="17"/>
        <v>0</v>
      </c>
      <c r="N449" s="216">
        <f t="shared" si="17"/>
        <v>1</v>
      </c>
      <c r="O449" s="216">
        <f t="shared" si="17"/>
        <v>0</v>
      </c>
      <c r="P449" s="258">
        <f t="shared" si="17"/>
        <v>11211.981891112104</v>
      </c>
      <c r="Q449" s="258">
        <f t="shared" si="17"/>
        <v>47797.8</v>
      </c>
      <c r="R449" s="258">
        <f t="shared" si="17"/>
        <v>0</v>
      </c>
      <c r="S449" s="258">
        <f t="shared" si="17"/>
        <v>0</v>
      </c>
    </row>
    <row r="453" spans="1:19" ht="18.75" x14ac:dyDescent="0.3">
      <c r="A453" s="4" t="s">
        <v>43</v>
      </c>
      <c r="B453" s="4"/>
      <c r="C453" s="4"/>
      <c r="D453" s="4"/>
      <c r="E453" s="4"/>
      <c r="F453" s="4"/>
    </row>
    <row r="454" spans="1:19" ht="21" x14ac:dyDescent="0.35">
      <c r="A454" s="873" t="s">
        <v>59</v>
      </c>
      <c r="B454" s="873"/>
      <c r="C454" s="873"/>
      <c r="D454" s="873"/>
      <c r="E454" s="873"/>
      <c r="F454" s="873"/>
      <c r="G454" s="873"/>
      <c r="H454" s="873"/>
      <c r="I454" s="873"/>
      <c r="J454" s="873"/>
    </row>
    <row r="455" spans="1:19" ht="15.75" thickBot="1" x14ac:dyDescent="0.3"/>
    <row r="456" spans="1:19" ht="15.75" customHeight="1" x14ac:dyDescent="0.25">
      <c r="A456" s="797" t="s">
        <v>0</v>
      </c>
      <c r="B456" s="829" t="s">
        <v>39</v>
      </c>
      <c r="C456" s="830"/>
      <c r="D456" s="855" t="s">
        <v>73</v>
      </c>
      <c r="E456" s="856"/>
      <c r="F456" s="856"/>
      <c r="G456" s="857"/>
      <c r="H456" s="804" t="s">
        <v>74</v>
      </c>
      <c r="I456" s="804"/>
      <c r="J456" s="804"/>
      <c r="K456" s="804"/>
      <c r="L456" s="804"/>
      <c r="M456" s="805"/>
      <c r="N456" s="806" t="s">
        <v>7</v>
      </c>
      <c r="O456" s="806"/>
      <c r="P456" s="807"/>
      <c r="Q456" s="808"/>
      <c r="R456" s="808"/>
      <c r="S456" s="809"/>
    </row>
    <row r="457" spans="1:19" ht="16.5" customHeight="1" thickBot="1" x14ac:dyDescent="0.3">
      <c r="A457" s="798"/>
      <c r="B457" s="831"/>
      <c r="C457" s="832"/>
      <c r="D457" s="858"/>
      <c r="E457" s="859"/>
      <c r="F457" s="859"/>
      <c r="G457" s="860"/>
      <c r="H457" s="833" t="s">
        <v>5</v>
      </c>
      <c r="I457" s="834"/>
      <c r="J457" s="835" t="s">
        <v>33</v>
      </c>
      <c r="K457" s="833"/>
      <c r="L457" s="833"/>
      <c r="M457" s="836"/>
      <c r="N457" s="864" t="s">
        <v>75</v>
      </c>
      <c r="O457" s="865"/>
      <c r="P457" s="841" t="s">
        <v>13</v>
      </c>
      <c r="Q457" s="835"/>
      <c r="R457" s="835"/>
      <c r="S457" s="842"/>
    </row>
    <row r="458" spans="1:19" ht="15.75" customHeight="1" x14ac:dyDescent="0.25">
      <c r="A458" s="799"/>
      <c r="B458" s="837" t="s">
        <v>40</v>
      </c>
      <c r="C458" s="839" t="s">
        <v>34</v>
      </c>
      <c r="D458" s="816" t="s">
        <v>76</v>
      </c>
      <c r="E458" s="818" t="s">
        <v>77</v>
      </c>
      <c r="F458" s="826" t="s">
        <v>23</v>
      </c>
      <c r="G458" s="827"/>
      <c r="H458" s="868" t="s">
        <v>8</v>
      </c>
      <c r="I458" s="861" t="s">
        <v>23</v>
      </c>
      <c r="J458" s="810" t="s">
        <v>8</v>
      </c>
      <c r="K458" s="811"/>
      <c r="L458" s="866" t="s">
        <v>23</v>
      </c>
      <c r="M458" s="867"/>
      <c r="N458" s="812" t="s">
        <v>8</v>
      </c>
      <c r="O458" s="812" t="s">
        <v>23</v>
      </c>
      <c r="P458" s="810" t="s">
        <v>8</v>
      </c>
      <c r="Q458" s="811"/>
      <c r="R458" s="824" t="s">
        <v>23</v>
      </c>
      <c r="S458" s="825"/>
    </row>
    <row r="459" spans="1:19" ht="41.25" customHeight="1" thickBot="1" x14ac:dyDescent="0.3">
      <c r="A459" s="799"/>
      <c r="B459" s="838"/>
      <c r="C459" s="840"/>
      <c r="D459" s="817"/>
      <c r="E459" s="819"/>
      <c r="F459" s="76" t="s">
        <v>78</v>
      </c>
      <c r="G459" s="80" t="s">
        <v>79</v>
      </c>
      <c r="H459" s="868"/>
      <c r="I459" s="861"/>
      <c r="J459" s="25" t="s">
        <v>41</v>
      </c>
      <c r="K459" s="26" t="s">
        <v>42</v>
      </c>
      <c r="L459" s="25" t="s">
        <v>41</v>
      </c>
      <c r="M459" s="27" t="s">
        <v>42</v>
      </c>
      <c r="N459" s="813"/>
      <c r="O459" s="813"/>
      <c r="P459" s="77" t="s">
        <v>41</v>
      </c>
      <c r="Q459" s="75" t="s">
        <v>42</v>
      </c>
      <c r="R459" s="77" t="s">
        <v>41</v>
      </c>
      <c r="S459" s="78" t="s">
        <v>42</v>
      </c>
    </row>
    <row r="460" spans="1:19" ht="15.75" thickBot="1" x14ac:dyDescent="0.3">
      <c r="A460" s="23" t="s">
        <v>1</v>
      </c>
      <c r="B460" s="24" t="s">
        <v>2</v>
      </c>
      <c r="C460" s="23" t="s">
        <v>3</v>
      </c>
      <c r="D460" s="81" t="s">
        <v>4</v>
      </c>
      <c r="E460" s="81" t="s">
        <v>6</v>
      </c>
      <c r="F460" s="82">
        <v>5</v>
      </c>
      <c r="G460" s="83">
        <v>6</v>
      </c>
      <c r="H460" s="84">
        <v>7</v>
      </c>
      <c r="I460" s="85">
        <v>8</v>
      </c>
      <c r="J460" s="86">
        <v>9</v>
      </c>
      <c r="K460" s="85">
        <v>10</v>
      </c>
      <c r="L460" s="87">
        <v>11</v>
      </c>
      <c r="M460" s="88">
        <v>12</v>
      </c>
      <c r="N460" s="84">
        <v>13</v>
      </c>
      <c r="O460" s="85">
        <v>14</v>
      </c>
      <c r="P460" s="89">
        <v>15</v>
      </c>
      <c r="Q460" s="86">
        <v>16</v>
      </c>
      <c r="R460" s="86">
        <v>17</v>
      </c>
      <c r="S460" s="87">
        <v>18</v>
      </c>
    </row>
    <row r="461" spans="1:19" ht="38.25" customHeight="1" x14ac:dyDescent="0.25">
      <c r="A461" s="714" t="s">
        <v>21</v>
      </c>
      <c r="B461" s="801">
        <v>74454</v>
      </c>
      <c r="C461" s="848">
        <f>B461-P474</f>
        <v>2858.8500000000058</v>
      </c>
      <c r="D461" s="236"/>
      <c r="E461" s="228"/>
      <c r="F461" s="229"/>
      <c r="G461" s="230"/>
      <c r="H461" s="231"/>
      <c r="I461" s="232"/>
      <c r="J461" s="232"/>
      <c r="K461" s="232"/>
      <c r="L461" s="232"/>
      <c r="M461" s="233"/>
      <c r="N461" s="234"/>
      <c r="O461" s="232"/>
      <c r="P461" s="232"/>
      <c r="Q461" s="235"/>
      <c r="R461" s="235"/>
      <c r="S461" s="233"/>
    </row>
    <row r="462" spans="1:19" ht="47.25" x14ac:dyDescent="0.25">
      <c r="A462" s="714" t="s">
        <v>14</v>
      </c>
      <c r="B462" s="802"/>
      <c r="C462" s="849"/>
      <c r="D462" s="237"/>
      <c r="E462" s="221"/>
      <c r="F462" s="222"/>
      <c r="G462" s="223"/>
      <c r="H462" s="224"/>
      <c r="I462" s="222"/>
      <c r="J462" s="222"/>
      <c r="K462" s="222"/>
      <c r="L462" s="222"/>
      <c r="M462" s="220"/>
      <c r="N462" s="225"/>
      <c r="O462" s="222"/>
      <c r="P462" s="222"/>
      <c r="Q462" s="226"/>
      <c r="R462" s="226"/>
      <c r="S462" s="220"/>
    </row>
    <row r="463" spans="1:19" ht="31.5" x14ac:dyDescent="0.25">
      <c r="A463" s="714" t="s">
        <v>35</v>
      </c>
      <c r="B463" s="802"/>
      <c r="C463" s="849"/>
      <c r="D463" s="237"/>
      <c r="E463" s="221"/>
      <c r="F463" s="222"/>
      <c r="G463" s="223"/>
      <c r="H463" s="224"/>
      <c r="I463" s="222"/>
      <c r="J463" s="222"/>
      <c r="K463" s="222"/>
      <c r="L463" s="222"/>
      <c r="M463" s="220"/>
      <c r="N463" s="225"/>
      <c r="O463" s="222"/>
      <c r="P463" s="222"/>
      <c r="Q463" s="226"/>
      <c r="R463" s="226"/>
      <c r="S463" s="220"/>
    </row>
    <row r="464" spans="1:19" ht="63" x14ac:dyDescent="0.25">
      <c r="A464" s="714" t="s">
        <v>36</v>
      </c>
      <c r="B464" s="802"/>
      <c r="C464" s="849"/>
      <c r="D464" s="237"/>
      <c r="E464" s="221"/>
      <c r="F464" s="222"/>
      <c r="G464" s="223"/>
      <c r="H464" s="224"/>
      <c r="I464" s="222"/>
      <c r="J464" s="222"/>
      <c r="K464" s="222"/>
      <c r="L464" s="222"/>
      <c r="M464" s="220"/>
      <c r="N464" s="225"/>
      <c r="O464" s="222"/>
      <c r="P464" s="222"/>
      <c r="Q464" s="226"/>
      <c r="R464" s="226"/>
      <c r="S464" s="220"/>
    </row>
    <row r="465" spans="1:19" ht="63" x14ac:dyDescent="0.25">
      <c r="A465" s="714" t="s">
        <v>20</v>
      </c>
      <c r="B465" s="802"/>
      <c r="C465" s="849"/>
      <c r="D465" s="237"/>
      <c r="E465" s="221"/>
      <c r="F465" s="222"/>
      <c r="G465" s="223"/>
      <c r="H465" s="224"/>
      <c r="I465" s="222"/>
      <c r="J465" s="222"/>
      <c r="K465" s="222"/>
      <c r="L465" s="222"/>
      <c r="M465" s="220"/>
      <c r="N465" s="225"/>
      <c r="O465" s="222"/>
      <c r="P465" s="222"/>
      <c r="Q465" s="226"/>
      <c r="R465" s="226"/>
      <c r="S465" s="220"/>
    </row>
    <row r="466" spans="1:19" ht="38.25" customHeight="1" x14ac:dyDescent="0.25">
      <c r="A466" s="714" t="s">
        <v>37</v>
      </c>
      <c r="B466" s="802"/>
      <c r="C466" s="849"/>
      <c r="D466" s="237"/>
      <c r="E466" s="221"/>
      <c r="F466" s="222"/>
      <c r="G466" s="223"/>
      <c r="H466" s="224"/>
      <c r="I466" s="222"/>
      <c r="J466" s="222"/>
      <c r="K466" s="222"/>
      <c r="L466" s="222"/>
      <c r="M466" s="220"/>
      <c r="N466" s="225"/>
      <c r="O466" s="222"/>
      <c r="P466" s="222"/>
      <c r="Q466" s="226"/>
      <c r="R466" s="226"/>
      <c r="S466" s="220"/>
    </row>
    <row r="467" spans="1:19" ht="31.5" x14ac:dyDescent="0.25">
      <c r="A467" s="714" t="s">
        <v>38</v>
      </c>
      <c r="B467" s="802"/>
      <c r="C467" s="849"/>
      <c r="D467" s="237"/>
      <c r="E467" s="221"/>
      <c r="F467" s="222"/>
      <c r="G467" s="223"/>
      <c r="H467" s="224"/>
      <c r="I467" s="222"/>
      <c r="J467" s="222"/>
      <c r="K467" s="222"/>
      <c r="L467" s="222"/>
      <c r="M467" s="220"/>
      <c r="N467" s="225"/>
      <c r="O467" s="222"/>
      <c r="P467" s="222"/>
      <c r="Q467" s="226"/>
      <c r="R467" s="226"/>
      <c r="S467" s="220"/>
    </row>
    <row r="468" spans="1:19" ht="21" x14ac:dyDescent="0.25">
      <c r="A468" s="714" t="s">
        <v>15</v>
      </c>
      <c r="B468" s="802"/>
      <c r="C468" s="849"/>
      <c r="D468" s="260">
        <v>3</v>
      </c>
      <c r="E468" s="261">
        <v>21</v>
      </c>
      <c r="F468" s="262"/>
      <c r="G468" s="263"/>
      <c r="H468" s="253">
        <v>2</v>
      </c>
      <c r="I468" s="257"/>
      <c r="J468" s="254">
        <v>73529.350000000006</v>
      </c>
      <c r="K468" s="255">
        <v>304800</v>
      </c>
      <c r="L468" s="257"/>
      <c r="M468" s="264"/>
      <c r="N468" s="256">
        <v>7</v>
      </c>
      <c r="O468" s="257"/>
      <c r="P468" s="255">
        <v>71595.149999999994</v>
      </c>
      <c r="Q468" s="259">
        <v>304800</v>
      </c>
      <c r="R468" s="219"/>
      <c r="S468" s="220"/>
    </row>
    <row r="469" spans="1:19" ht="31.5" x14ac:dyDescent="0.25">
      <c r="A469" s="714" t="s">
        <v>16</v>
      </c>
      <c r="B469" s="802"/>
      <c r="C469" s="849"/>
      <c r="D469" s="237"/>
      <c r="E469" s="221"/>
      <c r="F469" s="222"/>
      <c r="G469" s="223"/>
      <c r="H469" s="224"/>
      <c r="I469" s="222"/>
      <c r="J469" s="222"/>
      <c r="K469" s="222"/>
      <c r="L469" s="222"/>
      <c r="M469" s="220"/>
      <c r="N469" s="225"/>
      <c r="O469" s="222"/>
      <c r="P469" s="222"/>
      <c r="Q469" s="226"/>
      <c r="R469" s="226"/>
      <c r="S469" s="220"/>
    </row>
    <row r="470" spans="1:19" ht="47.25" x14ac:dyDescent="0.25">
      <c r="A470" s="714" t="s">
        <v>17</v>
      </c>
      <c r="B470" s="802"/>
      <c r="C470" s="849"/>
      <c r="D470" s="238"/>
      <c r="E470" s="227"/>
      <c r="F470" s="217"/>
      <c r="G470" s="219"/>
      <c r="H470" s="240"/>
      <c r="I470" s="217"/>
      <c r="J470" s="217"/>
      <c r="K470" s="217"/>
      <c r="L470" s="217"/>
      <c r="M470" s="218"/>
      <c r="N470" s="239"/>
      <c r="O470" s="217"/>
      <c r="P470" s="217"/>
      <c r="Q470" s="241"/>
      <c r="R470" s="241"/>
      <c r="S470" s="218"/>
    </row>
    <row r="471" spans="1:19" ht="51" customHeight="1" x14ac:dyDescent="0.25">
      <c r="A471" s="714" t="s">
        <v>22</v>
      </c>
      <c r="B471" s="802"/>
      <c r="C471" s="849"/>
      <c r="D471" s="238"/>
      <c r="E471" s="227"/>
      <c r="F471" s="217"/>
      <c r="G471" s="219"/>
      <c r="H471" s="224"/>
      <c r="I471" s="222"/>
      <c r="J471" s="222"/>
      <c r="K471" s="222"/>
      <c r="L471" s="222"/>
      <c r="M471" s="220"/>
      <c r="N471" s="225"/>
      <c r="O471" s="222"/>
      <c r="P471" s="222"/>
      <c r="Q471" s="226"/>
      <c r="R471" s="226"/>
      <c r="S471" s="220"/>
    </row>
    <row r="472" spans="1:19" ht="47.25" x14ac:dyDescent="0.25">
      <c r="A472" s="714" t="s">
        <v>18</v>
      </c>
      <c r="B472" s="802"/>
      <c r="C472" s="849"/>
      <c r="D472" s="238"/>
      <c r="E472" s="227"/>
      <c r="F472" s="217"/>
      <c r="G472" s="219"/>
      <c r="H472" s="224"/>
      <c r="I472" s="222"/>
      <c r="J472" s="222"/>
      <c r="K472" s="222"/>
      <c r="L472" s="222"/>
      <c r="M472" s="220"/>
      <c r="N472" s="225"/>
      <c r="O472" s="222"/>
      <c r="P472" s="222"/>
      <c r="Q472" s="226"/>
      <c r="R472" s="226"/>
      <c r="S472" s="220"/>
    </row>
    <row r="473" spans="1:19" ht="32.25" thickBot="1" x14ac:dyDescent="0.3">
      <c r="A473" s="715" t="s">
        <v>19</v>
      </c>
      <c r="B473" s="803"/>
      <c r="C473" s="869"/>
      <c r="D473" s="242"/>
      <c r="E473" s="243"/>
      <c r="F473" s="244"/>
      <c r="G473" s="245"/>
      <c r="H473" s="246"/>
      <c r="I473" s="244"/>
      <c r="J473" s="247"/>
      <c r="K473" s="247"/>
      <c r="L473" s="244"/>
      <c r="M473" s="248"/>
      <c r="N473" s="249"/>
      <c r="O473" s="250"/>
      <c r="P473" s="250"/>
      <c r="Q473" s="251"/>
      <c r="R473" s="251"/>
      <c r="S473" s="252"/>
    </row>
    <row r="474" spans="1:19" ht="24" thickBot="1" x14ac:dyDescent="0.3">
      <c r="A474" s="17" t="s">
        <v>12</v>
      </c>
      <c r="B474" s="18">
        <v>74454</v>
      </c>
      <c r="C474" s="18">
        <f>B461-P474</f>
        <v>2858.8500000000058</v>
      </c>
      <c r="D474" s="216">
        <v>3</v>
      </c>
      <c r="E474" s="216">
        <v>21</v>
      </c>
      <c r="F474" s="216">
        <v>0</v>
      </c>
      <c r="G474" s="216">
        <v>0</v>
      </c>
      <c r="H474" s="216">
        <v>2</v>
      </c>
      <c r="I474" s="216">
        <v>0</v>
      </c>
      <c r="J474" s="258">
        <v>73529.350000000006</v>
      </c>
      <c r="K474" s="258">
        <v>304800</v>
      </c>
      <c r="L474" s="216">
        <v>0</v>
      </c>
      <c r="M474" s="216">
        <v>0</v>
      </c>
      <c r="N474" s="216">
        <v>7</v>
      </c>
      <c r="O474" s="216">
        <v>0</v>
      </c>
      <c r="P474" s="258">
        <v>71595.149999999994</v>
      </c>
      <c r="Q474" s="258">
        <v>304800</v>
      </c>
      <c r="R474" s="216">
        <v>0</v>
      </c>
      <c r="S474" s="216">
        <v>0</v>
      </c>
    </row>
    <row r="478" spans="1:19" ht="18.75" x14ac:dyDescent="0.3">
      <c r="A478" s="45" t="s">
        <v>43</v>
      </c>
    </row>
    <row r="479" spans="1:19" ht="21" x14ac:dyDescent="0.35">
      <c r="A479" s="696" t="s">
        <v>71</v>
      </c>
      <c r="B479" s="697"/>
      <c r="C479" s="697"/>
      <c r="D479" s="697"/>
      <c r="E479" s="697"/>
      <c r="F479" s="697"/>
      <c r="G479" s="697"/>
      <c r="H479" s="697"/>
      <c r="I479" s="697"/>
      <c r="J479" s="697"/>
    </row>
    <row r="480" spans="1:19" ht="15.75" thickBot="1" x14ac:dyDescent="0.3"/>
    <row r="481" spans="1:20" ht="15.75" customHeight="1" x14ac:dyDescent="0.25">
      <c r="A481" s="880" t="s">
        <v>0</v>
      </c>
      <c r="B481" s="829" t="s">
        <v>39</v>
      </c>
      <c r="C481" s="830"/>
      <c r="D481" s="855" t="s">
        <v>73</v>
      </c>
      <c r="E481" s="856"/>
      <c r="F481" s="856"/>
      <c r="G481" s="857"/>
      <c r="H481" s="804" t="s">
        <v>74</v>
      </c>
      <c r="I481" s="804"/>
      <c r="J481" s="804"/>
      <c r="K481" s="804"/>
      <c r="L481" s="804"/>
      <c r="M481" s="805"/>
      <c r="N481" s="843" t="s">
        <v>7</v>
      </c>
      <c r="O481" s="806"/>
      <c r="P481" s="807"/>
      <c r="Q481" s="808"/>
      <c r="R481" s="808"/>
      <c r="S481" s="809"/>
    </row>
    <row r="482" spans="1:20" ht="16.5" customHeight="1" thickBot="1" x14ac:dyDescent="0.3">
      <c r="A482" s="881"/>
      <c r="B482" s="831"/>
      <c r="C482" s="832"/>
      <c r="D482" s="858"/>
      <c r="E482" s="859"/>
      <c r="F482" s="859"/>
      <c r="G482" s="860"/>
      <c r="H482" s="833" t="s">
        <v>5</v>
      </c>
      <c r="I482" s="834"/>
      <c r="J482" s="835" t="s">
        <v>33</v>
      </c>
      <c r="K482" s="833"/>
      <c r="L482" s="833"/>
      <c r="M482" s="836"/>
      <c r="N482" s="879" t="s">
        <v>75</v>
      </c>
      <c r="O482" s="865"/>
      <c r="P482" s="841" t="s">
        <v>13</v>
      </c>
      <c r="Q482" s="835"/>
      <c r="R482" s="835"/>
      <c r="S482" s="842"/>
    </row>
    <row r="483" spans="1:20" ht="15.75" customHeight="1" x14ac:dyDescent="0.25">
      <c r="A483" s="882"/>
      <c r="B483" s="837" t="s">
        <v>40</v>
      </c>
      <c r="C483" s="839" t="s">
        <v>34</v>
      </c>
      <c r="D483" s="816" t="s">
        <v>76</v>
      </c>
      <c r="E483" s="818" t="s">
        <v>77</v>
      </c>
      <c r="F483" s="826" t="s">
        <v>23</v>
      </c>
      <c r="G483" s="827"/>
      <c r="H483" s="875" t="s">
        <v>8</v>
      </c>
      <c r="I483" s="876" t="s">
        <v>23</v>
      </c>
      <c r="J483" s="808" t="s">
        <v>8</v>
      </c>
      <c r="K483" s="806"/>
      <c r="L483" s="877" t="s">
        <v>23</v>
      </c>
      <c r="M483" s="878"/>
      <c r="N483" s="837" t="s">
        <v>8</v>
      </c>
      <c r="O483" s="812" t="s">
        <v>23</v>
      </c>
      <c r="P483" s="810" t="s">
        <v>8</v>
      </c>
      <c r="Q483" s="811"/>
      <c r="R483" s="824" t="s">
        <v>23</v>
      </c>
      <c r="S483" s="825"/>
    </row>
    <row r="484" spans="1:20" ht="42.75" customHeight="1" thickBot="1" x14ac:dyDescent="0.3">
      <c r="A484" s="882"/>
      <c r="B484" s="838"/>
      <c r="C484" s="840"/>
      <c r="D484" s="817"/>
      <c r="E484" s="819"/>
      <c r="F484" s="76" t="s">
        <v>78</v>
      </c>
      <c r="G484" s="80" t="s">
        <v>79</v>
      </c>
      <c r="H484" s="868"/>
      <c r="I484" s="861"/>
      <c r="J484" s="25" t="s">
        <v>41</v>
      </c>
      <c r="K484" s="26" t="s">
        <v>42</v>
      </c>
      <c r="L484" s="25" t="s">
        <v>41</v>
      </c>
      <c r="M484" s="27" t="s">
        <v>42</v>
      </c>
      <c r="N484" s="913"/>
      <c r="O484" s="813"/>
      <c r="P484" s="77" t="s">
        <v>41</v>
      </c>
      <c r="Q484" s="75" t="s">
        <v>42</v>
      </c>
      <c r="R484" s="77" t="s">
        <v>41</v>
      </c>
      <c r="S484" s="78" t="s">
        <v>42</v>
      </c>
    </row>
    <row r="485" spans="1:20" ht="15.75" thickBot="1" x14ac:dyDescent="0.3">
      <c r="A485" s="3" t="s">
        <v>1</v>
      </c>
      <c r="B485" s="24" t="s">
        <v>2</v>
      </c>
      <c r="C485" s="23" t="s">
        <v>3</v>
      </c>
      <c r="D485" s="121" t="s">
        <v>4</v>
      </c>
      <c r="E485" s="122" t="s">
        <v>6</v>
      </c>
      <c r="F485" s="123" t="s">
        <v>9</v>
      </c>
      <c r="G485" s="123" t="s">
        <v>10</v>
      </c>
      <c r="H485" s="657" t="s">
        <v>11</v>
      </c>
      <c r="I485" s="23" t="s">
        <v>24</v>
      </c>
      <c r="J485" s="124" t="s">
        <v>25</v>
      </c>
      <c r="K485" s="125" t="s">
        <v>26</v>
      </c>
      <c r="L485" s="24" t="s">
        <v>27</v>
      </c>
      <c r="M485" s="24" t="s">
        <v>28</v>
      </c>
      <c r="N485" s="124" t="s">
        <v>29</v>
      </c>
      <c r="O485" s="23" t="s">
        <v>32</v>
      </c>
      <c r="P485" s="124" t="s">
        <v>30</v>
      </c>
      <c r="Q485" s="125" t="s">
        <v>31</v>
      </c>
      <c r="R485" s="24" t="s">
        <v>90</v>
      </c>
      <c r="S485" s="24" t="s">
        <v>91</v>
      </c>
    </row>
    <row r="486" spans="1:20" ht="38.25" customHeight="1" x14ac:dyDescent="0.25">
      <c r="A486" s="716" t="s">
        <v>21</v>
      </c>
      <c r="B486" s="801">
        <v>1228520</v>
      </c>
      <c r="C486" s="848">
        <f>B486-P499</f>
        <v>502681.20999999996</v>
      </c>
      <c r="D486" s="236"/>
      <c r="E486" s="228"/>
      <c r="F486" s="650"/>
      <c r="G486" s="220"/>
      <c r="H486" s="234"/>
      <c r="I486" s="232"/>
      <c r="J486" s="232"/>
      <c r="K486" s="232"/>
      <c r="L486" s="232"/>
      <c r="M486" s="235"/>
      <c r="N486" s="231"/>
      <c r="O486" s="232"/>
      <c r="P486" s="232"/>
      <c r="Q486" s="235"/>
      <c r="R486" s="235"/>
      <c r="S486" s="233"/>
      <c r="T486" s="182"/>
    </row>
    <row r="487" spans="1:20" ht="47.25" x14ac:dyDescent="0.25">
      <c r="A487" s="716" t="s">
        <v>14</v>
      </c>
      <c r="B487" s="802"/>
      <c r="C487" s="849"/>
      <c r="D487" s="237"/>
      <c r="E487" s="221"/>
      <c r="F487" s="226"/>
      <c r="G487" s="220"/>
      <c r="H487" s="225"/>
      <c r="I487" s="222"/>
      <c r="J487" s="222"/>
      <c r="K487" s="222"/>
      <c r="L487" s="222"/>
      <c r="M487" s="226"/>
      <c r="N487" s="224"/>
      <c r="O487" s="222"/>
      <c r="P487" s="222"/>
      <c r="Q487" s="226"/>
      <c r="R487" s="226"/>
      <c r="S487" s="220"/>
      <c r="T487" s="184"/>
    </row>
    <row r="488" spans="1:20" ht="31.5" x14ac:dyDescent="0.25">
      <c r="A488" s="716" t="s">
        <v>35</v>
      </c>
      <c r="B488" s="802"/>
      <c r="C488" s="849"/>
      <c r="D488" s="237"/>
      <c r="E488" s="221"/>
      <c r="F488" s="226"/>
      <c r="G488" s="220"/>
      <c r="H488" s="225"/>
      <c r="I488" s="222"/>
      <c r="J488" s="222"/>
      <c r="K488" s="222"/>
      <c r="L488" s="222"/>
      <c r="M488" s="226"/>
      <c r="N488" s="224"/>
      <c r="O488" s="222"/>
      <c r="P488" s="222"/>
      <c r="Q488" s="226"/>
      <c r="R488" s="226"/>
      <c r="S488" s="220"/>
    </row>
    <row r="489" spans="1:20" ht="63" x14ac:dyDescent="0.25">
      <c r="A489" s="716" t="s">
        <v>36</v>
      </c>
      <c r="B489" s="802"/>
      <c r="C489" s="849"/>
      <c r="D489" s="237"/>
      <c r="E489" s="221"/>
      <c r="F489" s="226"/>
      <c r="G489" s="220"/>
      <c r="H489" s="225"/>
      <c r="I489" s="222"/>
      <c r="J489" s="222"/>
      <c r="K489" s="222"/>
      <c r="L489" s="222"/>
      <c r="M489" s="226"/>
      <c r="N489" s="224"/>
      <c r="O489" s="222"/>
      <c r="P489" s="222"/>
      <c r="Q489" s="226"/>
      <c r="R489" s="226"/>
      <c r="S489" s="220"/>
    </row>
    <row r="490" spans="1:20" ht="63" x14ac:dyDescent="0.25">
      <c r="A490" s="716" t="s">
        <v>20</v>
      </c>
      <c r="B490" s="802"/>
      <c r="C490" s="849"/>
      <c r="D490" s="237"/>
      <c r="E490" s="221"/>
      <c r="F490" s="226"/>
      <c r="G490" s="220"/>
      <c r="H490" s="225"/>
      <c r="I490" s="222"/>
      <c r="J490" s="222"/>
      <c r="K490" s="222"/>
      <c r="L490" s="222"/>
      <c r="M490" s="226"/>
      <c r="N490" s="224"/>
      <c r="O490" s="222"/>
      <c r="P490" s="222"/>
      <c r="Q490" s="226"/>
      <c r="R490" s="226"/>
      <c r="S490" s="220"/>
    </row>
    <row r="491" spans="1:20" ht="38.25" customHeight="1" x14ac:dyDescent="0.25">
      <c r="A491" s="716" t="s">
        <v>37</v>
      </c>
      <c r="B491" s="802"/>
      <c r="C491" s="849"/>
      <c r="D491" s="237"/>
      <c r="E491" s="221"/>
      <c r="F491" s="226"/>
      <c r="G491" s="220"/>
      <c r="H491" s="225"/>
      <c r="I491" s="222"/>
      <c r="J491" s="222"/>
      <c r="K491" s="222"/>
      <c r="L491" s="222"/>
      <c r="M491" s="226"/>
      <c r="N491" s="224"/>
      <c r="O491" s="222"/>
      <c r="P491" s="222"/>
      <c r="Q491" s="226"/>
      <c r="R491" s="226"/>
      <c r="S491" s="220"/>
    </row>
    <row r="492" spans="1:20" ht="31.5" x14ac:dyDescent="0.25">
      <c r="A492" s="716" t="s">
        <v>38</v>
      </c>
      <c r="B492" s="802"/>
      <c r="C492" s="849"/>
      <c r="D492" s="630">
        <v>1</v>
      </c>
      <c r="E492" s="631">
        <v>1</v>
      </c>
      <c r="F492" s="651">
        <v>1</v>
      </c>
      <c r="G492" s="632">
        <v>1</v>
      </c>
      <c r="H492" s="654">
        <v>3</v>
      </c>
      <c r="I492" s="633">
        <v>0</v>
      </c>
      <c r="J492" s="664">
        <v>1977.65</v>
      </c>
      <c r="K492" s="664">
        <v>8430.9</v>
      </c>
      <c r="L492" s="665"/>
      <c r="M492" s="666"/>
      <c r="N492" s="647">
        <v>3</v>
      </c>
      <c r="O492" s="633">
        <v>0</v>
      </c>
      <c r="P492" s="664">
        <v>1977.65</v>
      </c>
      <c r="Q492" s="664">
        <v>8430.9</v>
      </c>
      <c r="R492" s="665">
        <v>0</v>
      </c>
      <c r="S492" s="672">
        <v>0</v>
      </c>
    </row>
    <row r="493" spans="1:20" ht="23.25" customHeight="1" x14ac:dyDescent="0.25">
      <c r="A493" s="716" t="s">
        <v>15</v>
      </c>
      <c r="B493" s="802"/>
      <c r="C493" s="849"/>
      <c r="D493" s="634">
        <v>6</v>
      </c>
      <c r="E493" s="656">
        <v>68</v>
      </c>
      <c r="F493" s="663">
        <v>6</v>
      </c>
      <c r="G493" s="658">
        <v>68</v>
      </c>
      <c r="H493" s="677">
        <v>20</v>
      </c>
      <c r="I493" s="678">
        <v>20</v>
      </c>
      <c r="J493" s="681">
        <v>142390.21</v>
      </c>
      <c r="K493" s="682">
        <v>607023.71</v>
      </c>
      <c r="L493" s="681">
        <v>142390.21</v>
      </c>
      <c r="M493" s="682">
        <v>607023.71</v>
      </c>
      <c r="N493" s="647">
        <v>22</v>
      </c>
      <c r="O493" s="633">
        <v>22</v>
      </c>
      <c r="P493" s="673">
        <v>129481.73</v>
      </c>
      <c r="Q493" s="636">
        <v>551823.71</v>
      </c>
      <c r="R493" s="673">
        <v>129481.73</v>
      </c>
      <c r="S493" s="636">
        <v>551823.71</v>
      </c>
    </row>
    <row r="494" spans="1:20" ht="31.5" x14ac:dyDescent="0.35">
      <c r="A494" s="716" t="s">
        <v>16</v>
      </c>
      <c r="B494" s="802"/>
      <c r="C494" s="849"/>
      <c r="D494" s="637"/>
      <c r="E494" s="638"/>
      <c r="F494" s="652"/>
      <c r="G494" s="639"/>
      <c r="H494" s="655"/>
      <c r="I494" s="641"/>
      <c r="J494" s="669"/>
      <c r="K494" s="669"/>
      <c r="L494" s="669"/>
      <c r="M494" s="670"/>
      <c r="N494" s="640"/>
      <c r="O494" s="641"/>
      <c r="P494" s="669"/>
      <c r="Q494" s="670"/>
      <c r="R494" s="670"/>
      <c r="S494" s="674"/>
    </row>
    <row r="495" spans="1:20" ht="47.25" x14ac:dyDescent="0.25">
      <c r="A495" s="716" t="s">
        <v>17</v>
      </c>
      <c r="B495" s="802"/>
      <c r="C495" s="849"/>
      <c r="D495" s="648">
        <v>5</v>
      </c>
      <c r="E495" s="635">
        <v>9</v>
      </c>
      <c r="F495" s="653">
        <v>1</v>
      </c>
      <c r="G495" s="632">
        <v>2</v>
      </c>
      <c r="H495" s="654">
        <v>0</v>
      </c>
      <c r="I495" s="633">
        <v>0</v>
      </c>
      <c r="J495" s="664">
        <v>0</v>
      </c>
      <c r="K495" s="664">
        <v>0</v>
      </c>
      <c r="L495" s="665"/>
      <c r="M495" s="666"/>
      <c r="N495" s="647">
        <v>0</v>
      </c>
      <c r="O495" s="633">
        <v>0</v>
      </c>
      <c r="P495" s="664">
        <v>0</v>
      </c>
      <c r="Q495" s="667">
        <v>0</v>
      </c>
      <c r="R495" s="664">
        <v>0</v>
      </c>
      <c r="S495" s="676">
        <v>0</v>
      </c>
      <c r="T495" s="183"/>
    </row>
    <row r="496" spans="1:20" ht="78.75" x14ac:dyDescent="0.35">
      <c r="A496" s="716" t="s">
        <v>22</v>
      </c>
      <c r="B496" s="802"/>
      <c r="C496" s="849"/>
      <c r="D496" s="637"/>
      <c r="E496" s="642"/>
      <c r="F496" s="652"/>
      <c r="G496" s="659"/>
      <c r="H496" s="655"/>
      <c r="I496" s="641"/>
      <c r="J496" s="669"/>
      <c r="K496" s="669"/>
      <c r="L496" s="669"/>
      <c r="M496" s="670"/>
      <c r="N496" s="640"/>
      <c r="O496" s="641"/>
      <c r="P496" s="669"/>
      <c r="Q496" s="670"/>
      <c r="R496" s="670"/>
      <c r="S496" s="674"/>
    </row>
    <row r="497" spans="1:25" ht="47.25" x14ac:dyDescent="0.35">
      <c r="A497" s="716" t="s">
        <v>18</v>
      </c>
      <c r="B497" s="802"/>
      <c r="C497" s="849"/>
      <c r="D497" s="637"/>
      <c r="E497" s="642"/>
      <c r="F497" s="652"/>
      <c r="G497" s="659"/>
      <c r="H497" s="655"/>
      <c r="I497" s="641"/>
      <c r="J497" s="669"/>
      <c r="K497" s="669"/>
      <c r="L497" s="669"/>
      <c r="M497" s="670"/>
      <c r="N497" s="640"/>
      <c r="O497" s="641"/>
      <c r="P497" s="669"/>
      <c r="Q497" s="670"/>
      <c r="R497" s="670"/>
      <c r="S497" s="674"/>
    </row>
    <row r="498" spans="1:25" ht="24" customHeight="1" thickBot="1" x14ac:dyDescent="0.3">
      <c r="A498" s="717" t="s">
        <v>19</v>
      </c>
      <c r="B498" s="802"/>
      <c r="C498" s="849"/>
      <c r="D498" s="660">
        <v>37</v>
      </c>
      <c r="E498" s="661">
        <v>147</v>
      </c>
      <c r="F498" s="662">
        <v>15</v>
      </c>
      <c r="G498" s="643">
        <v>78</v>
      </c>
      <c r="H498" s="679">
        <v>25</v>
      </c>
      <c r="I498" s="680">
        <v>14</v>
      </c>
      <c r="J498" s="671">
        <v>593849.59</v>
      </c>
      <c r="K498" s="671">
        <v>2531999.63</v>
      </c>
      <c r="L498" s="671">
        <v>344552.87</v>
      </c>
      <c r="M498" s="668">
        <v>1468863.36</v>
      </c>
      <c r="N498" s="649">
        <v>31</v>
      </c>
      <c r="O498" s="644">
        <v>20</v>
      </c>
      <c r="P498" s="671">
        <v>594379.41</v>
      </c>
      <c r="Q498" s="671">
        <v>2531221.63</v>
      </c>
      <c r="R498" s="668">
        <v>344998.38</v>
      </c>
      <c r="S498" s="675">
        <v>1468085.36</v>
      </c>
    </row>
    <row r="499" spans="1:25" ht="24" thickBot="1" x14ac:dyDescent="0.3">
      <c r="A499" s="51" t="s">
        <v>12</v>
      </c>
      <c r="B499" s="185">
        <v>1228520</v>
      </c>
      <c r="C499" s="18">
        <f>B486-P499</f>
        <v>502681.20999999996</v>
      </c>
      <c r="D499" s="214">
        <f t="shared" ref="D499:S499" si="18">SUM(D486:D498)</f>
        <v>49</v>
      </c>
      <c r="E499" s="214">
        <f t="shared" si="18"/>
        <v>225</v>
      </c>
      <c r="F499" s="215">
        <f t="shared" si="18"/>
        <v>23</v>
      </c>
      <c r="G499" s="215">
        <f t="shared" si="18"/>
        <v>149</v>
      </c>
      <c r="H499" s="186">
        <f t="shared" si="18"/>
        <v>48</v>
      </c>
      <c r="I499" s="187">
        <f t="shared" si="18"/>
        <v>34</v>
      </c>
      <c r="J499" s="645">
        <f t="shared" si="18"/>
        <v>738217.45</v>
      </c>
      <c r="K499" s="645">
        <f t="shared" si="18"/>
        <v>3147454.2399999998</v>
      </c>
      <c r="L499" s="646">
        <f t="shared" si="18"/>
        <v>486943.07999999996</v>
      </c>
      <c r="M499" s="185">
        <f t="shared" si="18"/>
        <v>2075887.07</v>
      </c>
      <c r="N499" s="186">
        <f t="shared" si="18"/>
        <v>56</v>
      </c>
      <c r="O499" s="187">
        <f t="shared" si="18"/>
        <v>42</v>
      </c>
      <c r="P499" s="645">
        <f t="shared" si="18"/>
        <v>725838.79</v>
      </c>
      <c r="Q499" s="645">
        <f t="shared" si="18"/>
        <v>3091476.2399999998</v>
      </c>
      <c r="R499" s="646">
        <f t="shared" si="18"/>
        <v>474480.11</v>
      </c>
      <c r="S499" s="185">
        <f t="shared" si="18"/>
        <v>2019909.07</v>
      </c>
    </row>
    <row r="500" spans="1:25" x14ac:dyDescent="0.25">
      <c r="B500" s="1"/>
    </row>
    <row r="501" spans="1:25" x14ac:dyDescent="0.25">
      <c r="A501" s="188"/>
      <c r="B501" s="188"/>
      <c r="C501" s="188"/>
      <c r="D501" s="188"/>
      <c r="E501" s="188"/>
      <c r="F501" s="188"/>
      <c r="G501" s="188"/>
      <c r="H501" s="188"/>
      <c r="I501" s="188"/>
      <c r="J501" s="188"/>
      <c r="K501" s="188"/>
      <c r="L501" s="188"/>
      <c r="M501" s="188"/>
      <c r="N501" s="188"/>
      <c r="O501" s="188"/>
      <c r="P501" s="188"/>
      <c r="Q501" s="188"/>
      <c r="R501" s="188"/>
      <c r="S501" s="188"/>
      <c r="T501" s="188"/>
      <c r="U501" s="188"/>
      <c r="V501" s="188"/>
      <c r="W501" s="188"/>
      <c r="X501" s="188"/>
      <c r="Y501" s="188"/>
    </row>
    <row r="502" spans="1:25" ht="21" x14ac:dyDescent="0.35">
      <c r="A502" s="1077" t="s">
        <v>155</v>
      </c>
      <c r="B502" s="1077"/>
      <c r="C502" s="1077"/>
      <c r="D502" s="1077"/>
      <c r="E502" s="1077"/>
      <c r="F502" s="1077"/>
      <c r="G502" s="1077"/>
      <c r="H502" s="1077"/>
      <c r="I502" s="1077"/>
      <c r="J502" s="1077"/>
      <c r="K502" s="1077"/>
      <c r="L502" s="188"/>
      <c r="M502" s="188"/>
      <c r="N502" s="188"/>
      <c r="O502" s="188"/>
      <c r="P502" s="188"/>
      <c r="Q502" s="188"/>
      <c r="R502" s="188"/>
      <c r="S502" s="188"/>
      <c r="T502" s="188"/>
      <c r="U502" s="188"/>
      <c r="V502" s="188"/>
      <c r="W502" s="188"/>
      <c r="X502" s="188"/>
      <c r="Y502" s="188"/>
    </row>
    <row r="503" spans="1:25" x14ac:dyDescent="0.25">
      <c r="A503" s="188"/>
      <c r="B503" s="188"/>
      <c r="C503" s="188"/>
      <c r="D503" s="188"/>
      <c r="E503" s="188"/>
      <c r="F503" s="188"/>
      <c r="G503" s="188"/>
      <c r="H503" s="188"/>
      <c r="I503" s="188"/>
      <c r="J503" s="188"/>
      <c r="K503" s="188"/>
      <c r="L503" s="188"/>
      <c r="M503" s="188"/>
      <c r="N503" s="188"/>
      <c r="O503" s="188"/>
      <c r="P503" s="188"/>
      <c r="Q503" s="188"/>
      <c r="R503" s="188"/>
      <c r="S503" s="188"/>
      <c r="T503" s="188"/>
      <c r="U503" s="188"/>
      <c r="V503" s="188"/>
      <c r="W503" s="188"/>
      <c r="X503" s="188"/>
      <c r="Y503" s="188"/>
    </row>
    <row r="504" spans="1:25" ht="18.75" x14ac:dyDescent="0.3">
      <c r="A504" s="189" t="s">
        <v>43</v>
      </c>
      <c r="B504" s="189"/>
      <c r="C504" s="189"/>
      <c r="D504" s="189"/>
      <c r="E504" s="189"/>
      <c r="F504" s="189"/>
      <c r="G504" s="188"/>
      <c r="H504" s="188"/>
      <c r="I504" s="188"/>
      <c r="J504" s="188"/>
      <c r="K504" s="188"/>
      <c r="L504" s="188"/>
      <c r="M504" s="188"/>
      <c r="N504" s="188"/>
      <c r="O504" s="188"/>
      <c r="P504" s="188"/>
      <c r="Q504" s="188"/>
      <c r="R504" s="188"/>
      <c r="S504" s="188"/>
      <c r="T504" s="188"/>
      <c r="U504" s="188"/>
      <c r="V504" s="188"/>
      <c r="W504" s="188"/>
      <c r="X504" s="188"/>
      <c r="Y504" s="188"/>
    </row>
    <row r="505" spans="1:25" ht="21" x14ac:dyDescent="0.35">
      <c r="A505" s="873" t="s">
        <v>58</v>
      </c>
      <c r="B505" s="873"/>
      <c r="C505" s="873"/>
      <c r="D505" s="873"/>
      <c r="E505" s="873"/>
      <c r="F505" s="873"/>
      <c r="G505" s="873"/>
      <c r="H505" s="873"/>
      <c r="I505" s="873"/>
      <c r="J505" s="873"/>
      <c r="K505" s="873"/>
      <c r="L505" s="873"/>
      <c r="M505" s="873"/>
      <c r="N505" s="873"/>
    </row>
    <row r="506" spans="1:25" ht="15.75" thickBot="1" x14ac:dyDescent="0.3"/>
    <row r="507" spans="1:25" ht="15.75" customHeight="1" thickBot="1" x14ac:dyDescent="0.3">
      <c r="A507" s="797" t="s">
        <v>0</v>
      </c>
      <c r="B507" s="847" t="s">
        <v>39</v>
      </c>
      <c r="C507" s="847"/>
      <c r="D507" s="852" t="s">
        <v>73</v>
      </c>
      <c r="E507" s="852"/>
      <c r="F507" s="852"/>
      <c r="G507" s="852"/>
      <c r="H507" s="822" t="s">
        <v>74</v>
      </c>
      <c r="I507" s="823"/>
      <c r="J507" s="823"/>
      <c r="K507" s="823"/>
      <c r="L507" s="823"/>
      <c r="M507" s="823"/>
      <c r="N507" s="822" t="s">
        <v>7</v>
      </c>
      <c r="O507" s="823"/>
      <c r="P507" s="823"/>
      <c r="Q507" s="823"/>
      <c r="R507" s="823"/>
      <c r="S507" s="823"/>
    </row>
    <row r="508" spans="1:25" ht="16.5" customHeight="1" thickBot="1" x14ac:dyDescent="0.3">
      <c r="A508" s="798"/>
      <c r="B508" s="847"/>
      <c r="C508" s="847"/>
      <c r="D508" s="852"/>
      <c r="E508" s="852"/>
      <c r="F508" s="852"/>
      <c r="G508" s="852"/>
      <c r="H508" s="820" t="s">
        <v>5</v>
      </c>
      <c r="I508" s="821"/>
      <c r="J508" s="828" t="s">
        <v>33</v>
      </c>
      <c r="K508" s="828"/>
      <c r="L508" s="828"/>
      <c r="M508" s="828"/>
      <c r="N508" s="911" t="s">
        <v>75</v>
      </c>
      <c r="O508" s="912"/>
      <c r="P508" s="828" t="s">
        <v>13</v>
      </c>
      <c r="Q508" s="828"/>
      <c r="R508" s="828"/>
      <c r="S508" s="828"/>
    </row>
    <row r="509" spans="1:25" ht="15.75" customHeight="1" thickBot="1" x14ac:dyDescent="0.3">
      <c r="A509" s="799"/>
      <c r="B509" s="845" t="s">
        <v>40</v>
      </c>
      <c r="C509" s="846" t="s">
        <v>34</v>
      </c>
      <c r="D509" s="851" t="s">
        <v>76</v>
      </c>
      <c r="E509" s="888" t="s">
        <v>77</v>
      </c>
      <c r="F509" s="853" t="s">
        <v>23</v>
      </c>
      <c r="G509" s="853"/>
      <c r="H509" s="992" t="s">
        <v>8</v>
      </c>
      <c r="I509" s="891" t="s">
        <v>23</v>
      </c>
      <c r="J509" s="890" t="s">
        <v>8</v>
      </c>
      <c r="K509" s="890"/>
      <c r="L509" s="889" t="s">
        <v>23</v>
      </c>
      <c r="M509" s="889"/>
      <c r="N509" s="914" t="s">
        <v>8</v>
      </c>
      <c r="O509" s="814" t="s">
        <v>23</v>
      </c>
      <c r="P509" s="854" t="s">
        <v>8</v>
      </c>
      <c r="Q509" s="854"/>
      <c r="R509" s="844" t="s">
        <v>23</v>
      </c>
      <c r="S509" s="844"/>
    </row>
    <row r="510" spans="1:25" ht="35.25" customHeight="1" thickBot="1" x14ac:dyDescent="0.3">
      <c r="A510" s="799"/>
      <c r="B510" s="845"/>
      <c r="C510" s="846"/>
      <c r="D510" s="851"/>
      <c r="E510" s="888"/>
      <c r="F510" s="130" t="s">
        <v>78</v>
      </c>
      <c r="G510" s="131" t="s">
        <v>79</v>
      </c>
      <c r="H510" s="992"/>
      <c r="I510" s="891"/>
      <c r="J510" s="132" t="s">
        <v>41</v>
      </c>
      <c r="K510" s="133" t="s">
        <v>42</v>
      </c>
      <c r="L510" s="132" t="s">
        <v>41</v>
      </c>
      <c r="M510" s="134" t="s">
        <v>42</v>
      </c>
      <c r="N510" s="845"/>
      <c r="O510" s="815"/>
      <c r="P510" s="135" t="s">
        <v>41</v>
      </c>
      <c r="Q510" s="136" t="s">
        <v>42</v>
      </c>
      <c r="R510" s="135" t="s">
        <v>41</v>
      </c>
      <c r="S510" s="137" t="s">
        <v>42</v>
      </c>
    </row>
    <row r="511" spans="1:25" ht="15.75" thickBot="1" x14ac:dyDescent="0.3">
      <c r="A511" s="23" t="s">
        <v>1</v>
      </c>
      <c r="B511" s="24" t="s">
        <v>2</v>
      </c>
      <c r="C511" s="23" t="s">
        <v>3</v>
      </c>
      <c r="D511" s="81" t="s">
        <v>4</v>
      </c>
      <c r="E511" s="81" t="s">
        <v>6</v>
      </c>
      <c r="F511" s="82">
        <v>5</v>
      </c>
      <c r="G511" s="83">
        <v>6</v>
      </c>
      <c r="H511" s="84">
        <v>7</v>
      </c>
      <c r="I511" s="85">
        <v>8</v>
      </c>
      <c r="J511" s="86">
        <v>9</v>
      </c>
      <c r="K511" s="85">
        <v>10</v>
      </c>
      <c r="L511" s="87">
        <v>11</v>
      </c>
      <c r="M511" s="88">
        <v>12</v>
      </c>
      <c r="N511" s="84">
        <v>13</v>
      </c>
      <c r="O511" s="85">
        <v>14</v>
      </c>
      <c r="P511" s="89">
        <v>15</v>
      </c>
      <c r="Q511" s="86">
        <v>16</v>
      </c>
      <c r="R511" s="86">
        <v>17</v>
      </c>
      <c r="S511" s="87">
        <v>18</v>
      </c>
    </row>
    <row r="512" spans="1:25" ht="38.25" customHeight="1" thickBot="1" x14ac:dyDescent="0.4">
      <c r="A512" s="718" t="s">
        <v>21</v>
      </c>
      <c r="B512" s="1064">
        <v>6909</v>
      </c>
      <c r="C512" s="1065">
        <f>B512-P525</f>
        <v>2153.6899999999996</v>
      </c>
      <c r="D512" s="427"/>
      <c r="E512" s="428"/>
      <c r="F512" s="429"/>
      <c r="G512" s="430"/>
      <c r="H512" s="431"/>
      <c r="I512" s="432"/>
      <c r="J512" s="432"/>
      <c r="K512" s="432"/>
      <c r="L512" s="432"/>
      <c r="M512" s="433"/>
      <c r="N512" s="434"/>
      <c r="O512" s="432"/>
      <c r="P512" s="432"/>
      <c r="Q512" s="435"/>
      <c r="R512" s="435"/>
      <c r="S512" s="433"/>
    </row>
    <row r="513" spans="1:19" ht="48" thickBot="1" x14ac:dyDescent="0.3">
      <c r="A513" s="718" t="s">
        <v>14</v>
      </c>
      <c r="B513" s="1064"/>
      <c r="C513" s="1065"/>
      <c r="D513" s="436">
        <v>1</v>
      </c>
      <c r="E513" s="437">
        <v>1</v>
      </c>
      <c r="F513" s="438">
        <v>1</v>
      </c>
      <c r="G513" s="439">
        <v>1</v>
      </c>
      <c r="H513" s="440">
        <v>12</v>
      </c>
      <c r="I513" s="441">
        <v>12</v>
      </c>
      <c r="J513" s="442">
        <v>4768.58</v>
      </c>
      <c r="K513" s="442">
        <v>20304.68</v>
      </c>
      <c r="L513" s="442">
        <v>4768.58</v>
      </c>
      <c r="M513" s="443">
        <v>20304.68</v>
      </c>
      <c r="N513" s="444">
        <v>14</v>
      </c>
      <c r="O513" s="441">
        <v>14</v>
      </c>
      <c r="P513" s="445">
        <v>4755.3100000000004</v>
      </c>
      <c r="Q513" s="446">
        <v>20304.68</v>
      </c>
      <c r="R513" s="446">
        <v>4755.3100000000004</v>
      </c>
      <c r="S513" s="443">
        <v>20304.68</v>
      </c>
    </row>
    <row r="514" spans="1:19" ht="32.25" thickBot="1" x14ac:dyDescent="0.4">
      <c r="A514" s="718" t="s">
        <v>35</v>
      </c>
      <c r="B514" s="1064"/>
      <c r="C514" s="1065"/>
      <c r="D514" s="447"/>
      <c r="E514" s="448"/>
      <c r="F514" s="449"/>
      <c r="G514" s="450"/>
      <c r="H514" s="451"/>
      <c r="I514" s="449"/>
      <c r="J514" s="449"/>
      <c r="K514" s="449"/>
      <c r="L514" s="449"/>
      <c r="M514" s="452"/>
      <c r="N514" s="453"/>
      <c r="O514" s="449"/>
      <c r="P514" s="449"/>
      <c r="Q514" s="454"/>
      <c r="R514" s="454"/>
      <c r="S514" s="452"/>
    </row>
    <row r="515" spans="1:19" ht="63.75" thickBot="1" x14ac:dyDescent="0.4">
      <c r="A515" s="718" t="s">
        <v>36</v>
      </c>
      <c r="B515" s="1064"/>
      <c r="C515" s="1065"/>
      <c r="D515" s="447"/>
      <c r="E515" s="448"/>
      <c r="F515" s="449"/>
      <c r="G515" s="450"/>
      <c r="H515" s="451"/>
      <c r="I515" s="449"/>
      <c r="J515" s="449"/>
      <c r="K515" s="449"/>
      <c r="L515" s="449"/>
      <c r="M515" s="452"/>
      <c r="N515" s="453"/>
      <c r="O515" s="449"/>
      <c r="P515" s="449"/>
      <c r="Q515" s="454"/>
      <c r="R515" s="454"/>
      <c r="S515" s="452"/>
    </row>
    <row r="516" spans="1:19" ht="63.75" thickBot="1" x14ac:dyDescent="0.4">
      <c r="A516" s="718" t="s">
        <v>20</v>
      </c>
      <c r="B516" s="1064"/>
      <c r="C516" s="1065"/>
      <c r="D516" s="447"/>
      <c r="E516" s="448"/>
      <c r="F516" s="449"/>
      <c r="G516" s="450"/>
      <c r="H516" s="451"/>
      <c r="I516" s="449"/>
      <c r="J516" s="449"/>
      <c r="K516" s="449"/>
      <c r="L516" s="449"/>
      <c r="M516" s="452"/>
      <c r="N516" s="453"/>
      <c r="O516" s="449"/>
      <c r="P516" s="449"/>
      <c r="Q516" s="454"/>
      <c r="R516" s="454"/>
      <c r="S516" s="452"/>
    </row>
    <row r="517" spans="1:19" ht="38.25" customHeight="1" thickBot="1" x14ac:dyDescent="0.4">
      <c r="A517" s="718" t="s">
        <v>37</v>
      </c>
      <c r="B517" s="1064"/>
      <c r="C517" s="1065"/>
      <c r="D517" s="447"/>
      <c r="E517" s="448"/>
      <c r="F517" s="449"/>
      <c r="G517" s="450"/>
      <c r="H517" s="451"/>
      <c r="I517" s="449"/>
      <c r="J517" s="449"/>
      <c r="K517" s="449"/>
      <c r="L517" s="449"/>
      <c r="M517" s="452"/>
      <c r="N517" s="453"/>
      <c r="O517" s="449"/>
      <c r="P517" s="449"/>
      <c r="Q517" s="454"/>
      <c r="R517" s="454"/>
      <c r="S517" s="452"/>
    </row>
    <row r="518" spans="1:19" ht="32.25" thickBot="1" x14ac:dyDescent="0.4">
      <c r="A518" s="718" t="s">
        <v>38</v>
      </c>
      <c r="B518" s="1064"/>
      <c r="C518" s="1065"/>
      <c r="D518" s="447"/>
      <c r="E518" s="448"/>
      <c r="F518" s="449"/>
      <c r="G518" s="450"/>
      <c r="H518" s="451"/>
      <c r="I518" s="449"/>
      <c r="J518" s="449"/>
      <c r="K518" s="449"/>
      <c r="L518" s="449"/>
      <c r="M518" s="452"/>
      <c r="N518" s="453"/>
      <c r="O518" s="449"/>
      <c r="P518" s="449"/>
      <c r="Q518" s="454"/>
      <c r="R518" s="454"/>
      <c r="S518" s="452"/>
    </row>
    <row r="519" spans="1:19" ht="21.75" thickBot="1" x14ac:dyDescent="0.4">
      <c r="A519" s="718" t="s">
        <v>15</v>
      </c>
      <c r="B519" s="1064"/>
      <c r="C519" s="1065"/>
      <c r="D519" s="455"/>
      <c r="E519" s="456"/>
      <c r="F519" s="457"/>
      <c r="G519" s="458"/>
      <c r="H519" s="459"/>
      <c r="I519" s="460"/>
      <c r="J519" s="461"/>
      <c r="K519" s="462"/>
      <c r="L519" s="460"/>
      <c r="M519" s="463"/>
      <c r="N519" s="464"/>
      <c r="O519" s="460"/>
      <c r="P519" s="462"/>
      <c r="Q519" s="465"/>
      <c r="R519" s="466"/>
      <c r="S519" s="452"/>
    </row>
    <row r="520" spans="1:19" ht="32.25" thickBot="1" x14ac:dyDescent="0.4">
      <c r="A520" s="718" t="s">
        <v>16</v>
      </c>
      <c r="B520" s="1064"/>
      <c r="C520" s="1065"/>
      <c r="D520" s="447"/>
      <c r="E520" s="448"/>
      <c r="F520" s="449"/>
      <c r="G520" s="450"/>
      <c r="H520" s="451"/>
      <c r="I520" s="449"/>
      <c r="J520" s="449"/>
      <c r="K520" s="449"/>
      <c r="L520" s="449"/>
      <c r="M520" s="452"/>
      <c r="N520" s="453"/>
      <c r="O520" s="449"/>
      <c r="P520" s="449"/>
      <c r="Q520" s="454"/>
      <c r="R520" s="454"/>
      <c r="S520" s="452"/>
    </row>
    <row r="521" spans="1:19" ht="48" thickBot="1" x14ac:dyDescent="0.3">
      <c r="A521" s="718" t="s">
        <v>17</v>
      </c>
      <c r="B521" s="1064"/>
      <c r="C521" s="1065"/>
      <c r="D521" s="467"/>
      <c r="E521" s="468"/>
      <c r="F521" s="460"/>
      <c r="G521" s="466"/>
      <c r="H521" s="469"/>
      <c r="I521" s="460"/>
      <c r="J521" s="460"/>
      <c r="K521" s="460"/>
      <c r="L521" s="460"/>
      <c r="M521" s="463"/>
      <c r="N521" s="464"/>
      <c r="O521" s="460"/>
      <c r="P521" s="460"/>
      <c r="Q521" s="470"/>
      <c r="R521" s="470"/>
      <c r="S521" s="463"/>
    </row>
    <row r="522" spans="1:19" ht="79.5" thickBot="1" x14ac:dyDescent="0.4">
      <c r="A522" s="718" t="s">
        <v>22</v>
      </c>
      <c r="B522" s="1064"/>
      <c r="C522" s="1065"/>
      <c r="D522" s="467"/>
      <c r="E522" s="468"/>
      <c r="F522" s="460"/>
      <c r="G522" s="466"/>
      <c r="H522" s="451"/>
      <c r="I522" s="449"/>
      <c r="J522" s="449"/>
      <c r="K522" s="449"/>
      <c r="L522" s="449"/>
      <c r="M522" s="452"/>
      <c r="N522" s="453"/>
      <c r="O522" s="449"/>
      <c r="P522" s="449"/>
      <c r="Q522" s="454"/>
      <c r="R522" s="454"/>
      <c r="S522" s="452"/>
    </row>
    <row r="523" spans="1:19" ht="48" thickBot="1" x14ac:dyDescent="0.4">
      <c r="A523" s="718" t="s">
        <v>18</v>
      </c>
      <c r="B523" s="1064"/>
      <c r="C523" s="1065"/>
      <c r="D523" s="467"/>
      <c r="E523" s="468"/>
      <c r="F523" s="460"/>
      <c r="G523" s="466"/>
      <c r="H523" s="451"/>
      <c r="I523" s="449"/>
      <c r="J523" s="449"/>
      <c r="K523" s="449"/>
      <c r="L523" s="449"/>
      <c r="M523" s="452"/>
      <c r="N523" s="453"/>
      <c r="O523" s="449"/>
      <c r="P523" s="449"/>
      <c r="Q523" s="454"/>
      <c r="R523" s="454"/>
      <c r="S523" s="452"/>
    </row>
    <row r="524" spans="1:19" ht="32.25" thickBot="1" x14ac:dyDescent="0.3">
      <c r="A524" s="719" t="s">
        <v>19</v>
      </c>
      <c r="B524" s="1064"/>
      <c r="C524" s="1065"/>
      <c r="D524" s="471"/>
      <c r="E524" s="472"/>
      <c r="F524" s="473"/>
      <c r="G524" s="474"/>
      <c r="H524" s="475"/>
      <c r="I524" s="473"/>
      <c r="J524" s="476"/>
      <c r="K524" s="476"/>
      <c r="L524" s="473"/>
      <c r="M524" s="477"/>
      <c r="N524" s="478"/>
      <c r="O524" s="479"/>
      <c r="P524" s="479"/>
      <c r="Q524" s="480"/>
      <c r="R524" s="480"/>
      <c r="S524" s="481"/>
    </row>
    <row r="525" spans="1:19" ht="24" thickBot="1" x14ac:dyDescent="0.3">
      <c r="A525" s="19" t="s">
        <v>12</v>
      </c>
      <c r="B525" s="140">
        <v>6909</v>
      </c>
      <c r="C525" s="140">
        <f>B512-P525</f>
        <v>2153.6899999999996</v>
      </c>
      <c r="D525" s="141">
        <f t="shared" ref="D525:S525" si="19">SUM(D512:D524)</f>
        <v>1</v>
      </c>
      <c r="E525" s="141">
        <f t="shared" si="19"/>
        <v>1</v>
      </c>
      <c r="F525" s="141">
        <f t="shared" si="19"/>
        <v>1</v>
      </c>
      <c r="G525" s="141">
        <f t="shared" si="19"/>
        <v>1</v>
      </c>
      <c r="H525" s="141">
        <f t="shared" si="19"/>
        <v>12</v>
      </c>
      <c r="I525" s="141">
        <f t="shared" si="19"/>
        <v>12</v>
      </c>
      <c r="J525" s="141">
        <f t="shared" si="19"/>
        <v>4768.58</v>
      </c>
      <c r="K525" s="141">
        <f t="shared" si="19"/>
        <v>20304.68</v>
      </c>
      <c r="L525" s="141">
        <f t="shared" si="19"/>
        <v>4768.58</v>
      </c>
      <c r="M525" s="176">
        <f t="shared" si="19"/>
        <v>20304.68</v>
      </c>
      <c r="N525" s="141">
        <f t="shared" si="19"/>
        <v>14</v>
      </c>
      <c r="O525" s="141">
        <f t="shared" si="19"/>
        <v>14</v>
      </c>
      <c r="P525" s="141">
        <f t="shared" si="19"/>
        <v>4755.3100000000004</v>
      </c>
      <c r="Q525" s="141">
        <f t="shared" si="19"/>
        <v>20304.68</v>
      </c>
      <c r="R525" s="141">
        <f t="shared" si="19"/>
        <v>4755.3100000000004</v>
      </c>
      <c r="S525" s="176">
        <f t="shared" si="19"/>
        <v>20304.68</v>
      </c>
    </row>
    <row r="526" spans="1:19" ht="18.75" x14ac:dyDescent="0.25">
      <c r="A526" s="190" t="s">
        <v>102</v>
      </c>
      <c r="B526" s="426"/>
      <c r="C526" s="426"/>
      <c r="D526"/>
      <c r="E526"/>
      <c r="F526"/>
      <c r="G526"/>
      <c r="H526"/>
    </row>
    <row r="527" spans="1:19" ht="18.75" x14ac:dyDescent="0.3">
      <c r="A527" s="191" t="s">
        <v>103</v>
      </c>
      <c r="B527" s="191"/>
      <c r="C527" s="191"/>
      <c r="D527" s="191"/>
      <c r="E527" s="191"/>
      <c r="F527" s="191"/>
      <c r="G527" s="191"/>
      <c r="H527"/>
      <c r="I527" s="210"/>
      <c r="J527" s="209"/>
      <c r="K527" s="209"/>
    </row>
    <row r="528" spans="1:19" ht="18.75" x14ac:dyDescent="0.3">
      <c r="A528" s="191" t="s">
        <v>104</v>
      </c>
      <c r="B528" s="191"/>
      <c r="C528" s="191"/>
      <c r="D528" s="191"/>
      <c r="E528" s="191"/>
      <c r="F528" s="191"/>
      <c r="G528" s="191"/>
      <c r="H528"/>
      <c r="I528" s="210"/>
      <c r="J528" s="209"/>
      <c r="K528" s="209"/>
    </row>
    <row r="529" spans="1:19" ht="15.75" x14ac:dyDescent="0.25">
      <c r="A529"/>
      <c r="B529"/>
      <c r="C529"/>
      <c r="D529"/>
      <c r="E529"/>
      <c r="F529"/>
      <c r="G529"/>
      <c r="H529"/>
      <c r="I529" s="210"/>
      <c r="J529" s="209"/>
      <c r="K529" s="209"/>
    </row>
    <row r="530" spans="1:19" ht="18.75" x14ac:dyDescent="0.3">
      <c r="A530" s="192" t="s">
        <v>105</v>
      </c>
      <c r="B530" s="193" t="s">
        <v>106</v>
      </c>
      <c r="C530" s="193" t="s">
        <v>107</v>
      </c>
      <c r="D530" s="193" t="s">
        <v>108</v>
      </c>
      <c r="E530" s="482"/>
      <c r="F530"/>
      <c r="G530"/>
      <c r="H530"/>
      <c r="I530" s="210"/>
      <c r="J530" s="209"/>
      <c r="K530" s="209"/>
    </row>
    <row r="531" spans="1:19" ht="18.75" x14ac:dyDescent="0.3">
      <c r="A531" s="483" t="s">
        <v>109</v>
      </c>
      <c r="B531" s="484">
        <v>7000</v>
      </c>
      <c r="C531" s="193">
        <v>1652.66</v>
      </c>
      <c r="D531" s="193">
        <v>4.2355999999999998</v>
      </c>
      <c r="E531" s="850"/>
      <c r="F531" s="850"/>
      <c r="G531"/>
      <c r="H531"/>
      <c r="I531" s="209"/>
      <c r="J531" s="209"/>
      <c r="K531" s="209"/>
    </row>
    <row r="532" spans="1:19" ht="15.75" x14ac:dyDescent="0.25">
      <c r="A532" s="483" t="s">
        <v>110</v>
      </c>
      <c r="B532" s="485">
        <v>13304.68</v>
      </c>
      <c r="C532" s="193">
        <v>3115.92</v>
      </c>
      <c r="D532" s="193">
        <v>4.2698999999999998</v>
      </c>
      <c r="E532"/>
      <c r="F532"/>
      <c r="G532"/>
      <c r="H532"/>
      <c r="I532" s="209"/>
      <c r="J532" s="209"/>
      <c r="K532" s="209"/>
    </row>
    <row r="533" spans="1:19" ht="15.75" x14ac:dyDescent="0.25">
      <c r="A533" s="483" t="s">
        <v>111</v>
      </c>
      <c r="B533" s="485">
        <f>SUM(B531:B532)</f>
        <v>20304.68</v>
      </c>
      <c r="C533" s="193">
        <f>SUM(C531:C532)</f>
        <v>4768.58</v>
      </c>
      <c r="D533" s="483"/>
      <c r="E533"/>
      <c r="F533"/>
      <c r="G533"/>
      <c r="H533"/>
      <c r="I533" s="209"/>
      <c r="J533" s="209"/>
      <c r="K533" s="209"/>
    </row>
    <row r="534" spans="1:19" ht="18.75" x14ac:dyDescent="0.3">
      <c r="A534" s="483" t="s">
        <v>112</v>
      </c>
      <c r="B534" s="485" t="s">
        <v>113</v>
      </c>
      <c r="C534" s="193" t="s">
        <v>114</v>
      </c>
      <c r="D534" s="193" t="s">
        <v>108</v>
      </c>
      <c r="E534" s="850"/>
      <c r="F534" s="850"/>
      <c r="G534"/>
      <c r="H534"/>
      <c r="I534" s="209"/>
      <c r="J534" s="209"/>
      <c r="K534" s="209"/>
    </row>
    <row r="535" spans="1:19" ht="18.75" x14ac:dyDescent="0.3">
      <c r="A535" s="487" t="s">
        <v>115</v>
      </c>
      <c r="B535" s="193">
        <v>20304.68</v>
      </c>
      <c r="C535" s="193">
        <v>4755.3100000000004</v>
      </c>
      <c r="D535" s="193">
        <v>4.2698999999999998</v>
      </c>
      <c r="E535" s="486"/>
      <c r="F535" s="486"/>
      <c r="G535"/>
      <c r="H535"/>
    </row>
    <row r="536" spans="1:19" ht="18.75" x14ac:dyDescent="0.3">
      <c r="A536"/>
      <c r="B536"/>
      <c r="C536"/>
      <c r="F536"/>
      <c r="G536"/>
      <c r="H536"/>
      <c r="I536" s="2"/>
      <c r="J536" s="2"/>
      <c r="K536" s="2"/>
      <c r="L536" s="2"/>
      <c r="M536" s="2"/>
    </row>
    <row r="537" spans="1:19" ht="18.75" x14ac:dyDescent="0.3">
      <c r="A537" s="192" t="s">
        <v>131</v>
      </c>
      <c r="B537"/>
      <c r="C537"/>
      <c r="F537"/>
      <c r="G537"/>
      <c r="H537"/>
    </row>
    <row r="538" spans="1:19" ht="18.75" x14ac:dyDescent="0.3">
      <c r="A538" s="488" t="s">
        <v>132</v>
      </c>
      <c r="B538" s="488"/>
      <c r="C538" s="488"/>
      <c r="F538"/>
      <c r="G538"/>
      <c r="H538"/>
    </row>
    <row r="539" spans="1:19" ht="18.75" x14ac:dyDescent="0.3">
      <c r="B539" s="4"/>
      <c r="C539" s="4"/>
      <c r="D539" s="4"/>
      <c r="F539"/>
      <c r="G539"/>
      <c r="H539"/>
    </row>
    <row r="540" spans="1:19" x14ac:dyDescent="0.25">
      <c r="F540"/>
      <c r="G540"/>
      <c r="H540"/>
    </row>
    <row r="541" spans="1:19" ht="18.75" x14ac:dyDescent="0.3">
      <c r="A541" s="4" t="s">
        <v>43</v>
      </c>
      <c r="E541" s="4"/>
      <c r="F541" s="4"/>
    </row>
    <row r="542" spans="1:19" ht="21" x14ac:dyDescent="0.35">
      <c r="A542" s="873" t="s">
        <v>63</v>
      </c>
      <c r="B542" s="873"/>
      <c r="C542" s="873"/>
      <c r="D542" s="873"/>
      <c r="E542" s="873"/>
      <c r="F542" s="873"/>
      <c r="G542" s="873"/>
      <c r="H542" s="873"/>
      <c r="I542" s="873"/>
      <c r="J542" s="873"/>
      <c r="K542" s="873"/>
      <c r="L542" s="873"/>
      <c r="M542" s="873"/>
      <c r="N542" s="873"/>
    </row>
    <row r="543" spans="1:19" ht="15.75" thickBot="1" x14ac:dyDescent="0.3"/>
    <row r="544" spans="1:19" ht="15.75" customHeight="1" x14ac:dyDescent="0.25">
      <c r="A544" s="797" t="s">
        <v>0</v>
      </c>
      <c r="B544" s="829" t="s">
        <v>39</v>
      </c>
      <c r="C544" s="830"/>
      <c r="D544" s="855" t="s">
        <v>73</v>
      </c>
      <c r="E544" s="856"/>
      <c r="F544" s="856"/>
      <c r="G544" s="857"/>
      <c r="H544" s="804" t="s">
        <v>74</v>
      </c>
      <c r="I544" s="804"/>
      <c r="J544" s="804"/>
      <c r="K544" s="804"/>
      <c r="L544" s="804"/>
      <c r="M544" s="805"/>
      <c r="N544" s="806" t="s">
        <v>7</v>
      </c>
      <c r="O544" s="806"/>
      <c r="P544" s="807"/>
      <c r="Q544" s="808"/>
      <c r="R544" s="808"/>
      <c r="S544" s="809"/>
    </row>
    <row r="545" spans="1:19" ht="16.5" customHeight="1" thickBot="1" x14ac:dyDescent="0.3">
      <c r="A545" s="798"/>
      <c r="B545" s="831"/>
      <c r="C545" s="832"/>
      <c r="D545" s="883"/>
      <c r="E545" s="884"/>
      <c r="F545" s="884"/>
      <c r="G545" s="885"/>
      <c r="H545" s="833" t="s">
        <v>5</v>
      </c>
      <c r="I545" s="834"/>
      <c r="J545" s="835" t="s">
        <v>33</v>
      </c>
      <c r="K545" s="833"/>
      <c r="L545" s="833"/>
      <c r="M545" s="836"/>
      <c r="N545" s="864" t="s">
        <v>75</v>
      </c>
      <c r="O545" s="865"/>
      <c r="P545" s="841" t="s">
        <v>13</v>
      </c>
      <c r="Q545" s="835"/>
      <c r="R545" s="835"/>
      <c r="S545" s="842"/>
    </row>
    <row r="546" spans="1:19" ht="15.75" customHeight="1" x14ac:dyDescent="0.25">
      <c r="A546" s="799"/>
      <c r="B546" s="837" t="s">
        <v>40</v>
      </c>
      <c r="C546" s="839" t="s">
        <v>34</v>
      </c>
      <c r="D546" s="816" t="s">
        <v>76</v>
      </c>
      <c r="E546" s="818" t="s">
        <v>77</v>
      </c>
      <c r="F546" s="826" t="s">
        <v>23</v>
      </c>
      <c r="G546" s="827"/>
      <c r="H546" s="868" t="s">
        <v>8</v>
      </c>
      <c r="I546" s="861" t="s">
        <v>23</v>
      </c>
      <c r="J546" s="810" t="s">
        <v>8</v>
      </c>
      <c r="K546" s="811"/>
      <c r="L546" s="866" t="s">
        <v>23</v>
      </c>
      <c r="M546" s="867"/>
      <c r="N546" s="812" t="s">
        <v>8</v>
      </c>
      <c r="O546" s="812" t="s">
        <v>23</v>
      </c>
      <c r="P546" s="810" t="s">
        <v>8</v>
      </c>
      <c r="Q546" s="811"/>
      <c r="R546" s="824" t="s">
        <v>23</v>
      </c>
      <c r="S546" s="825"/>
    </row>
    <row r="547" spans="1:19" ht="35.25" customHeight="1" thickBot="1" x14ac:dyDescent="0.3">
      <c r="A547" s="799"/>
      <c r="B547" s="838"/>
      <c r="C547" s="840"/>
      <c r="D547" s="817"/>
      <c r="E547" s="819"/>
      <c r="F547" s="76" t="s">
        <v>78</v>
      </c>
      <c r="G547" s="80" t="s">
        <v>79</v>
      </c>
      <c r="H547" s="868"/>
      <c r="I547" s="861"/>
      <c r="J547" s="25" t="s">
        <v>41</v>
      </c>
      <c r="K547" s="26" t="s">
        <v>42</v>
      </c>
      <c r="L547" s="25" t="s">
        <v>41</v>
      </c>
      <c r="M547" s="27" t="s">
        <v>42</v>
      </c>
      <c r="N547" s="813"/>
      <c r="O547" s="813"/>
      <c r="P547" s="77" t="s">
        <v>41</v>
      </c>
      <c r="Q547" s="75" t="s">
        <v>42</v>
      </c>
      <c r="R547" s="77" t="s">
        <v>41</v>
      </c>
      <c r="S547" s="78" t="s">
        <v>42</v>
      </c>
    </row>
    <row r="548" spans="1:19" ht="15.75" thickBot="1" x14ac:dyDescent="0.3">
      <c r="A548" s="23" t="s">
        <v>1</v>
      </c>
      <c r="B548" s="24" t="s">
        <v>2</v>
      </c>
      <c r="C548" s="23" t="s">
        <v>3</v>
      </c>
      <c r="D548" s="81" t="s">
        <v>4</v>
      </c>
      <c r="E548" s="81" t="s">
        <v>6</v>
      </c>
      <c r="F548" s="82">
        <v>5</v>
      </c>
      <c r="G548" s="83">
        <v>6</v>
      </c>
      <c r="H548" s="84">
        <v>7</v>
      </c>
      <c r="I548" s="85">
        <v>8</v>
      </c>
      <c r="J548" s="86">
        <v>9</v>
      </c>
      <c r="K548" s="85">
        <v>10</v>
      </c>
      <c r="L548" s="87">
        <v>11</v>
      </c>
      <c r="M548" s="88">
        <v>12</v>
      </c>
      <c r="N548" s="84">
        <v>13</v>
      </c>
      <c r="O548" s="85">
        <v>14</v>
      </c>
      <c r="P548" s="89">
        <v>15</v>
      </c>
      <c r="Q548" s="86">
        <v>16</v>
      </c>
      <c r="R548" s="86">
        <v>17</v>
      </c>
      <c r="S548" s="87">
        <v>18</v>
      </c>
    </row>
    <row r="549" spans="1:19" ht="38.25" customHeight="1" x14ac:dyDescent="0.35">
      <c r="A549" s="720" t="s">
        <v>21</v>
      </c>
      <c r="B549" s="801">
        <v>2437</v>
      </c>
      <c r="C549" s="848">
        <f>B549-P562</f>
        <v>687.52115447612232</v>
      </c>
      <c r="D549" s="273"/>
      <c r="E549" s="274"/>
      <c r="F549" s="275"/>
      <c r="G549" s="276"/>
      <c r="H549" s="277"/>
      <c r="I549" s="278"/>
      <c r="J549" s="278"/>
      <c r="K549" s="278"/>
      <c r="L549" s="278"/>
      <c r="M549" s="279"/>
      <c r="N549" s="280"/>
      <c r="O549" s="278"/>
      <c r="P549" s="278"/>
      <c r="Q549" s="281"/>
      <c r="R549" s="281"/>
      <c r="S549" s="279"/>
    </row>
    <row r="550" spans="1:19" ht="47.25" x14ac:dyDescent="0.25">
      <c r="A550" s="720" t="s">
        <v>14</v>
      </c>
      <c r="B550" s="802"/>
      <c r="C550" s="849"/>
      <c r="D550" s="333">
        <v>1</v>
      </c>
      <c r="E550" s="317">
        <v>2</v>
      </c>
      <c r="F550" s="318">
        <v>1</v>
      </c>
      <c r="G550" s="319">
        <v>2</v>
      </c>
      <c r="H550" s="320">
        <v>7</v>
      </c>
      <c r="I550" s="318">
        <v>7</v>
      </c>
      <c r="J550" s="255">
        <f>K550/4.2699</f>
        <v>1748.0901192065389</v>
      </c>
      <c r="K550" s="255">
        <v>7464.17</v>
      </c>
      <c r="L550" s="255">
        <f>M550/4.2699</f>
        <v>1748.0901192065389</v>
      </c>
      <c r="M550" s="321">
        <v>7464.17</v>
      </c>
      <c r="N550" s="256">
        <v>8</v>
      </c>
      <c r="O550" s="318">
        <v>8</v>
      </c>
      <c r="P550" s="255">
        <f>(3746.67/4.2699)+(3717.5/4.2631)</f>
        <v>1749.4788455238777</v>
      </c>
      <c r="Q550" s="254">
        <f>3746.67+3717.5</f>
        <v>7464.17</v>
      </c>
      <c r="R550" s="254">
        <f>(3746.67/4.2699)+(3717.5/4.2631)</f>
        <v>1749.4788455238777</v>
      </c>
      <c r="S550" s="321">
        <f>3746.67+3717.5</f>
        <v>7464.17</v>
      </c>
    </row>
    <row r="551" spans="1:19" ht="31.5" x14ac:dyDescent="0.35">
      <c r="A551" s="720" t="s">
        <v>35</v>
      </c>
      <c r="B551" s="802"/>
      <c r="C551" s="849"/>
      <c r="D551" s="265"/>
      <c r="E551" s="266"/>
      <c r="F551" s="267"/>
      <c r="G551" s="268"/>
      <c r="H551" s="269"/>
      <c r="I551" s="267"/>
      <c r="J551" s="267"/>
      <c r="K551" s="267"/>
      <c r="L551" s="267"/>
      <c r="M551" s="270"/>
      <c r="N551" s="271"/>
      <c r="O551" s="267"/>
      <c r="P551" s="267"/>
      <c r="Q551" s="272"/>
      <c r="R551" s="272"/>
      <c r="S551" s="270"/>
    </row>
    <row r="552" spans="1:19" ht="63" x14ac:dyDescent="0.35">
      <c r="A552" s="720" t="s">
        <v>36</v>
      </c>
      <c r="B552" s="802"/>
      <c r="C552" s="849"/>
      <c r="D552" s="265"/>
      <c r="E552" s="266"/>
      <c r="F552" s="267"/>
      <c r="G552" s="268"/>
      <c r="H552" s="269"/>
      <c r="I552" s="267"/>
      <c r="J552" s="267"/>
      <c r="K552" s="267"/>
      <c r="L552" s="267"/>
      <c r="M552" s="270"/>
      <c r="N552" s="271"/>
      <c r="O552" s="267"/>
      <c r="P552" s="267"/>
      <c r="Q552" s="272"/>
      <c r="R552" s="272"/>
      <c r="S552" s="270"/>
    </row>
    <row r="553" spans="1:19" ht="63" x14ac:dyDescent="0.35">
      <c r="A553" s="720" t="s">
        <v>20</v>
      </c>
      <c r="B553" s="802"/>
      <c r="C553" s="849"/>
      <c r="D553" s="265"/>
      <c r="E553" s="266"/>
      <c r="F553" s="267"/>
      <c r="G553" s="268"/>
      <c r="H553" s="269"/>
      <c r="I553" s="267"/>
      <c r="J553" s="267"/>
      <c r="K553" s="267"/>
      <c r="L553" s="267"/>
      <c r="M553" s="270"/>
      <c r="N553" s="271"/>
      <c r="O553" s="267"/>
      <c r="P553" s="267"/>
      <c r="Q553" s="272"/>
      <c r="R553" s="272"/>
      <c r="S553" s="270"/>
    </row>
    <row r="554" spans="1:19" ht="38.25" customHeight="1" x14ac:dyDescent="0.35">
      <c r="A554" s="720" t="s">
        <v>37</v>
      </c>
      <c r="B554" s="802"/>
      <c r="C554" s="849"/>
      <c r="D554" s="265"/>
      <c r="E554" s="266"/>
      <c r="F554" s="267"/>
      <c r="G554" s="268"/>
      <c r="H554" s="269"/>
      <c r="I554" s="267"/>
      <c r="J554" s="267"/>
      <c r="K554" s="267"/>
      <c r="L554" s="267"/>
      <c r="M554" s="270"/>
      <c r="N554" s="271"/>
      <c r="O554" s="267"/>
      <c r="P554" s="267"/>
      <c r="Q554" s="272"/>
      <c r="R554" s="272"/>
      <c r="S554" s="270"/>
    </row>
    <row r="555" spans="1:19" ht="31.5" x14ac:dyDescent="0.35">
      <c r="A555" s="720" t="s">
        <v>38</v>
      </c>
      <c r="B555" s="802"/>
      <c r="C555" s="849"/>
      <c r="D555" s="265"/>
      <c r="E555" s="266"/>
      <c r="F555" s="267"/>
      <c r="G555" s="268"/>
      <c r="H555" s="269"/>
      <c r="I555" s="267"/>
      <c r="J555" s="267"/>
      <c r="K555" s="267"/>
      <c r="L555" s="267"/>
      <c r="M555" s="270"/>
      <c r="N555" s="271"/>
      <c r="O555" s="267"/>
      <c r="P555" s="267"/>
      <c r="Q555" s="272"/>
      <c r="R555" s="272"/>
      <c r="S555" s="270"/>
    </row>
    <row r="556" spans="1:19" ht="21" x14ac:dyDescent="0.35">
      <c r="A556" s="720" t="s">
        <v>15</v>
      </c>
      <c r="B556" s="802"/>
      <c r="C556" s="849"/>
      <c r="D556" s="332"/>
      <c r="E556" s="300"/>
      <c r="F556" s="262"/>
      <c r="G556" s="263"/>
      <c r="H556" s="489"/>
      <c r="I556" s="257"/>
      <c r="J556" s="490"/>
      <c r="K556" s="491"/>
      <c r="L556" s="257"/>
      <c r="M556" s="264"/>
      <c r="N556" s="492"/>
      <c r="O556" s="257"/>
      <c r="P556" s="491"/>
      <c r="Q556" s="493"/>
      <c r="R556" s="282"/>
      <c r="S556" s="270"/>
    </row>
    <row r="557" spans="1:19" ht="31.5" x14ac:dyDescent="0.35">
      <c r="A557" s="720" t="s">
        <v>16</v>
      </c>
      <c r="B557" s="802"/>
      <c r="C557" s="849"/>
      <c r="D557" s="265"/>
      <c r="E557" s="266"/>
      <c r="F557" s="267"/>
      <c r="G557" s="268"/>
      <c r="H557" s="269"/>
      <c r="I557" s="267"/>
      <c r="J557" s="267"/>
      <c r="K557" s="267"/>
      <c r="L557" s="267"/>
      <c r="M557" s="270"/>
      <c r="N557" s="271"/>
      <c r="O557" s="267"/>
      <c r="P557" s="267"/>
      <c r="Q557" s="272"/>
      <c r="R557" s="272"/>
      <c r="S557" s="270"/>
    </row>
    <row r="558" spans="1:19" ht="47.25" x14ac:dyDescent="0.25">
      <c r="A558" s="720" t="s">
        <v>17</v>
      </c>
      <c r="B558" s="802"/>
      <c r="C558" s="849"/>
      <c r="D558" s="287"/>
      <c r="E558" s="288"/>
      <c r="F558" s="257"/>
      <c r="G558" s="282"/>
      <c r="H558" s="494"/>
      <c r="I558" s="257"/>
      <c r="J558" s="257"/>
      <c r="K558" s="257"/>
      <c r="L558" s="257"/>
      <c r="M558" s="264"/>
      <c r="N558" s="492"/>
      <c r="O558" s="257"/>
      <c r="P558" s="257"/>
      <c r="Q558" s="495"/>
      <c r="R558" s="495"/>
      <c r="S558" s="264"/>
    </row>
    <row r="559" spans="1:19" ht="78.75" x14ac:dyDescent="0.35">
      <c r="A559" s="720" t="s">
        <v>22</v>
      </c>
      <c r="B559" s="802"/>
      <c r="C559" s="849"/>
      <c r="D559" s="287"/>
      <c r="E559" s="288"/>
      <c r="F559" s="257"/>
      <c r="G559" s="282"/>
      <c r="H559" s="269"/>
      <c r="I559" s="267"/>
      <c r="J559" s="267"/>
      <c r="K559" s="267"/>
      <c r="L559" s="267"/>
      <c r="M559" s="270"/>
      <c r="N559" s="271"/>
      <c r="O559" s="267"/>
      <c r="P559" s="267"/>
      <c r="Q559" s="272"/>
      <c r="R559" s="272"/>
      <c r="S559" s="270"/>
    </row>
    <row r="560" spans="1:19" ht="47.25" x14ac:dyDescent="0.35">
      <c r="A560" s="720" t="s">
        <v>18</v>
      </c>
      <c r="B560" s="802"/>
      <c r="C560" s="849"/>
      <c r="D560" s="287"/>
      <c r="E560" s="288"/>
      <c r="F560" s="257"/>
      <c r="G560" s="282"/>
      <c r="H560" s="269"/>
      <c r="I560" s="267"/>
      <c r="J560" s="267"/>
      <c r="K560" s="267"/>
      <c r="L560" s="267"/>
      <c r="M560" s="270"/>
      <c r="N560" s="271"/>
      <c r="O560" s="267"/>
      <c r="P560" s="267"/>
      <c r="Q560" s="272"/>
      <c r="R560" s="272"/>
      <c r="S560" s="270"/>
    </row>
    <row r="561" spans="1:19" ht="32.25" thickBot="1" x14ac:dyDescent="0.3">
      <c r="A561" s="721" t="s">
        <v>19</v>
      </c>
      <c r="B561" s="803"/>
      <c r="C561" s="869"/>
      <c r="D561" s="496"/>
      <c r="E561" s="497"/>
      <c r="F561" s="498"/>
      <c r="G561" s="499"/>
      <c r="H561" s="500"/>
      <c r="I561" s="498"/>
      <c r="J561" s="501"/>
      <c r="K561" s="501"/>
      <c r="L561" s="498"/>
      <c r="M561" s="502"/>
      <c r="N561" s="503"/>
      <c r="O561" s="504"/>
      <c r="P561" s="504"/>
      <c r="Q561" s="505"/>
      <c r="R561" s="505"/>
      <c r="S561" s="506"/>
    </row>
    <row r="562" spans="1:19" ht="24" thickBot="1" x14ac:dyDescent="0.3">
      <c r="A562" s="12" t="s">
        <v>12</v>
      </c>
      <c r="B562" s="13">
        <v>2437</v>
      </c>
      <c r="C562" s="13">
        <f>B549-P562</f>
        <v>687.52115447612232</v>
      </c>
      <c r="D562" s="14">
        <f>SUM(D549:D561)</f>
        <v>1</v>
      </c>
      <c r="E562" s="14">
        <f t="shared" ref="E562:S562" si="20">SUM(E549:E561)</f>
        <v>2</v>
      </c>
      <c r="F562" s="14">
        <f t="shared" si="20"/>
        <v>1</v>
      </c>
      <c r="G562" s="14">
        <f t="shared" si="20"/>
        <v>2</v>
      </c>
      <c r="H562" s="14">
        <f t="shared" si="20"/>
        <v>7</v>
      </c>
      <c r="I562" s="14">
        <f t="shared" si="20"/>
        <v>7</v>
      </c>
      <c r="J562" s="142">
        <f t="shared" si="20"/>
        <v>1748.0901192065389</v>
      </c>
      <c r="K562" s="142">
        <f t="shared" si="20"/>
        <v>7464.17</v>
      </c>
      <c r="L562" s="142">
        <f t="shared" si="20"/>
        <v>1748.0901192065389</v>
      </c>
      <c r="M562" s="142">
        <f t="shared" si="20"/>
        <v>7464.17</v>
      </c>
      <c r="N562" s="14">
        <f t="shared" si="20"/>
        <v>8</v>
      </c>
      <c r="O562" s="14">
        <f t="shared" si="20"/>
        <v>8</v>
      </c>
      <c r="P562" s="142">
        <f t="shared" si="20"/>
        <v>1749.4788455238777</v>
      </c>
      <c r="Q562" s="142">
        <f t="shared" si="20"/>
        <v>7464.17</v>
      </c>
      <c r="R562" s="142">
        <f t="shared" si="20"/>
        <v>1749.4788455238777</v>
      </c>
      <c r="S562" s="142">
        <f t="shared" si="20"/>
        <v>7464.17</v>
      </c>
    </row>
    <row r="564" spans="1:19" ht="15.75" x14ac:dyDescent="0.25">
      <c r="A564" s="5"/>
      <c r="B564" s="6"/>
      <c r="C564" s="6"/>
      <c r="D564" s="6"/>
      <c r="E564" s="6"/>
      <c r="F564" s="6"/>
      <c r="G564" s="6"/>
      <c r="H564" s="6"/>
    </row>
    <row r="565" spans="1:19" ht="15.75" x14ac:dyDescent="0.25">
      <c r="A565" s="800"/>
      <c r="B565" s="800"/>
      <c r="C565" s="800"/>
      <c r="D565" s="800"/>
      <c r="E565" s="800"/>
      <c r="F565" s="800"/>
      <c r="G565" s="800"/>
      <c r="H565" s="800"/>
      <c r="I565" s="800"/>
      <c r="J565" s="800"/>
      <c r="K565" s="800"/>
    </row>
    <row r="566" spans="1:19" x14ac:dyDescent="0.25">
      <c r="A566" s="886"/>
      <c r="B566" s="886"/>
      <c r="C566" s="886"/>
      <c r="D566" s="886"/>
      <c r="E566" s="886"/>
      <c r="F566" s="886"/>
      <c r="G566" s="886"/>
      <c r="H566" s="886"/>
      <c r="I566" s="886"/>
      <c r="J566" s="886"/>
    </row>
    <row r="570" spans="1:19" ht="18.75" x14ac:dyDescent="0.3">
      <c r="A570" s="4" t="s">
        <v>43</v>
      </c>
      <c r="B570" s="4"/>
      <c r="C570" s="4"/>
      <c r="D570" s="4"/>
      <c r="E570" s="4"/>
      <c r="F570" s="4"/>
    </row>
    <row r="571" spans="1:19" ht="21" x14ac:dyDescent="0.35">
      <c r="A571" s="873" t="s">
        <v>95</v>
      </c>
      <c r="B571" s="873"/>
      <c r="C571" s="873"/>
      <c r="D571" s="873"/>
      <c r="E571" s="873"/>
      <c r="F571" s="873"/>
      <c r="G571" s="873"/>
      <c r="H571" s="873"/>
      <c r="I571" s="873"/>
      <c r="J571" s="873"/>
      <c r="K571" s="873"/>
      <c r="L571" s="873"/>
      <c r="M571" s="873"/>
      <c r="N571" s="873"/>
    </row>
    <row r="572" spans="1:19" ht="15.75" thickBot="1" x14ac:dyDescent="0.3"/>
    <row r="573" spans="1:19" ht="15.75" customHeight="1" x14ac:dyDescent="0.25">
      <c r="A573" s="797" t="s">
        <v>0</v>
      </c>
      <c r="B573" s="829" t="s">
        <v>39</v>
      </c>
      <c r="C573" s="896"/>
      <c r="D573" s="855" t="s">
        <v>73</v>
      </c>
      <c r="E573" s="856"/>
      <c r="F573" s="856"/>
      <c r="G573" s="857"/>
      <c r="H573" s="887" t="s">
        <v>74</v>
      </c>
      <c r="I573" s="804"/>
      <c r="J573" s="804"/>
      <c r="K573" s="804"/>
      <c r="L573" s="804"/>
      <c r="M573" s="805"/>
      <c r="N573" s="887" t="s">
        <v>7</v>
      </c>
      <c r="O573" s="804"/>
      <c r="P573" s="804"/>
      <c r="Q573" s="804"/>
      <c r="R573" s="804"/>
      <c r="S573" s="805"/>
    </row>
    <row r="574" spans="1:19" ht="16.5" customHeight="1" thickBot="1" x14ac:dyDescent="0.3">
      <c r="A574" s="798"/>
      <c r="B574" s="831"/>
      <c r="C574" s="897"/>
      <c r="D574" s="883"/>
      <c r="E574" s="884"/>
      <c r="F574" s="884"/>
      <c r="G574" s="885"/>
      <c r="H574" s="899" t="s">
        <v>5</v>
      </c>
      <c r="I574" s="834"/>
      <c r="J574" s="835" t="s">
        <v>33</v>
      </c>
      <c r="K574" s="833"/>
      <c r="L574" s="833"/>
      <c r="M574" s="836"/>
      <c r="N574" s="879" t="s">
        <v>75</v>
      </c>
      <c r="O574" s="865"/>
      <c r="P574" s="835" t="s">
        <v>13</v>
      </c>
      <c r="Q574" s="833"/>
      <c r="R574" s="833"/>
      <c r="S574" s="836"/>
    </row>
    <row r="575" spans="1:19" ht="15.75" customHeight="1" x14ac:dyDescent="0.25">
      <c r="A575" s="799"/>
      <c r="B575" s="919" t="s">
        <v>40</v>
      </c>
      <c r="C575" s="920" t="s">
        <v>34</v>
      </c>
      <c r="D575" s="915" t="s">
        <v>76</v>
      </c>
      <c r="E575" s="917" t="s">
        <v>77</v>
      </c>
      <c r="F575" s="892" t="s">
        <v>23</v>
      </c>
      <c r="G575" s="893"/>
      <c r="H575" s="923" t="s">
        <v>8</v>
      </c>
      <c r="I575" s="876" t="s">
        <v>23</v>
      </c>
      <c r="J575" s="808" t="s">
        <v>8</v>
      </c>
      <c r="K575" s="806"/>
      <c r="L575" s="808" t="s">
        <v>23</v>
      </c>
      <c r="M575" s="805"/>
      <c r="N575" s="919" t="s">
        <v>8</v>
      </c>
      <c r="O575" s="876" t="s">
        <v>23</v>
      </c>
      <c r="P575" s="808" t="s">
        <v>8</v>
      </c>
      <c r="Q575" s="806"/>
      <c r="R575" s="808" t="s">
        <v>23</v>
      </c>
      <c r="S575" s="805"/>
    </row>
    <row r="576" spans="1:19" ht="37.5" customHeight="1" thickBot="1" x14ac:dyDescent="0.3">
      <c r="A576" s="799"/>
      <c r="B576" s="913"/>
      <c r="C576" s="921"/>
      <c r="D576" s="916"/>
      <c r="E576" s="918"/>
      <c r="F576" s="76" t="s">
        <v>78</v>
      </c>
      <c r="G576" s="80" t="s">
        <v>79</v>
      </c>
      <c r="H576" s="838"/>
      <c r="I576" s="922"/>
      <c r="J576" s="25" t="s">
        <v>41</v>
      </c>
      <c r="K576" s="26" t="s">
        <v>42</v>
      </c>
      <c r="L576" s="25" t="s">
        <v>41</v>
      </c>
      <c r="M576" s="27" t="s">
        <v>42</v>
      </c>
      <c r="N576" s="913"/>
      <c r="O576" s="922"/>
      <c r="P576" s="77" t="s">
        <v>41</v>
      </c>
      <c r="Q576" s="75" t="s">
        <v>42</v>
      </c>
      <c r="R576" s="77" t="s">
        <v>41</v>
      </c>
      <c r="S576" s="78" t="s">
        <v>42</v>
      </c>
    </row>
    <row r="577" spans="1:19" ht="15.75" thickBot="1" x14ac:dyDescent="0.3">
      <c r="A577" s="23" t="s">
        <v>1</v>
      </c>
      <c r="B577" s="24" t="s">
        <v>2</v>
      </c>
      <c r="C577" s="23" t="s">
        <v>3</v>
      </c>
      <c r="D577" s="81" t="s">
        <v>4</v>
      </c>
      <c r="E577" s="81" t="s">
        <v>6</v>
      </c>
      <c r="F577" s="82">
        <v>5</v>
      </c>
      <c r="G577" s="83">
        <v>6</v>
      </c>
      <c r="H577" s="84">
        <v>7</v>
      </c>
      <c r="I577" s="85">
        <v>8</v>
      </c>
      <c r="J577" s="86">
        <v>9</v>
      </c>
      <c r="K577" s="85">
        <v>10</v>
      </c>
      <c r="L577" s="87">
        <v>11</v>
      </c>
      <c r="M577" s="88">
        <v>12</v>
      </c>
      <c r="N577" s="84">
        <v>13</v>
      </c>
      <c r="O577" s="85">
        <v>14</v>
      </c>
      <c r="P577" s="89">
        <v>15</v>
      </c>
      <c r="Q577" s="86">
        <v>16</v>
      </c>
      <c r="R577" s="86">
        <v>17</v>
      </c>
      <c r="S577" s="87">
        <v>18</v>
      </c>
    </row>
    <row r="578" spans="1:19" ht="38.25" customHeight="1" x14ac:dyDescent="0.35">
      <c r="A578" s="720" t="s">
        <v>21</v>
      </c>
      <c r="B578" s="801">
        <v>14206</v>
      </c>
      <c r="C578" s="801">
        <f>B578-P591</f>
        <v>2654.8600000000006</v>
      </c>
      <c r="D578" s="545"/>
      <c r="E578" s="546"/>
      <c r="F578" s="547"/>
      <c r="G578" s="548"/>
      <c r="H578" s="549"/>
      <c r="I578" s="550"/>
      <c r="J578" s="550"/>
      <c r="K578" s="550"/>
      <c r="L578" s="550"/>
      <c r="M578" s="551"/>
      <c r="N578" s="552"/>
      <c r="O578" s="550"/>
      <c r="P578" s="550"/>
      <c r="Q578" s="553"/>
      <c r="R578" s="553"/>
      <c r="S578" s="551"/>
    </row>
    <row r="579" spans="1:19" ht="47.25" x14ac:dyDescent="0.35">
      <c r="A579" s="720" t="s">
        <v>14</v>
      </c>
      <c r="B579" s="802"/>
      <c r="C579" s="802"/>
      <c r="D579" s="554">
        <v>6</v>
      </c>
      <c r="E579" s="555">
        <v>8</v>
      </c>
      <c r="F579" s="556">
        <v>6</v>
      </c>
      <c r="G579" s="557">
        <v>8</v>
      </c>
      <c r="H579" s="558">
        <v>43</v>
      </c>
      <c r="I579" s="556">
        <v>43</v>
      </c>
      <c r="J579" s="559">
        <v>12818.49</v>
      </c>
      <c r="K579" s="559">
        <v>54561.440000000002</v>
      </c>
      <c r="L579" s="559">
        <v>12818.49</v>
      </c>
      <c r="M579" s="560">
        <v>54561.440000000002</v>
      </c>
      <c r="N579" s="561">
        <v>52</v>
      </c>
      <c r="O579" s="556">
        <v>52</v>
      </c>
      <c r="P579" s="559">
        <v>11551.14</v>
      </c>
      <c r="Q579" s="562">
        <v>49246.74</v>
      </c>
      <c r="R579" s="562">
        <f>P579</f>
        <v>11551.14</v>
      </c>
      <c r="S579" s="560">
        <f>Q579</f>
        <v>49246.74</v>
      </c>
    </row>
    <row r="580" spans="1:19" ht="31.5" x14ac:dyDescent="0.35">
      <c r="A580" s="720" t="s">
        <v>35</v>
      </c>
      <c r="B580" s="802"/>
      <c r="C580" s="802"/>
      <c r="D580" s="287"/>
      <c r="E580" s="288"/>
      <c r="F580" s="563"/>
      <c r="G580" s="564"/>
      <c r="H580" s="565"/>
      <c r="I580" s="563"/>
      <c r="J580" s="563"/>
      <c r="K580" s="563"/>
      <c r="L580" s="563"/>
      <c r="M580" s="566"/>
      <c r="N580" s="567"/>
      <c r="O580" s="563"/>
      <c r="P580" s="563"/>
      <c r="Q580" s="568"/>
      <c r="R580" s="568"/>
      <c r="S580" s="566"/>
    </row>
    <row r="581" spans="1:19" ht="63" x14ac:dyDescent="0.35">
      <c r="A581" s="720" t="s">
        <v>36</v>
      </c>
      <c r="B581" s="802"/>
      <c r="C581" s="802"/>
      <c r="D581" s="287"/>
      <c r="E581" s="288"/>
      <c r="F581" s="563"/>
      <c r="G581" s="564"/>
      <c r="H581" s="565"/>
      <c r="I581" s="563"/>
      <c r="J581" s="563"/>
      <c r="K581" s="563"/>
      <c r="L581" s="563"/>
      <c r="M581" s="566"/>
      <c r="N581" s="567"/>
      <c r="O581" s="563"/>
      <c r="P581" s="563"/>
      <c r="Q581" s="568"/>
      <c r="R581" s="568"/>
      <c r="S581" s="566"/>
    </row>
    <row r="582" spans="1:19" ht="63" x14ac:dyDescent="0.35">
      <c r="A582" s="720" t="s">
        <v>20</v>
      </c>
      <c r="B582" s="802"/>
      <c r="C582" s="802"/>
      <c r="D582" s="287"/>
      <c r="E582" s="288"/>
      <c r="F582" s="563"/>
      <c r="G582" s="564"/>
      <c r="H582" s="565"/>
      <c r="I582" s="563"/>
      <c r="J582" s="563"/>
      <c r="K582" s="563"/>
      <c r="L582" s="563"/>
      <c r="M582" s="566"/>
      <c r="N582" s="567"/>
      <c r="O582" s="563"/>
      <c r="P582" s="563"/>
      <c r="Q582" s="568"/>
      <c r="R582" s="568"/>
      <c r="S582" s="566"/>
    </row>
    <row r="583" spans="1:19" ht="38.25" customHeight="1" x14ac:dyDescent="0.35">
      <c r="A583" s="720" t="s">
        <v>37</v>
      </c>
      <c r="B583" s="802"/>
      <c r="C583" s="802"/>
      <c r="D583" s="287"/>
      <c r="E583" s="288"/>
      <c r="F583" s="563"/>
      <c r="G583" s="564"/>
      <c r="H583" s="565"/>
      <c r="I583" s="563"/>
      <c r="J583" s="563"/>
      <c r="K583" s="563"/>
      <c r="L583" s="563"/>
      <c r="M583" s="566"/>
      <c r="N583" s="567"/>
      <c r="O583" s="563"/>
      <c r="P583" s="563"/>
      <c r="Q583" s="568"/>
      <c r="R583" s="568"/>
      <c r="S583" s="566"/>
    </row>
    <row r="584" spans="1:19" ht="31.5" x14ac:dyDescent="0.35">
      <c r="A584" s="720" t="s">
        <v>38</v>
      </c>
      <c r="B584" s="802"/>
      <c r="C584" s="802"/>
      <c r="D584" s="287"/>
      <c r="E584" s="288"/>
      <c r="F584" s="563"/>
      <c r="G584" s="564"/>
      <c r="H584" s="565"/>
      <c r="I584" s="563"/>
      <c r="J584" s="563"/>
      <c r="K584" s="563"/>
      <c r="L584" s="563"/>
      <c r="M584" s="566"/>
      <c r="N584" s="567"/>
      <c r="O584" s="563"/>
      <c r="P584" s="563"/>
      <c r="Q584" s="568"/>
      <c r="R584" s="568"/>
      <c r="S584" s="566"/>
    </row>
    <row r="585" spans="1:19" ht="21" x14ac:dyDescent="0.35">
      <c r="A585" s="720" t="s">
        <v>15</v>
      </c>
      <c r="B585" s="802"/>
      <c r="C585" s="802"/>
      <c r="D585" s="332"/>
      <c r="E585" s="300"/>
      <c r="F585" s="262"/>
      <c r="G585" s="263"/>
      <c r="H585" s="489"/>
      <c r="I585" s="257"/>
      <c r="J585" s="490"/>
      <c r="K585" s="491"/>
      <c r="L585" s="257"/>
      <c r="M585" s="264"/>
      <c r="N585" s="492"/>
      <c r="O585" s="257"/>
      <c r="P585" s="491"/>
      <c r="Q585" s="493"/>
      <c r="R585" s="282"/>
      <c r="S585" s="566"/>
    </row>
    <row r="586" spans="1:19" ht="31.5" x14ac:dyDescent="0.35">
      <c r="A586" s="720" t="s">
        <v>16</v>
      </c>
      <c r="B586" s="802"/>
      <c r="C586" s="802"/>
      <c r="D586" s="287"/>
      <c r="E586" s="288"/>
      <c r="F586" s="563"/>
      <c r="G586" s="564"/>
      <c r="H586" s="565"/>
      <c r="I586" s="563"/>
      <c r="J586" s="563"/>
      <c r="K586" s="563"/>
      <c r="L586" s="563"/>
      <c r="M586" s="566"/>
      <c r="N586" s="567"/>
      <c r="O586" s="563"/>
      <c r="P586" s="563"/>
      <c r="Q586" s="568"/>
      <c r="R586" s="568"/>
      <c r="S586" s="566"/>
    </row>
    <row r="587" spans="1:19" ht="47.25" x14ac:dyDescent="0.25">
      <c r="A587" s="720" t="s">
        <v>17</v>
      </c>
      <c r="B587" s="802"/>
      <c r="C587" s="802"/>
      <c r="D587" s="287"/>
      <c r="E587" s="288"/>
      <c r="F587" s="257"/>
      <c r="G587" s="282"/>
      <c r="H587" s="494"/>
      <c r="I587" s="257"/>
      <c r="J587" s="257"/>
      <c r="K587" s="257"/>
      <c r="L587" s="257"/>
      <c r="M587" s="264"/>
      <c r="N587" s="492"/>
      <c r="O587" s="257"/>
      <c r="P587" s="257"/>
      <c r="Q587" s="495"/>
      <c r="R587" s="495"/>
      <c r="S587" s="264"/>
    </row>
    <row r="588" spans="1:19" ht="78.75" x14ac:dyDescent="0.35">
      <c r="A588" s="720" t="s">
        <v>22</v>
      </c>
      <c r="B588" s="802"/>
      <c r="C588" s="802"/>
      <c r="D588" s="287"/>
      <c r="E588" s="288"/>
      <c r="F588" s="257"/>
      <c r="G588" s="282"/>
      <c r="H588" s="565"/>
      <c r="I588" s="563"/>
      <c r="J588" s="563"/>
      <c r="K588" s="563"/>
      <c r="L588" s="563"/>
      <c r="M588" s="566"/>
      <c r="N588" s="567"/>
      <c r="O588" s="563"/>
      <c r="P588" s="563"/>
      <c r="Q588" s="568"/>
      <c r="R588" s="568"/>
      <c r="S588" s="566"/>
    </row>
    <row r="589" spans="1:19" ht="47.25" x14ac:dyDescent="0.35">
      <c r="A589" s="720" t="s">
        <v>18</v>
      </c>
      <c r="B589" s="802"/>
      <c r="C589" s="802"/>
      <c r="D589" s="287"/>
      <c r="E589" s="288"/>
      <c r="F589" s="257"/>
      <c r="G589" s="282"/>
      <c r="H589" s="565"/>
      <c r="I589" s="563"/>
      <c r="J589" s="563"/>
      <c r="K589" s="563"/>
      <c r="L589" s="563"/>
      <c r="M589" s="566"/>
      <c r="N589" s="567"/>
      <c r="O589" s="563"/>
      <c r="P589" s="563"/>
      <c r="Q589" s="568"/>
      <c r="R589" s="568"/>
      <c r="S589" s="566"/>
    </row>
    <row r="590" spans="1:19" ht="32.25" thickBot="1" x14ac:dyDescent="0.3">
      <c r="A590" s="721" t="s">
        <v>19</v>
      </c>
      <c r="B590" s="803"/>
      <c r="C590" s="803"/>
      <c r="D590" s="496"/>
      <c r="E590" s="497"/>
      <c r="F590" s="498"/>
      <c r="G590" s="499"/>
      <c r="H590" s="500"/>
      <c r="I590" s="498"/>
      <c r="J590" s="501"/>
      <c r="K590" s="501"/>
      <c r="L590" s="498"/>
      <c r="M590" s="502"/>
      <c r="N590" s="503"/>
      <c r="O590" s="504"/>
      <c r="P590" s="504"/>
      <c r="Q590" s="505"/>
      <c r="R590" s="505"/>
      <c r="S590" s="506"/>
    </row>
    <row r="591" spans="1:19" ht="24" thickBot="1" x14ac:dyDescent="0.3">
      <c r="A591" s="12" t="s">
        <v>12</v>
      </c>
      <c r="B591" s="13">
        <v>14206</v>
      </c>
      <c r="C591" s="13">
        <f>B578-P591</f>
        <v>2654.8600000000006</v>
      </c>
      <c r="D591" s="14">
        <f>SUM(D578:D590)</f>
        <v>6</v>
      </c>
      <c r="E591" s="14">
        <f t="shared" ref="E591:S591" si="21">SUM(E578:E590)</f>
        <v>8</v>
      </c>
      <c r="F591" s="14">
        <f t="shared" si="21"/>
        <v>6</v>
      </c>
      <c r="G591" s="14">
        <f t="shared" si="21"/>
        <v>8</v>
      </c>
      <c r="H591" s="14">
        <f t="shared" si="21"/>
        <v>43</v>
      </c>
      <c r="I591" s="14">
        <f t="shared" si="21"/>
        <v>43</v>
      </c>
      <c r="J591" s="142">
        <f t="shared" si="21"/>
        <v>12818.49</v>
      </c>
      <c r="K591" s="142">
        <f t="shared" si="21"/>
        <v>54561.440000000002</v>
      </c>
      <c r="L591" s="142">
        <f t="shared" si="21"/>
        <v>12818.49</v>
      </c>
      <c r="M591" s="142">
        <f t="shared" si="21"/>
        <v>54561.440000000002</v>
      </c>
      <c r="N591" s="14">
        <f t="shared" si="21"/>
        <v>52</v>
      </c>
      <c r="O591" s="14">
        <f t="shared" si="21"/>
        <v>52</v>
      </c>
      <c r="P591" s="142">
        <f t="shared" si="21"/>
        <v>11551.14</v>
      </c>
      <c r="Q591" s="142">
        <f t="shared" si="21"/>
        <v>49246.74</v>
      </c>
      <c r="R591" s="142">
        <f t="shared" si="21"/>
        <v>11551.14</v>
      </c>
      <c r="S591" s="142">
        <f t="shared" si="21"/>
        <v>49246.74</v>
      </c>
    </row>
    <row r="593" spans="1:19" x14ac:dyDescent="0.25">
      <c r="A593" s="7"/>
    </row>
    <row r="597" spans="1:19" ht="18.75" x14ac:dyDescent="0.3">
      <c r="A597" s="4" t="s">
        <v>43</v>
      </c>
      <c r="B597" s="4"/>
      <c r="C597" s="4"/>
      <c r="D597" s="4"/>
      <c r="E597" s="4"/>
      <c r="F597" s="4"/>
    </row>
    <row r="598" spans="1:19" ht="21" x14ac:dyDescent="0.35">
      <c r="A598" s="873" t="s">
        <v>64</v>
      </c>
      <c r="B598" s="873"/>
      <c r="C598" s="873"/>
      <c r="D598" s="873"/>
      <c r="E598" s="873"/>
      <c r="F598" s="873"/>
      <c r="G598" s="873"/>
      <c r="H598" s="873"/>
      <c r="I598" s="873"/>
      <c r="J598" s="873"/>
      <c r="K598" s="873"/>
      <c r="L598" s="873"/>
      <c r="M598" s="873"/>
      <c r="N598" s="873"/>
    </row>
    <row r="599" spans="1:19" ht="15.75" thickBot="1" x14ac:dyDescent="0.3"/>
    <row r="600" spans="1:19" ht="15.75" customHeight="1" x14ac:dyDescent="0.25">
      <c r="A600" s="797" t="s">
        <v>0</v>
      </c>
      <c r="B600" s="829" t="s">
        <v>39</v>
      </c>
      <c r="C600" s="830"/>
      <c r="D600" s="855" t="s">
        <v>73</v>
      </c>
      <c r="E600" s="856"/>
      <c r="F600" s="856"/>
      <c r="G600" s="857"/>
      <c r="H600" s="804" t="s">
        <v>74</v>
      </c>
      <c r="I600" s="804"/>
      <c r="J600" s="804"/>
      <c r="K600" s="804"/>
      <c r="L600" s="804"/>
      <c r="M600" s="805"/>
      <c r="N600" s="843" t="s">
        <v>7</v>
      </c>
      <c r="O600" s="806"/>
      <c r="P600" s="807"/>
      <c r="Q600" s="808"/>
      <c r="R600" s="808"/>
      <c r="S600" s="809"/>
    </row>
    <row r="601" spans="1:19" ht="16.5" customHeight="1" thickBot="1" x14ac:dyDescent="0.3">
      <c r="A601" s="798"/>
      <c r="B601" s="831"/>
      <c r="C601" s="832"/>
      <c r="D601" s="883"/>
      <c r="E601" s="884"/>
      <c r="F601" s="884"/>
      <c r="G601" s="885"/>
      <c r="H601" s="833" t="s">
        <v>5</v>
      </c>
      <c r="I601" s="834"/>
      <c r="J601" s="835" t="s">
        <v>33</v>
      </c>
      <c r="K601" s="833"/>
      <c r="L601" s="833"/>
      <c r="M601" s="836"/>
      <c r="N601" s="879" t="s">
        <v>75</v>
      </c>
      <c r="O601" s="865"/>
      <c r="P601" s="841" t="s">
        <v>13</v>
      </c>
      <c r="Q601" s="835"/>
      <c r="R601" s="835"/>
      <c r="S601" s="842"/>
    </row>
    <row r="602" spans="1:19" ht="15.75" customHeight="1" x14ac:dyDescent="0.25">
      <c r="A602" s="799"/>
      <c r="B602" s="837" t="s">
        <v>40</v>
      </c>
      <c r="C602" s="839" t="s">
        <v>34</v>
      </c>
      <c r="D602" s="816" t="s">
        <v>76</v>
      </c>
      <c r="E602" s="818" t="s">
        <v>77</v>
      </c>
      <c r="F602" s="826" t="s">
        <v>23</v>
      </c>
      <c r="G602" s="827"/>
      <c r="H602" s="868" t="s">
        <v>8</v>
      </c>
      <c r="I602" s="861" t="s">
        <v>23</v>
      </c>
      <c r="J602" s="810" t="s">
        <v>8</v>
      </c>
      <c r="K602" s="811"/>
      <c r="L602" s="866" t="s">
        <v>23</v>
      </c>
      <c r="M602" s="867"/>
      <c r="N602" s="837" t="s">
        <v>8</v>
      </c>
      <c r="O602" s="812" t="s">
        <v>23</v>
      </c>
      <c r="P602" s="810" t="s">
        <v>8</v>
      </c>
      <c r="Q602" s="811"/>
      <c r="R602" s="824" t="s">
        <v>23</v>
      </c>
      <c r="S602" s="825"/>
    </row>
    <row r="603" spans="1:19" ht="30" customHeight="1" thickBot="1" x14ac:dyDescent="0.3">
      <c r="A603" s="799"/>
      <c r="B603" s="838"/>
      <c r="C603" s="840"/>
      <c r="D603" s="817"/>
      <c r="E603" s="819"/>
      <c r="F603" s="76" t="s">
        <v>78</v>
      </c>
      <c r="G603" s="80" t="s">
        <v>79</v>
      </c>
      <c r="H603" s="868"/>
      <c r="I603" s="861"/>
      <c r="J603" s="25" t="s">
        <v>41</v>
      </c>
      <c r="K603" s="26" t="s">
        <v>42</v>
      </c>
      <c r="L603" s="25" t="s">
        <v>41</v>
      </c>
      <c r="M603" s="27" t="s">
        <v>42</v>
      </c>
      <c r="N603" s="913"/>
      <c r="O603" s="813"/>
      <c r="P603" s="77" t="s">
        <v>41</v>
      </c>
      <c r="Q603" s="75" t="s">
        <v>42</v>
      </c>
      <c r="R603" s="77" t="s">
        <v>41</v>
      </c>
      <c r="S603" s="78" t="s">
        <v>42</v>
      </c>
    </row>
    <row r="604" spans="1:19" ht="15.75" thickBot="1" x14ac:dyDescent="0.3">
      <c r="A604" s="23" t="s">
        <v>1</v>
      </c>
      <c r="B604" s="24" t="s">
        <v>2</v>
      </c>
      <c r="C604" s="23" t="s">
        <v>3</v>
      </c>
      <c r="D604" s="81" t="s">
        <v>4</v>
      </c>
      <c r="E604" s="81" t="s">
        <v>6</v>
      </c>
      <c r="F604" s="82">
        <v>5</v>
      </c>
      <c r="G604" s="83">
        <v>6</v>
      </c>
      <c r="H604" s="84">
        <v>7</v>
      </c>
      <c r="I604" s="85">
        <v>8</v>
      </c>
      <c r="J604" s="86">
        <v>9</v>
      </c>
      <c r="K604" s="85">
        <v>10</v>
      </c>
      <c r="L604" s="87">
        <v>11</v>
      </c>
      <c r="M604" s="88">
        <v>12</v>
      </c>
      <c r="N604" s="84">
        <v>13</v>
      </c>
      <c r="O604" s="85">
        <v>14</v>
      </c>
      <c r="P604" s="89">
        <v>15</v>
      </c>
      <c r="Q604" s="86">
        <v>16</v>
      </c>
      <c r="R604" s="86">
        <v>17</v>
      </c>
      <c r="S604" s="87">
        <v>18</v>
      </c>
    </row>
    <row r="605" spans="1:19" ht="38.25" customHeight="1" x14ac:dyDescent="0.35">
      <c r="A605" s="720" t="s">
        <v>21</v>
      </c>
      <c r="B605" s="801">
        <v>2732</v>
      </c>
      <c r="C605" s="848">
        <f>B605-P618</f>
        <v>1074.9775872971263</v>
      </c>
      <c r="D605" s="545"/>
      <c r="E605" s="546"/>
      <c r="F605" s="547"/>
      <c r="G605" s="548"/>
      <c r="H605" s="549"/>
      <c r="I605" s="550"/>
      <c r="J605" s="550"/>
      <c r="K605" s="550"/>
      <c r="L605" s="550"/>
      <c r="M605" s="551"/>
      <c r="N605" s="549"/>
      <c r="O605" s="550"/>
      <c r="P605" s="550"/>
      <c r="Q605" s="553"/>
      <c r="R605" s="553"/>
      <c r="S605" s="551"/>
    </row>
    <row r="606" spans="1:19" ht="47.25" x14ac:dyDescent="0.35">
      <c r="A606" s="720" t="s">
        <v>14</v>
      </c>
      <c r="B606" s="802"/>
      <c r="C606" s="849"/>
      <c r="D606" s="333">
        <v>1</v>
      </c>
      <c r="E606" s="317">
        <v>1</v>
      </c>
      <c r="F606" s="556">
        <v>1</v>
      </c>
      <c r="G606" s="557">
        <v>1</v>
      </c>
      <c r="H606" s="558">
        <v>6</v>
      </c>
      <c r="I606" s="556">
        <v>6</v>
      </c>
      <c r="J606" s="764">
        <f>K606/4.2699</f>
        <v>1657.0224127028737</v>
      </c>
      <c r="K606" s="559">
        <v>7075.32</v>
      </c>
      <c r="L606" s="764">
        <f>M606/4.2699</f>
        <v>1657.0224127028737</v>
      </c>
      <c r="M606" s="560">
        <v>7075.32</v>
      </c>
      <c r="N606" s="558">
        <v>6</v>
      </c>
      <c r="O606" s="556">
        <v>6</v>
      </c>
      <c r="P606" s="559">
        <f>Q606/4.2699</f>
        <v>1657.0224127028737</v>
      </c>
      <c r="Q606" s="562">
        <v>7075.32</v>
      </c>
      <c r="R606" s="559">
        <f>S606/4.2699</f>
        <v>1657.0224127028737</v>
      </c>
      <c r="S606" s="560">
        <v>7075.32</v>
      </c>
    </row>
    <row r="607" spans="1:19" ht="31.5" x14ac:dyDescent="0.35">
      <c r="A607" s="720" t="s">
        <v>35</v>
      </c>
      <c r="B607" s="802"/>
      <c r="C607" s="849"/>
      <c r="D607" s="287"/>
      <c r="E607" s="288"/>
      <c r="F607" s="563"/>
      <c r="G607" s="564"/>
      <c r="H607" s="565"/>
      <c r="I607" s="563"/>
      <c r="J607" s="563"/>
      <c r="K607" s="563"/>
      <c r="L607" s="563"/>
      <c r="M607" s="566"/>
      <c r="N607" s="565"/>
      <c r="O607" s="563"/>
      <c r="P607" s="563"/>
      <c r="Q607" s="568"/>
      <c r="R607" s="568"/>
      <c r="S607" s="566"/>
    </row>
    <row r="608" spans="1:19" ht="63" x14ac:dyDescent="0.35">
      <c r="A608" s="720" t="s">
        <v>36</v>
      </c>
      <c r="B608" s="802"/>
      <c r="C608" s="849"/>
      <c r="D608" s="287"/>
      <c r="E608" s="288"/>
      <c r="F608" s="563"/>
      <c r="G608" s="564"/>
      <c r="H608" s="565"/>
      <c r="I608" s="563"/>
      <c r="J608" s="563"/>
      <c r="K608" s="563"/>
      <c r="L608" s="563"/>
      <c r="M608" s="566"/>
      <c r="N608" s="565"/>
      <c r="O608" s="563"/>
      <c r="P608" s="563"/>
      <c r="Q608" s="568"/>
      <c r="R608" s="568"/>
      <c r="S608" s="566"/>
    </row>
    <row r="609" spans="1:19" ht="63" x14ac:dyDescent="0.35">
      <c r="A609" s="720" t="s">
        <v>20</v>
      </c>
      <c r="B609" s="802"/>
      <c r="C609" s="849"/>
      <c r="D609" s="287"/>
      <c r="E609" s="288"/>
      <c r="F609" s="563"/>
      <c r="G609" s="564"/>
      <c r="H609" s="565"/>
      <c r="I609" s="563"/>
      <c r="J609" s="563"/>
      <c r="K609" s="563"/>
      <c r="L609" s="563"/>
      <c r="M609" s="566"/>
      <c r="N609" s="565"/>
      <c r="O609" s="563"/>
      <c r="P609" s="563"/>
      <c r="Q609" s="568"/>
      <c r="R609" s="568"/>
      <c r="S609" s="566"/>
    </row>
    <row r="610" spans="1:19" ht="38.25" customHeight="1" x14ac:dyDescent="0.35">
      <c r="A610" s="720" t="s">
        <v>37</v>
      </c>
      <c r="B610" s="802"/>
      <c r="C610" s="849"/>
      <c r="D610" s="287"/>
      <c r="E610" s="288"/>
      <c r="F610" s="563"/>
      <c r="G610" s="564"/>
      <c r="H610" s="565"/>
      <c r="I610" s="563"/>
      <c r="J610" s="563"/>
      <c r="K610" s="563"/>
      <c r="L610" s="563"/>
      <c r="M610" s="566"/>
      <c r="N610" s="565"/>
      <c r="O610" s="563"/>
      <c r="P610" s="563"/>
      <c r="Q610" s="568"/>
      <c r="R610" s="568"/>
      <c r="S610" s="566"/>
    </row>
    <row r="611" spans="1:19" ht="31.5" x14ac:dyDescent="0.35">
      <c r="A611" s="720" t="s">
        <v>38</v>
      </c>
      <c r="B611" s="802"/>
      <c r="C611" s="849"/>
      <c r="D611" s="287"/>
      <c r="E611" s="288"/>
      <c r="F611" s="563"/>
      <c r="G611" s="564"/>
      <c r="H611" s="565"/>
      <c r="I611" s="563"/>
      <c r="J611" s="563"/>
      <c r="K611" s="563"/>
      <c r="L611" s="563"/>
      <c r="M611" s="566"/>
      <c r="N611" s="565"/>
      <c r="O611" s="563"/>
      <c r="P611" s="563"/>
      <c r="Q611" s="568"/>
      <c r="R611" s="568"/>
      <c r="S611" s="566"/>
    </row>
    <row r="612" spans="1:19" ht="21" x14ac:dyDescent="0.35">
      <c r="A612" s="720" t="s">
        <v>15</v>
      </c>
      <c r="B612" s="802"/>
      <c r="C612" s="849"/>
      <c r="D612" s="332"/>
      <c r="E612" s="300"/>
      <c r="F612" s="262"/>
      <c r="G612" s="263"/>
      <c r="H612" s="489"/>
      <c r="I612" s="257"/>
      <c r="J612" s="490"/>
      <c r="K612" s="491"/>
      <c r="L612" s="257"/>
      <c r="M612" s="264"/>
      <c r="N612" s="494"/>
      <c r="O612" s="257"/>
      <c r="P612" s="491"/>
      <c r="Q612" s="493"/>
      <c r="R612" s="282"/>
      <c r="S612" s="566"/>
    </row>
    <row r="613" spans="1:19" ht="31.5" x14ac:dyDescent="0.35">
      <c r="A613" s="720" t="s">
        <v>16</v>
      </c>
      <c r="B613" s="802"/>
      <c r="C613" s="849"/>
      <c r="D613" s="287"/>
      <c r="E613" s="288"/>
      <c r="F613" s="563"/>
      <c r="G613" s="564"/>
      <c r="H613" s="565"/>
      <c r="I613" s="563"/>
      <c r="J613" s="563"/>
      <c r="K613" s="563"/>
      <c r="L613" s="563"/>
      <c r="M613" s="566"/>
      <c r="N613" s="565"/>
      <c r="O613" s="563"/>
      <c r="P613" s="563"/>
      <c r="Q613" s="568"/>
      <c r="R613" s="568"/>
      <c r="S613" s="566"/>
    </row>
    <row r="614" spans="1:19" ht="47.25" x14ac:dyDescent="0.25">
      <c r="A614" s="720" t="s">
        <v>17</v>
      </c>
      <c r="B614" s="802"/>
      <c r="C614" s="849"/>
      <c r="D614" s="287"/>
      <c r="E614" s="288"/>
      <c r="F614" s="257"/>
      <c r="G614" s="282"/>
      <c r="H614" s="494"/>
      <c r="I614" s="257"/>
      <c r="J614" s="257"/>
      <c r="K614" s="257"/>
      <c r="L614" s="257"/>
      <c r="M614" s="264"/>
      <c r="N614" s="494"/>
      <c r="O614" s="257"/>
      <c r="P614" s="257"/>
      <c r="Q614" s="495"/>
      <c r="R614" s="495"/>
      <c r="S614" s="264"/>
    </row>
    <row r="615" spans="1:19" ht="78.75" x14ac:dyDescent="0.35">
      <c r="A615" s="720" t="s">
        <v>22</v>
      </c>
      <c r="B615" s="802"/>
      <c r="C615" s="849"/>
      <c r="D615" s="287"/>
      <c r="E615" s="288"/>
      <c r="F615" s="257"/>
      <c r="G615" s="282"/>
      <c r="H615" s="565"/>
      <c r="I615" s="563"/>
      <c r="J615" s="563"/>
      <c r="K615" s="563"/>
      <c r="L615" s="563"/>
      <c r="M615" s="566"/>
      <c r="N615" s="565"/>
      <c r="O615" s="563"/>
      <c r="P615" s="563"/>
      <c r="Q615" s="568"/>
      <c r="R615" s="568"/>
      <c r="S615" s="566"/>
    </row>
    <row r="616" spans="1:19" ht="47.25" x14ac:dyDescent="0.35">
      <c r="A616" s="720" t="s">
        <v>18</v>
      </c>
      <c r="B616" s="802"/>
      <c r="C616" s="849"/>
      <c r="D616" s="287"/>
      <c r="E616" s="288"/>
      <c r="F616" s="257"/>
      <c r="G616" s="282"/>
      <c r="H616" s="565"/>
      <c r="I616" s="563"/>
      <c r="J616" s="563"/>
      <c r="K616" s="563"/>
      <c r="L616" s="563"/>
      <c r="M616" s="566"/>
      <c r="N616" s="565"/>
      <c r="O616" s="563"/>
      <c r="P616" s="563"/>
      <c r="Q616" s="568"/>
      <c r="R616" s="568"/>
      <c r="S616" s="566"/>
    </row>
    <row r="617" spans="1:19" ht="32.25" thickBot="1" x14ac:dyDescent="0.3">
      <c r="A617" s="721" t="s">
        <v>19</v>
      </c>
      <c r="B617" s="803"/>
      <c r="C617" s="869"/>
      <c r="D617" s="496"/>
      <c r="E617" s="497"/>
      <c r="F617" s="498"/>
      <c r="G617" s="499"/>
      <c r="H617" s="500"/>
      <c r="I617" s="498"/>
      <c r="J617" s="501"/>
      <c r="K617" s="501"/>
      <c r="L617" s="498"/>
      <c r="M617" s="502"/>
      <c r="N617" s="569"/>
      <c r="O617" s="504"/>
      <c r="P617" s="504"/>
      <c r="Q617" s="505"/>
      <c r="R617" s="505"/>
      <c r="S617" s="506"/>
    </row>
    <row r="618" spans="1:19" ht="24" thickBot="1" x14ac:dyDescent="0.3">
      <c r="A618" s="12" t="s">
        <v>12</v>
      </c>
      <c r="B618" s="144">
        <v>2732</v>
      </c>
      <c r="C618" s="144">
        <f>B605-P618</f>
        <v>1074.9775872971263</v>
      </c>
      <c r="D618" s="145">
        <f>SUM(D605:D617)</f>
        <v>1</v>
      </c>
      <c r="E618" s="145">
        <f t="shared" ref="E618:S618" si="22">SUM(E605:E617)</f>
        <v>1</v>
      </c>
      <c r="F618" s="145">
        <f t="shared" si="22"/>
        <v>1</v>
      </c>
      <c r="G618" s="145">
        <f t="shared" si="22"/>
        <v>1</v>
      </c>
      <c r="H618" s="145">
        <f t="shared" si="22"/>
        <v>6</v>
      </c>
      <c r="I618" s="145">
        <f t="shared" si="22"/>
        <v>6</v>
      </c>
      <c r="J618" s="765">
        <f>SUM(J605:J617)</f>
        <v>1657.0224127028737</v>
      </c>
      <c r="K618" s="765">
        <f t="shared" si="22"/>
        <v>7075.32</v>
      </c>
      <c r="L618" s="765">
        <f t="shared" si="22"/>
        <v>1657.0224127028737</v>
      </c>
      <c r="M618" s="765">
        <f t="shared" si="22"/>
        <v>7075.32</v>
      </c>
      <c r="N618" s="145">
        <f t="shared" si="22"/>
        <v>6</v>
      </c>
      <c r="O618" s="145">
        <f t="shared" si="22"/>
        <v>6</v>
      </c>
      <c r="P618" s="765">
        <f t="shared" si="22"/>
        <v>1657.0224127028737</v>
      </c>
      <c r="Q618" s="765">
        <f t="shared" si="22"/>
        <v>7075.32</v>
      </c>
      <c r="R618" s="765">
        <f t="shared" si="22"/>
        <v>1657.0224127028737</v>
      </c>
      <c r="S618" s="766">
        <f t="shared" si="22"/>
        <v>7075.32</v>
      </c>
    </row>
    <row r="619" spans="1:19" ht="21" x14ac:dyDescent="0.35">
      <c r="A619" s="52"/>
      <c r="B619" s="53"/>
      <c r="D619" s="22" t="s">
        <v>116</v>
      </c>
    </row>
    <row r="623" spans="1:19" ht="18.75" x14ac:dyDescent="0.3">
      <c r="A623" s="4" t="s">
        <v>43</v>
      </c>
      <c r="B623" s="4"/>
      <c r="C623" s="4"/>
      <c r="D623" s="4"/>
      <c r="E623" s="4"/>
      <c r="F623" s="4"/>
    </row>
    <row r="624" spans="1:19" ht="21" x14ac:dyDescent="0.35">
      <c r="A624" s="873" t="s">
        <v>44</v>
      </c>
      <c r="B624" s="873"/>
      <c r="C624" s="873"/>
      <c r="D624" s="873"/>
      <c r="E624" s="873"/>
      <c r="F624" s="873"/>
      <c r="G624" s="873"/>
      <c r="H624" s="873"/>
      <c r="I624" s="873"/>
      <c r="J624" s="873"/>
      <c r="K624" s="873"/>
      <c r="L624" s="873"/>
      <c r="M624" s="873"/>
      <c r="N624" s="873"/>
    </row>
    <row r="625" spans="1:19" ht="15.75" thickBot="1" x14ac:dyDescent="0.3"/>
    <row r="626" spans="1:19" ht="15.75" customHeight="1" x14ac:dyDescent="0.25">
      <c r="A626" s="797" t="s">
        <v>0</v>
      </c>
      <c r="B626" s="829" t="s">
        <v>39</v>
      </c>
      <c r="C626" s="830"/>
      <c r="D626" s="855" t="s">
        <v>73</v>
      </c>
      <c r="E626" s="856"/>
      <c r="F626" s="856"/>
      <c r="G626" s="857"/>
      <c r="H626" s="804" t="s">
        <v>74</v>
      </c>
      <c r="I626" s="804"/>
      <c r="J626" s="804"/>
      <c r="K626" s="804"/>
      <c r="L626" s="804"/>
      <c r="M626" s="805"/>
      <c r="N626" s="806" t="s">
        <v>7</v>
      </c>
      <c r="O626" s="806"/>
      <c r="P626" s="807"/>
      <c r="Q626" s="808"/>
      <c r="R626" s="808"/>
      <c r="S626" s="809"/>
    </row>
    <row r="627" spans="1:19" ht="16.5" customHeight="1" thickBot="1" x14ac:dyDescent="0.3">
      <c r="A627" s="798"/>
      <c r="B627" s="831"/>
      <c r="C627" s="832"/>
      <c r="D627" s="883"/>
      <c r="E627" s="884"/>
      <c r="F627" s="884"/>
      <c r="G627" s="885"/>
      <c r="H627" s="833" t="s">
        <v>5</v>
      </c>
      <c r="I627" s="834"/>
      <c r="J627" s="835" t="s">
        <v>33</v>
      </c>
      <c r="K627" s="833"/>
      <c r="L627" s="833"/>
      <c r="M627" s="836"/>
      <c r="N627" s="864" t="s">
        <v>75</v>
      </c>
      <c r="O627" s="865"/>
      <c r="P627" s="841" t="s">
        <v>13</v>
      </c>
      <c r="Q627" s="835"/>
      <c r="R627" s="835"/>
      <c r="S627" s="842"/>
    </row>
    <row r="628" spans="1:19" ht="38.25" customHeight="1" x14ac:dyDescent="0.25">
      <c r="A628" s="799"/>
      <c r="B628" s="837" t="s">
        <v>40</v>
      </c>
      <c r="C628" s="839" t="s">
        <v>34</v>
      </c>
      <c r="D628" s="816" t="s">
        <v>76</v>
      </c>
      <c r="E628" s="818" t="s">
        <v>77</v>
      </c>
      <c r="F628" s="826" t="s">
        <v>23</v>
      </c>
      <c r="G628" s="827"/>
      <c r="H628" s="868" t="s">
        <v>8</v>
      </c>
      <c r="I628" s="861" t="s">
        <v>23</v>
      </c>
      <c r="J628" s="810" t="s">
        <v>8</v>
      </c>
      <c r="K628" s="811"/>
      <c r="L628" s="866" t="s">
        <v>23</v>
      </c>
      <c r="M628" s="867"/>
      <c r="N628" s="812" t="s">
        <v>8</v>
      </c>
      <c r="O628" s="812" t="s">
        <v>23</v>
      </c>
      <c r="P628" s="810" t="s">
        <v>8</v>
      </c>
      <c r="Q628" s="811"/>
      <c r="R628" s="824" t="s">
        <v>23</v>
      </c>
      <c r="S628" s="825"/>
    </row>
    <row r="629" spans="1:19" ht="16.5" thickBot="1" x14ac:dyDescent="0.3">
      <c r="A629" s="799"/>
      <c r="B629" s="838"/>
      <c r="C629" s="840"/>
      <c r="D629" s="817"/>
      <c r="E629" s="819"/>
      <c r="F629" s="76" t="s">
        <v>78</v>
      </c>
      <c r="G629" s="80" t="s">
        <v>79</v>
      </c>
      <c r="H629" s="868"/>
      <c r="I629" s="861"/>
      <c r="J629" s="25" t="s">
        <v>41</v>
      </c>
      <c r="K629" s="26" t="s">
        <v>42</v>
      </c>
      <c r="L629" s="25" t="s">
        <v>41</v>
      </c>
      <c r="M629" s="27" t="s">
        <v>42</v>
      </c>
      <c r="N629" s="813"/>
      <c r="O629" s="813"/>
      <c r="P629" s="77" t="s">
        <v>41</v>
      </c>
      <c r="Q629" s="75" t="s">
        <v>42</v>
      </c>
      <c r="R629" s="77" t="s">
        <v>41</v>
      </c>
      <c r="S629" s="78" t="s">
        <v>42</v>
      </c>
    </row>
    <row r="630" spans="1:19" ht="15.75" thickBot="1" x14ac:dyDescent="0.3">
      <c r="A630" s="23" t="s">
        <v>1</v>
      </c>
      <c r="B630" s="24" t="s">
        <v>2</v>
      </c>
      <c r="C630" s="23" t="s">
        <v>3</v>
      </c>
      <c r="D630" s="81" t="s">
        <v>4</v>
      </c>
      <c r="E630" s="81" t="s">
        <v>6</v>
      </c>
      <c r="F630" s="82">
        <v>5</v>
      </c>
      <c r="G630" s="83">
        <v>6</v>
      </c>
      <c r="H630" s="84">
        <v>7</v>
      </c>
      <c r="I630" s="85">
        <v>8</v>
      </c>
      <c r="J630" s="86">
        <v>9</v>
      </c>
      <c r="K630" s="85">
        <v>10</v>
      </c>
      <c r="L630" s="87">
        <v>11</v>
      </c>
      <c r="M630" s="88">
        <v>12</v>
      </c>
      <c r="N630" s="84">
        <v>13</v>
      </c>
      <c r="O630" s="85">
        <v>14</v>
      </c>
      <c r="P630" s="89">
        <v>15</v>
      </c>
      <c r="Q630" s="86">
        <v>16</v>
      </c>
      <c r="R630" s="86">
        <v>17</v>
      </c>
      <c r="S630" s="87">
        <v>18</v>
      </c>
    </row>
    <row r="631" spans="1:19" ht="38.25" customHeight="1" x14ac:dyDescent="0.25">
      <c r="A631" s="720" t="s">
        <v>21</v>
      </c>
      <c r="B631" s="801">
        <v>2375</v>
      </c>
      <c r="C631" s="848">
        <f>B631-P644</f>
        <v>222.29150565586997</v>
      </c>
      <c r="D631" s="236"/>
      <c r="E631" s="228"/>
      <c r="F631" s="229"/>
      <c r="G631" s="230"/>
      <c r="H631" s="231"/>
      <c r="I631" s="232"/>
      <c r="J631" s="232"/>
      <c r="K631" s="232"/>
      <c r="L631" s="232"/>
      <c r="M631" s="233"/>
      <c r="N631" s="234"/>
      <c r="O631" s="232"/>
      <c r="P631" s="232"/>
      <c r="Q631" s="235"/>
      <c r="R631" s="235"/>
      <c r="S631" s="233"/>
    </row>
    <row r="632" spans="1:19" ht="47.25" x14ac:dyDescent="0.25">
      <c r="A632" s="720" t="s">
        <v>14</v>
      </c>
      <c r="B632" s="802"/>
      <c r="C632" s="849"/>
      <c r="D632" s="333">
        <v>1</v>
      </c>
      <c r="E632" s="317">
        <v>2</v>
      </c>
      <c r="F632" s="318">
        <v>1</v>
      </c>
      <c r="G632" s="319">
        <v>2</v>
      </c>
      <c r="H632" s="305">
        <v>15</v>
      </c>
      <c r="I632" s="318">
        <f>H632</f>
        <v>15</v>
      </c>
      <c r="J632" s="255">
        <f>9191.85/4.2699</f>
        <v>2152.70849434413</v>
      </c>
      <c r="K632" s="255">
        <v>9191.85</v>
      </c>
      <c r="L632" s="255">
        <f>J632</f>
        <v>2152.70849434413</v>
      </c>
      <c r="M632" s="321">
        <f>K632</f>
        <v>9191.85</v>
      </c>
      <c r="N632" s="344">
        <v>16</v>
      </c>
      <c r="O632" s="347">
        <v>16</v>
      </c>
      <c r="P632" s="255">
        <f>L632</f>
        <v>2152.70849434413</v>
      </c>
      <c r="Q632" s="254">
        <f>M632</f>
        <v>9191.85</v>
      </c>
      <c r="R632" s="254">
        <f>L632</f>
        <v>2152.70849434413</v>
      </c>
      <c r="S632" s="321">
        <f>M632</f>
        <v>9191.85</v>
      </c>
    </row>
    <row r="633" spans="1:19" ht="31.5" x14ac:dyDescent="0.25">
      <c r="A633" s="720" t="s">
        <v>35</v>
      </c>
      <c r="B633" s="802"/>
      <c r="C633" s="849"/>
      <c r="D633" s="237"/>
      <c r="E633" s="221"/>
      <c r="F633" s="222"/>
      <c r="G633" s="223"/>
      <c r="H633" s="224"/>
      <c r="I633" s="222"/>
      <c r="J633" s="222"/>
      <c r="K633" s="222"/>
      <c r="L633" s="222"/>
      <c r="M633" s="220"/>
      <c r="N633" s="225"/>
      <c r="O633" s="222"/>
      <c r="P633" s="222"/>
      <c r="Q633" s="226"/>
      <c r="R633" s="226"/>
      <c r="S633" s="220"/>
    </row>
    <row r="634" spans="1:19" ht="68.25" customHeight="1" x14ac:dyDescent="0.25">
      <c r="A634" s="720" t="s">
        <v>36</v>
      </c>
      <c r="B634" s="802"/>
      <c r="C634" s="849"/>
      <c r="D634" s="237"/>
      <c r="E634" s="221"/>
      <c r="F634" s="222"/>
      <c r="G634" s="223"/>
      <c r="H634" s="224"/>
      <c r="I634" s="222"/>
      <c r="J634" s="222"/>
      <c r="K634" s="222"/>
      <c r="L634" s="222"/>
      <c r="M634" s="220"/>
      <c r="N634" s="225"/>
      <c r="O634" s="222"/>
      <c r="P634" s="222"/>
      <c r="Q634" s="226"/>
      <c r="R634" s="226"/>
      <c r="S634" s="220"/>
    </row>
    <row r="635" spans="1:19" ht="63" x14ac:dyDescent="0.25">
      <c r="A635" s="720" t="s">
        <v>20</v>
      </c>
      <c r="B635" s="802"/>
      <c r="C635" s="849"/>
      <c r="D635" s="237"/>
      <c r="E635" s="221"/>
      <c r="F635" s="222"/>
      <c r="G635" s="223"/>
      <c r="H635" s="224"/>
      <c r="I635" s="222"/>
      <c r="J635" s="222"/>
      <c r="K635" s="222"/>
      <c r="L635" s="222"/>
      <c r="M635" s="220"/>
      <c r="N635" s="225"/>
      <c r="O635" s="222"/>
      <c r="P635" s="222"/>
      <c r="Q635" s="226"/>
      <c r="R635" s="226"/>
      <c r="S635" s="220"/>
    </row>
    <row r="636" spans="1:19" ht="63" customHeight="1" x14ac:dyDescent="0.25">
      <c r="A636" s="720" t="s">
        <v>37</v>
      </c>
      <c r="B636" s="802"/>
      <c r="C636" s="849"/>
      <c r="D636" s="237"/>
      <c r="E636" s="221"/>
      <c r="F636" s="222"/>
      <c r="G636" s="223"/>
      <c r="H636" s="224"/>
      <c r="I636" s="222"/>
      <c r="J636" s="222"/>
      <c r="K636" s="222"/>
      <c r="L636" s="222"/>
      <c r="M636" s="220"/>
      <c r="N636" s="225"/>
      <c r="O636" s="222"/>
      <c r="P636" s="222"/>
      <c r="Q636" s="226"/>
      <c r="R636" s="226"/>
      <c r="S636" s="220"/>
    </row>
    <row r="637" spans="1:19" ht="31.5" x14ac:dyDescent="0.25">
      <c r="A637" s="720" t="s">
        <v>38</v>
      </c>
      <c r="B637" s="802"/>
      <c r="C637" s="849"/>
      <c r="D637" s="237"/>
      <c r="E637" s="221"/>
      <c r="F637" s="222"/>
      <c r="G637" s="223"/>
      <c r="H637" s="224"/>
      <c r="I637" s="222"/>
      <c r="J637" s="222"/>
      <c r="K637" s="222"/>
      <c r="L637" s="222"/>
      <c r="M637" s="220"/>
      <c r="N637" s="225"/>
      <c r="O637" s="222"/>
      <c r="P637" s="222"/>
      <c r="Q637" s="226"/>
      <c r="R637" s="226"/>
      <c r="S637" s="220"/>
    </row>
    <row r="638" spans="1:19" ht="15.75" x14ac:dyDescent="0.25">
      <c r="A638" s="720" t="s">
        <v>15</v>
      </c>
      <c r="B638" s="802"/>
      <c r="C638" s="849"/>
      <c r="D638" s="165"/>
      <c r="E638" s="166"/>
      <c r="F638" s="164"/>
      <c r="G638" s="163"/>
      <c r="H638" s="167"/>
      <c r="I638" s="217"/>
      <c r="J638" s="168"/>
      <c r="K638" s="169"/>
      <c r="L638" s="217"/>
      <c r="M638" s="218"/>
      <c r="N638" s="239"/>
      <c r="O638" s="217"/>
      <c r="P638" s="169"/>
      <c r="Q638" s="170"/>
      <c r="R638" s="219"/>
      <c r="S638" s="220"/>
    </row>
    <row r="639" spans="1:19" ht="31.5" x14ac:dyDescent="0.25">
      <c r="A639" s="720" t="s">
        <v>16</v>
      </c>
      <c r="B639" s="802"/>
      <c r="C639" s="849"/>
      <c r="D639" s="237"/>
      <c r="E639" s="221"/>
      <c r="F639" s="222"/>
      <c r="G639" s="223"/>
      <c r="H639" s="224"/>
      <c r="I639" s="222"/>
      <c r="J639" s="222"/>
      <c r="K639" s="222"/>
      <c r="L639" s="222"/>
      <c r="M639" s="220"/>
      <c r="N639" s="225"/>
      <c r="O639" s="222"/>
      <c r="P639" s="222"/>
      <c r="Q639" s="226"/>
      <c r="R639" s="226"/>
      <c r="S639" s="220"/>
    </row>
    <row r="640" spans="1:19" ht="47.25" x14ac:dyDescent="0.25">
      <c r="A640" s="720" t="s">
        <v>17</v>
      </c>
      <c r="B640" s="802"/>
      <c r="C640" s="849"/>
      <c r="D640" s="238"/>
      <c r="E640" s="227"/>
      <c r="F640" s="217"/>
      <c r="G640" s="219"/>
      <c r="H640" s="240"/>
      <c r="I640" s="217"/>
      <c r="J640" s="217"/>
      <c r="K640" s="217"/>
      <c r="L640" s="217"/>
      <c r="M640" s="218"/>
      <c r="N640" s="239"/>
      <c r="O640" s="217"/>
      <c r="P640" s="217"/>
      <c r="Q640" s="241"/>
      <c r="R640" s="241"/>
      <c r="S640" s="218"/>
    </row>
    <row r="641" spans="1:19" ht="78.75" x14ac:dyDescent="0.25">
      <c r="A641" s="720" t="s">
        <v>22</v>
      </c>
      <c r="B641" s="802"/>
      <c r="C641" s="849"/>
      <c r="D641" s="238"/>
      <c r="E641" s="227"/>
      <c r="F641" s="217"/>
      <c r="G641" s="219"/>
      <c r="H641" s="224"/>
      <c r="I641" s="222"/>
      <c r="J641" s="222"/>
      <c r="K641" s="222"/>
      <c r="L641" s="222"/>
      <c r="M641" s="220"/>
      <c r="N641" s="225"/>
      <c r="O641" s="222"/>
      <c r="P641" s="222"/>
      <c r="Q641" s="226"/>
      <c r="R641" s="226"/>
      <c r="S641" s="220"/>
    </row>
    <row r="642" spans="1:19" ht="47.25" x14ac:dyDescent="0.25">
      <c r="A642" s="720" t="s">
        <v>18</v>
      </c>
      <c r="B642" s="802"/>
      <c r="C642" s="849"/>
      <c r="D642" s="238"/>
      <c r="E642" s="227"/>
      <c r="F642" s="217"/>
      <c r="G642" s="219"/>
      <c r="H642" s="224"/>
      <c r="I642" s="222"/>
      <c r="J642" s="222"/>
      <c r="K642" s="222"/>
      <c r="L642" s="222"/>
      <c r="M642" s="220"/>
      <c r="N642" s="225"/>
      <c r="O642" s="222"/>
      <c r="P642" s="222"/>
      <c r="Q642" s="226"/>
      <c r="R642" s="226"/>
      <c r="S642" s="220"/>
    </row>
    <row r="643" spans="1:19" ht="32.25" thickBot="1" x14ac:dyDescent="0.3">
      <c r="A643" s="721" t="s">
        <v>19</v>
      </c>
      <c r="B643" s="803"/>
      <c r="C643" s="869"/>
      <c r="D643" s="242"/>
      <c r="E643" s="243"/>
      <c r="F643" s="244"/>
      <c r="G643" s="245"/>
      <c r="H643" s="246"/>
      <c r="I643" s="244"/>
      <c r="J643" s="247"/>
      <c r="K643" s="247"/>
      <c r="L643" s="244"/>
      <c r="M643" s="248"/>
      <c r="N643" s="249"/>
      <c r="O643" s="250"/>
      <c r="P643" s="250"/>
      <c r="Q643" s="251"/>
      <c r="R643" s="251"/>
      <c r="S643" s="252"/>
    </row>
    <row r="644" spans="1:19" ht="24" thickBot="1" x14ac:dyDescent="0.3">
      <c r="A644" s="12" t="s">
        <v>12</v>
      </c>
      <c r="B644" s="13">
        <v>2375</v>
      </c>
      <c r="C644" s="13">
        <f>B631-P644</f>
        <v>222.29150565586997</v>
      </c>
      <c r="D644" s="14">
        <f>SUM(D631:D643)</f>
        <v>1</v>
      </c>
      <c r="E644" s="14">
        <f t="shared" ref="E644:R644" si="23">SUM(E631:E643)</f>
        <v>2</v>
      </c>
      <c r="F644" s="14">
        <f t="shared" si="23"/>
        <v>1</v>
      </c>
      <c r="G644" s="14">
        <f t="shared" si="23"/>
        <v>2</v>
      </c>
      <c r="H644" s="14">
        <f t="shared" si="23"/>
        <v>15</v>
      </c>
      <c r="I644" s="14">
        <f t="shared" si="23"/>
        <v>15</v>
      </c>
      <c r="J644" s="142">
        <f t="shared" si="23"/>
        <v>2152.70849434413</v>
      </c>
      <c r="K644" s="142">
        <f t="shared" si="23"/>
        <v>9191.85</v>
      </c>
      <c r="L644" s="142">
        <f t="shared" si="23"/>
        <v>2152.70849434413</v>
      </c>
      <c r="M644" s="142">
        <f t="shared" si="23"/>
        <v>9191.85</v>
      </c>
      <c r="N644" s="14">
        <f t="shared" si="23"/>
        <v>16</v>
      </c>
      <c r="O644" s="14">
        <f t="shared" si="23"/>
        <v>16</v>
      </c>
      <c r="P644" s="142">
        <f t="shared" si="23"/>
        <v>2152.70849434413</v>
      </c>
      <c r="Q644" s="142">
        <f t="shared" si="23"/>
        <v>9191.85</v>
      </c>
      <c r="R644" s="142">
        <f t="shared" si="23"/>
        <v>2152.70849434413</v>
      </c>
      <c r="S644" s="142">
        <f>SUM(S631:S643)</f>
        <v>9191.85</v>
      </c>
    </row>
    <row r="645" spans="1:19" x14ac:dyDescent="0.25">
      <c r="A645" s="8"/>
    </row>
    <row r="646" spans="1:19" x14ac:dyDescent="0.25">
      <c r="A646" s="9"/>
    </row>
    <row r="651" spans="1:19" ht="18.75" x14ac:dyDescent="0.3">
      <c r="A651" s="4" t="s">
        <v>43</v>
      </c>
      <c r="B651" s="4"/>
      <c r="C651" s="4"/>
      <c r="D651" s="4"/>
      <c r="E651" s="4"/>
      <c r="F651" s="4"/>
    </row>
    <row r="652" spans="1:19" ht="21" x14ac:dyDescent="0.35">
      <c r="A652" s="873" t="s">
        <v>57</v>
      </c>
      <c r="B652" s="873"/>
      <c r="C652" s="873"/>
      <c r="D652" s="873"/>
      <c r="E652" s="873"/>
      <c r="F652" s="873"/>
      <c r="G652" s="873"/>
      <c r="H652" s="873"/>
      <c r="I652" s="873"/>
      <c r="J652" s="873"/>
      <c r="K652" s="873"/>
      <c r="L652" s="873"/>
      <c r="M652" s="873"/>
      <c r="N652" s="873"/>
    </row>
    <row r="653" spans="1:19" ht="15.75" thickBot="1" x14ac:dyDescent="0.3"/>
    <row r="654" spans="1:19" ht="26.25" customHeight="1" x14ac:dyDescent="0.25">
      <c r="A654" s="797" t="s">
        <v>0</v>
      </c>
      <c r="B654" s="829" t="s">
        <v>39</v>
      </c>
      <c r="C654" s="830"/>
      <c r="D654" s="829" t="s">
        <v>73</v>
      </c>
      <c r="E654" s="830"/>
      <c r="F654" s="830"/>
      <c r="G654" s="896"/>
      <c r="H654" s="804" t="s">
        <v>74</v>
      </c>
      <c r="I654" s="804"/>
      <c r="J654" s="804"/>
      <c r="K654" s="804"/>
      <c r="L654" s="804"/>
      <c r="M654" s="805"/>
      <c r="N654" s="806" t="s">
        <v>7</v>
      </c>
      <c r="O654" s="806"/>
      <c r="P654" s="807"/>
      <c r="Q654" s="808"/>
      <c r="R654" s="808"/>
      <c r="S654" s="809"/>
    </row>
    <row r="655" spans="1:19" ht="32.25" customHeight="1" thickBot="1" x14ac:dyDescent="0.3">
      <c r="A655" s="798"/>
      <c r="B655" s="831"/>
      <c r="C655" s="832"/>
      <c r="D655" s="831"/>
      <c r="E655" s="832"/>
      <c r="F655" s="832"/>
      <c r="G655" s="897"/>
      <c r="H655" s="833" t="s">
        <v>5</v>
      </c>
      <c r="I655" s="834"/>
      <c r="J655" s="835" t="s">
        <v>33</v>
      </c>
      <c r="K655" s="833"/>
      <c r="L655" s="833"/>
      <c r="M655" s="836"/>
      <c r="N655" s="864" t="s">
        <v>75</v>
      </c>
      <c r="O655" s="865"/>
      <c r="P655" s="841" t="s">
        <v>13</v>
      </c>
      <c r="Q655" s="835"/>
      <c r="R655" s="835"/>
      <c r="S655" s="842"/>
    </row>
    <row r="656" spans="1:19" ht="30.75" customHeight="1" x14ac:dyDescent="0.25">
      <c r="A656" s="799"/>
      <c r="B656" s="837" t="s">
        <v>40</v>
      </c>
      <c r="C656" s="839" t="s">
        <v>34</v>
      </c>
      <c r="D656" s="937" t="s">
        <v>76</v>
      </c>
      <c r="E656" s="827" t="s">
        <v>77</v>
      </c>
      <c r="F656" s="826" t="s">
        <v>23</v>
      </c>
      <c r="G656" s="827"/>
      <c r="H656" s="868" t="s">
        <v>8</v>
      </c>
      <c r="I656" s="861" t="s">
        <v>23</v>
      </c>
      <c r="J656" s="810" t="s">
        <v>8</v>
      </c>
      <c r="K656" s="811"/>
      <c r="L656" s="866" t="s">
        <v>23</v>
      </c>
      <c r="M656" s="867"/>
      <c r="N656" s="812" t="s">
        <v>8</v>
      </c>
      <c r="O656" s="812" t="s">
        <v>23</v>
      </c>
      <c r="P656" s="810" t="s">
        <v>8</v>
      </c>
      <c r="Q656" s="811"/>
      <c r="R656" s="824" t="s">
        <v>23</v>
      </c>
      <c r="S656" s="825"/>
    </row>
    <row r="657" spans="1:19" ht="16.5" thickBot="1" x14ac:dyDescent="0.3">
      <c r="A657" s="799"/>
      <c r="B657" s="838"/>
      <c r="C657" s="840"/>
      <c r="D657" s="938"/>
      <c r="E657" s="874"/>
      <c r="F657" s="76" t="s">
        <v>78</v>
      </c>
      <c r="G657" s="80" t="s">
        <v>79</v>
      </c>
      <c r="H657" s="868"/>
      <c r="I657" s="861"/>
      <c r="J657" s="25" t="s">
        <v>41</v>
      </c>
      <c r="K657" s="26" t="s">
        <v>42</v>
      </c>
      <c r="L657" s="25" t="s">
        <v>41</v>
      </c>
      <c r="M657" s="27" t="s">
        <v>42</v>
      </c>
      <c r="N657" s="813"/>
      <c r="O657" s="813"/>
      <c r="P657" s="77" t="s">
        <v>41</v>
      </c>
      <c r="Q657" s="75" t="s">
        <v>42</v>
      </c>
      <c r="R657" s="77" t="s">
        <v>41</v>
      </c>
      <c r="S657" s="78" t="s">
        <v>42</v>
      </c>
    </row>
    <row r="658" spans="1:19" ht="16.5" thickBot="1" x14ac:dyDescent="0.3">
      <c r="A658" s="23" t="s">
        <v>1</v>
      </c>
      <c r="B658" s="199" t="s">
        <v>2</v>
      </c>
      <c r="C658" s="200" t="s">
        <v>3</v>
      </c>
      <c r="D658" s="201" t="s">
        <v>4</v>
      </c>
      <c r="E658" s="201" t="s">
        <v>6</v>
      </c>
      <c r="F658" s="201">
        <v>5</v>
      </c>
      <c r="G658" s="202">
        <v>6</v>
      </c>
      <c r="H658" s="203">
        <v>7</v>
      </c>
      <c r="I658" s="204">
        <v>8</v>
      </c>
      <c r="J658" s="205">
        <v>9</v>
      </c>
      <c r="K658" s="204">
        <v>10</v>
      </c>
      <c r="L658" s="206">
        <v>11</v>
      </c>
      <c r="M658" s="207">
        <v>12</v>
      </c>
      <c r="N658" s="203">
        <v>13</v>
      </c>
      <c r="O658" s="204">
        <v>14</v>
      </c>
      <c r="P658" s="208">
        <v>15</v>
      </c>
      <c r="Q658" s="205">
        <v>16</v>
      </c>
      <c r="R658" s="205">
        <v>17</v>
      </c>
      <c r="S658" s="206">
        <v>18</v>
      </c>
    </row>
    <row r="659" spans="1:19" ht="38.25" customHeight="1" x14ac:dyDescent="0.35">
      <c r="A659" s="720" t="s">
        <v>21</v>
      </c>
      <c r="B659" s="801">
        <v>3955</v>
      </c>
      <c r="C659" s="848">
        <f>B659-P672</f>
        <v>2172.6092514836619</v>
      </c>
      <c r="D659" s="273"/>
      <c r="E659" s="274"/>
      <c r="F659" s="275"/>
      <c r="G659" s="276"/>
      <c r="H659" s="277"/>
      <c r="I659" s="278"/>
      <c r="J659" s="278"/>
      <c r="K659" s="278"/>
      <c r="L659" s="278"/>
      <c r="M659" s="279"/>
      <c r="N659" s="280"/>
      <c r="O659" s="278"/>
      <c r="P659" s="278"/>
      <c r="Q659" s="281"/>
      <c r="R659" s="281"/>
      <c r="S659" s="279"/>
    </row>
    <row r="660" spans="1:19" ht="47.25" x14ac:dyDescent="0.25">
      <c r="A660" s="720" t="s">
        <v>14</v>
      </c>
      <c r="B660" s="802"/>
      <c r="C660" s="849"/>
      <c r="D660" s="333">
        <v>2</v>
      </c>
      <c r="E660" s="317">
        <v>2</v>
      </c>
      <c r="F660" s="318">
        <v>2</v>
      </c>
      <c r="G660" s="319">
        <v>2</v>
      </c>
      <c r="H660" s="320">
        <v>6</v>
      </c>
      <c r="I660" s="318">
        <v>6</v>
      </c>
      <c r="J660" s="255">
        <v>1793.96</v>
      </c>
      <c r="K660" s="255">
        <v>7598.51</v>
      </c>
      <c r="L660" s="255">
        <v>1793.96</v>
      </c>
      <c r="M660" s="255">
        <v>7598.51</v>
      </c>
      <c r="N660" s="320">
        <v>6</v>
      </c>
      <c r="O660" s="318">
        <v>6</v>
      </c>
      <c r="P660" s="255">
        <v>1782.3907485163381</v>
      </c>
      <c r="Q660" s="255">
        <v>7598.51</v>
      </c>
      <c r="R660" s="255">
        <v>1782.3907485163381</v>
      </c>
      <c r="S660" s="255">
        <v>7598.51</v>
      </c>
    </row>
    <row r="661" spans="1:19" ht="31.5" x14ac:dyDescent="0.35">
      <c r="A661" s="720" t="s">
        <v>35</v>
      </c>
      <c r="B661" s="802"/>
      <c r="C661" s="849"/>
      <c r="D661" s="265"/>
      <c r="E661" s="266"/>
      <c r="F661" s="267"/>
      <c r="G661" s="268"/>
      <c r="H661" s="269"/>
      <c r="I661" s="267"/>
      <c r="J661" s="267"/>
      <c r="K661" s="267"/>
      <c r="L661" s="267"/>
      <c r="M661" s="270"/>
      <c r="N661" s="271"/>
      <c r="O661" s="267"/>
      <c r="P661" s="267"/>
      <c r="Q661" s="272"/>
      <c r="R661" s="272"/>
      <c r="S661" s="270"/>
    </row>
    <row r="662" spans="1:19" ht="63" x14ac:dyDescent="0.35">
      <c r="A662" s="720" t="s">
        <v>36</v>
      </c>
      <c r="B662" s="802"/>
      <c r="C662" s="849"/>
      <c r="D662" s="265"/>
      <c r="E662" s="266"/>
      <c r="F662" s="267"/>
      <c r="G662" s="268"/>
      <c r="H662" s="269"/>
      <c r="I662" s="267"/>
      <c r="J662" s="267"/>
      <c r="K662" s="267"/>
      <c r="L662" s="267"/>
      <c r="M662" s="270"/>
      <c r="N662" s="271"/>
      <c r="O662" s="267"/>
      <c r="P662" s="267"/>
      <c r="Q662" s="272"/>
      <c r="R662" s="272"/>
      <c r="S662" s="270"/>
    </row>
    <row r="663" spans="1:19" ht="63" x14ac:dyDescent="0.35">
      <c r="A663" s="720" t="s">
        <v>20</v>
      </c>
      <c r="B663" s="802"/>
      <c r="C663" s="849"/>
      <c r="D663" s="265"/>
      <c r="E663" s="266"/>
      <c r="F663" s="267"/>
      <c r="G663" s="268"/>
      <c r="H663" s="269"/>
      <c r="I663" s="267"/>
      <c r="J663" s="267"/>
      <c r="K663" s="267"/>
      <c r="L663" s="267"/>
      <c r="M663" s="270"/>
      <c r="N663" s="271"/>
      <c r="O663" s="267"/>
      <c r="P663" s="267"/>
      <c r="Q663" s="272"/>
      <c r="R663" s="272"/>
      <c r="S663" s="270"/>
    </row>
    <row r="664" spans="1:19" ht="38.25" customHeight="1" x14ac:dyDescent="0.35">
      <c r="A664" s="720" t="s">
        <v>37</v>
      </c>
      <c r="B664" s="802"/>
      <c r="C664" s="849"/>
      <c r="D664" s="265"/>
      <c r="E664" s="266"/>
      <c r="F664" s="267"/>
      <c r="G664" s="268"/>
      <c r="H664" s="269"/>
      <c r="I664" s="267"/>
      <c r="J664" s="267"/>
      <c r="K664" s="267"/>
      <c r="L664" s="267"/>
      <c r="M664" s="270"/>
      <c r="N664" s="271"/>
      <c r="O664" s="267"/>
      <c r="P664" s="267"/>
      <c r="Q664" s="272"/>
      <c r="R664" s="272"/>
      <c r="S664" s="270"/>
    </row>
    <row r="665" spans="1:19" ht="31.5" x14ac:dyDescent="0.35">
      <c r="A665" s="720" t="s">
        <v>38</v>
      </c>
      <c r="B665" s="802"/>
      <c r="C665" s="849"/>
      <c r="D665" s="265"/>
      <c r="E665" s="266"/>
      <c r="F665" s="267"/>
      <c r="G665" s="268"/>
      <c r="H665" s="269"/>
      <c r="I665" s="267"/>
      <c r="J665" s="267"/>
      <c r="K665" s="267"/>
      <c r="L665" s="267"/>
      <c r="M665" s="270"/>
      <c r="N665" s="271"/>
      <c r="O665" s="267"/>
      <c r="P665" s="267"/>
      <c r="Q665" s="272"/>
      <c r="R665" s="272"/>
      <c r="S665" s="270"/>
    </row>
    <row r="666" spans="1:19" ht="21" x14ac:dyDescent="0.35">
      <c r="A666" s="720" t="s">
        <v>15</v>
      </c>
      <c r="B666" s="802"/>
      <c r="C666" s="849"/>
      <c r="D666" s="332"/>
      <c r="E666" s="300"/>
      <c r="F666" s="262"/>
      <c r="G666" s="263"/>
      <c r="H666" s="489"/>
      <c r="I666" s="257"/>
      <c r="J666" s="490"/>
      <c r="K666" s="491"/>
      <c r="L666" s="257"/>
      <c r="M666" s="264"/>
      <c r="N666" s="492"/>
      <c r="O666" s="257"/>
      <c r="P666" s="491"/>
      <c r="Q666" s="493"/>
      <c r="R666" s="282"/>
      <c r="S666" s="270"/>
    </row>
    <row r="667" spans="1:19" ht="31.5" x14ac:dyDescent="0.35">
      <c r="A667" s="720" t="s">
        <v>16</v>
      </c>
      <c r="B667" s="802"/>
      <c r="C667" s="849"/>
      <c r="D667" s="265"/>
      <c r="E667" s="266"/>
      <c r="F667" s="267"/>
      <c r="G667" s="268"/>
      <c r="H667" s="269"/>
      <c r="I667" s="267"/>
      <c r="J667" s="267"/>
      <c r="K667" s="267"/>
      <c r="L667" s="267"/>
      <c r="M667" s="270"/>
      <c r="N667" s="271"/>
      <c r="O667" s="267"/>
      <c r="P667" s="267"/>
      <c r="Q667" s="272"/>
      <c r="R667" s="272"/>
      <c r="S667" s="270"/>
    </row>
    <row r="668" spans="1:19" ht="47.25" x14ac:dyDescent="0.25">
      <c r="A668" s="720" t="s">
        <v>17</v>
      </c>
      <c r="B668" s="802"/>
      <c r="C668" s="849"/>
      <c r="D668" s="287"/>
      <c r="E668" s="288"/>
      <c r="F668" s="257"/>
      <c r="G668" s="282"/>
      <c r="H668" s="494"/>
      <c r="I668" s="257"/>
      <c r="J668" s="257"/>
      <c r="K668" s="257"/>
      <c r="L668" s="257"/>
      <c r="M668" s="264"/>
      <c r="N668" s="492"/>
      <c r="O668" s="257"/>
      <c r="P668" s="257"/>
      <c r="Q668" s="495"/>
      <c r="R668" s="495"/>
      <c r="S668" s="264"/>
    </row>
    <row r="669" spans="1:19" ht="78.75" x14ac:dyDescent="0.35">
      <c r="A669" s="720" t="s">
        <v>22</v>
      </c>
      <c r="B669" s="802"/>
      <c r="C669" s="849"/>
      <c r="D669" s="287"/>
      <c r="E669" s="288"/>
      <c r="F669" s="257"/>
      <c r="G669" s="282"/>
      <c r="H669" s="269"/>
      <c r="I669" s="267"/>
      <c r="J669" s="267"/>
      <c r="K669" s="267"/>
      <c r="L669" s="267"/>
      <c r="M669" s="270"/>
      <c r="N669" s="271"/>
      <c r="O669" s="267"/>
      <c r="P669" s="267"/>
      <c r="Q669" s="272"/>
      <c r="R669" s="272"/>
      <c r="S669" s="270"/>
    </row>
    <row r="670" spans="1:19" ht="47.25" x14ac:dyDescent="0.35">
      <c r="A670" s="720" t="s">
        <v>18</v>
      </c>
      <c r="B670" s="802"/>
      <c r="C670" s="849"/>
      <c r="D670" s="287"/>
      <c r="E670" s="288"/>
      <c r="F670" s="257"/>
      <c r="G670" s="282"/>
      <c r="H670" s="269"/>
      <c r="I670" s="267"/>
      <c r="J670" s="267"/>
      <c r="K670" s="267"/>
      <c r="L670" s="267"/>
      <c r="M670" s="270"/>
      <c r="N670" s="271"/>
      <c r="O670" s="267"/>
      <c r="P670" s="267"/>
      <c r="Q670" s="272"/>
      <c r="R670" s="272"/>
      <c r="S670" s="270"/>
    </row>
    <row r="671" spans="1:19" ht="32.25" thickBot="1" x14ac:dyDescent="0.3">
      <c r="A671" s="721" t="s">
        <v>19</v>
      </c>
      <c r="B671" s="803"/>
      <c r="C671" s="869"/>
      <c r="D671" s="496"/>
      <c r="E671" s="497"/>
      <c r="F671" s="498"/>
      <c r="G671" s="499"/>
      <c r="H671" s="500"/>
      <c r="I671" s="498"/>
      <c r="J671" s="501"/>
      <c r="K671" s="501"/>
      <c r="L671" s="498"/>
      <c r="M671" s="502"/>
      <c r="N671" s="503"/>
      <c r="O671" s="504"/>
      <c r="P671" s="504"/>
      <c r="Q671" s="505"/>
      <c r="R671" s="505"/>
      <c r="S671" s="506"/>
    </row>
    <row r="672" spans="1:19" ht="27" thickBot="1" x14ac:dyDescent="0.3">
      <c r="A672" s="12" t="s">
        <v>12</v>
      </c>
      <c r="B672" s="143">
        <v>3955</v>
      </c>
      <c r="C672" s="143">
        <f>B659-P672</f>
        <v>2172.6092514836619</v>
      </c>
      <c r="D672" s="14">
        <f>SUM(D659:D671)</f>
        <v>2</v>
      </c>
      <c r="E672" s="14">
        <f t="shared" ref="E672:S672" si="24">SUM(E659:E671)</f>
        <v>2</v>
      </c>
      <c r="F672" s="14">
        <f t="shared" si="24"/>
        <v>2</v>
      </c>
      <c r="G672" s="14">
        <f t="shared" si="24"/>
        <v>2</v>
      </c>
      <c r="H672" s="14">
        <f t="shared" si="24"/>
        <v>6</v>
      </c>
      <c r="I672" s="14">
        <f t="shared" si="24"/>
        <v>6</v>
      </c>
      <c r="J672" s="142">
        <f t="shared" si="24"/>
        <v>1793.96</v>
      </c>
      <c r="K672" s="142">
        <f t="shared" si="24"/>
        <v>7598.51</v>
      </c>
      <c r="L672" s="142">
        <f t="shared" si="24"/>
        <v>1793.96</v>
      </c>
      <c r="M672" s="142">
        <f t="shared" si="24"/>
        <v>7598.51</v>
      </c>
      <c r="N672" s="14">
        <f t="shared" si="24"/>
        <v>6</v>
      </c>
      <c r="O672" s="14">
        <f t="shared" si="24"/>
        <v>6</v>
      </c>
      <c r="P672" s="142">
        <f t="shared" si="24"/>
        <v>1782.3907485163381</v>
      </c>
      <c r="Q672" s="142">
        <f t="shared" si="24"/>
        <v>7598.51</v>
      </c>
      <c r="R672" s="142">
        <f t="shared" si="24"/>
        <v>1782.3907485163381</v>
      </c>
      <c r="S672" s="142">
        <f t="shared" si="24"/>
        <v>7598.51</v>
      </c>
    </row>
    <row r="673" spans="1:19" ht="18.75" x14ac:dyDescent="0.25">
      <c r="A673" s="933"/>
      <c r="B673" s="933"/>
      <c r="C673" s="933"/>
      <c r="D673" s="933"/>
      <c r="E673" s="933"/>
      <c r="F673" s="933"/>
      <c r="G673" s="933"/>
    </row>
    <row r="674" spans="1:19" ht="23.25" customHeight="1" x14ac:dyDescent="0.25">
      <c r="A674" s="932" t="s">
        <v>133</v>
      </c>
      <c r="B674" s="932"/>
      <c r="C674" s="932"/>
      <c r="D674" s="932"/>
      <c r="E674" s="932"/>
      <c r="F674" s="932"/>
      <c r="G674" s="932"/>
      <c r="H674" s="932"/>
    </row>
    <row r="675" spans="1:19" ht="18.75" x14ac:dyDescent="0.3">
      <c r="A675" s="931"/>
      <c r="B675" s="931"/>
      <c r="C675" s="931"/>
      <c r="D675" s="931"/>
      <c r="E675" s="931"/>
      <c r="F675" s="194"/>
      <c r="G675" s="194"/>
      <c r="H675" s="194"/>
      <c r="I675" s="570" t="s">
        <v>117</v>
      </c>
      <c r="J675" s="570">
        <v>4.2630999999999997</v>
      </c>
      <c r="K675" s="1082" t="s">
        <v>134</v>
      </c>
      <c r="L675" s="1082"/>
    </row>
    <row r="677" spans="1:19" ht="18.75" x14ac:dyDescent="0.3">
      <c r="A677" s="4" t="s">
        <v>43</v>
      </c>
      <c r="B677" s="4"/>
      <c r="C677" s="4"/>
      <c r="D677" s="4"/>
      <c r="E677" s="4"/>
      <c r="F677" s="4"/>
    </row>
    <row r="678" spans="1:19" ht="21" x14ac:dyDescent="0.35">
      <c r="A678" s="873" t="s">
        <v>45</v>
      </c>
      <c r="B678" s="873"/>
      <c r="C678" s="873"/>
      <c r="D678" s="873"/>
      <c r="E678" s="873"/>
      <c r="F678" s="873"/>
      <c r="G678" s="873"/>
      <c r="H678" s="873"/>
      <c r="I678" s="873"/>
      <c r="J678" s="873"/>
      <c r="K678" s="873"/>
      <c r="L678" s="873"/>
      <c r="M678" s="873"/>
      <c r="N678" s="873"/>
    </row>
    <row r="679" spans="1:19" ht="15.75" thickBot="1" x14ac:dyDescent="0.3"/>
    <row r="680" spans="1:19" ht="15.75" customHeight="1" x14ac:dyDescent="0.25">
      <c r="A680" s="797" t="s">
        <v>0</v>
      </c>
      <c r="B680" s="829" t="s">
        <v>39</v>
      </c>
      <c r="C680" s="830"/>
      <c r="D680" s="855" t="s">
        <v>73</v>
      </c>
      <c r="E680" s="856"/>
      <c r="F680" s="856"/>
      <c r="G680" s="857"/>
      <c r="H680" s="804" t="s">
        <v>74</v>
      </c>
      <c r="I680" s="804"/>
      <c r="J680" s="804"/>
      <c r="K680" s="804"/>
      <c r="L680" s="804"/>
      <c r="M680" s="805"/>
      <c r="N680" s="806" t="s">
        <v>7</v>
      </c>
      <c r="O680" s="806"/>
      <c r="P680" s="807"/>
      <c r="Q680" s="808"/>
      <c r="R680" s="808"/>
      <c r="S680" s="809"/>
    </row>
    <row r="681" spans="1:19" ht="16.5" customHeight="1" thickBot="1" x14ac:dyDescent="0.3">
      <c r="A681" s="798"/>
      <c r="B681" s="831"/>
      <c r="C681" s="832"/>
      <c r="D681" s="883"/>
      <c r="E681" s="884"/>
      <c r="F681" s="884"/>
      <c r="G681" s="885"/>
      <c r="H681" s="833" t="s">
        <v>5</v>
      </c>
      <c r="I681" s="834"/>
      <c r="J681" s="835" t="s">
        <v>33</v>
      </c>
      <c r="K681" s="833"/>
      <c r="L681" s="833"/>
      <c r="M681" s="836"/>
      <c r="N681" s="864" t="s">
        <v>75</v>
      </c>
      <c r="O681" s="865"/>
      <c r="P681" s="841" t="s">
        <v>13</v>
      </c>
      <c r="Q681" s="835"/>
      <c r="R681" s="835"/>
      <c r="S681" s="842"/>
    </row>
    <row r="682" spans="1:19" ht="15.75" customHeight="1" x14ac:dyDescent="0.25">
      <c r="A682" s="799"/>
      <c r="B682" s="837" t="s">
        <v>40</v>
      </c>
      <c r="C682" s="839" t="s">
        <v>34</v>
      </c>
      <c r="D682" s="816" t="s">
        <v>76</v>
      </c>
      <c r="E682" s="818" t="s">
        <v>77</v>
      </c>
      <c r="F682" s="826" t="s">
        <v>23</v>
      </c>
      <c r="G682" s="827"/>
      <c r="H682" s="868" t="s">
        <v>8</v>
      </c>
      <c r="I682" s="861" t="s">
        <v>23</v>
      </c>
      <c r="J682" s="810" t="s">
        <v>8</v>
      </c>
      <c r="K682" s="811"/>
      <c r="L682" s="866" t="s">
        <v>23</v>
      </c>
      <c r="M682" s="867"/>
      <c r="N682" s="812" t="s">
        <v>8</v>
      </c>
      <c r="O682" s="812" t="s">
        <v>23</v>
      </c>
      <c r="P682" s="810" t="s">
        <v>8</v>
      </c>
      <c r="Q682" s="811"/>
      <c r="R682" s="824" t="s">
        <v>23</v>
      </c>
      <c r="S682" s="825"/>
    </row>
    <row r="683" spans="1:19" ht="56.25" customHeight="1" thickBot="1" x14ac:dyDescent="0.3">
      <c r="A683" s="799"/>
      <c r="B683" s="838"/>
      <c r="C683" s="840"/>
      <c r="D683" s="817"/>
      <c r="E683" s="819"/>
      <c r="F683" s="76" t="s">
        <v>78</v>
      </c>
      <c r="G683" s="80" t="s">
        <v>79</v>
      </c>
      <c r="H683" s="868"/>
      <c r="I683" s="861"/>
      <c r="J683" s="25" t="s">
        <v>41</v>
      </c>
      <c r="K683" s="26" t="s">
        <v>42</v>
      </c>
      <c r="L683" s="25" t="s">
        <v>41</v>
      </c>
      <c r="M683" s="27" t="s">
        <v>42</v>
      </c>
      <c r="N683" s="813"/>
      <c r="O683" s="813"/>
      <c r="P683" s="77" t="s">
        <v>41</v>
      </c>
      <c r="Q683" s="75" t="s">
        <v>42</v>
      </c>
      <c r="R683" s="77" t="s">
        <v>41</v>
      </c>
      <c r="S683" s="78" t="s">
        <v>42</v>
      </c>
    </row>
    <row r="684" spans="1:19" ht="15.75" thickBot="1" x14ac:dyDescent="0.3">
      <c r="A684" s="23" t="s">
        <v>1</v>
      </c>
      <c r="B684" s="24" t="s">
        <v>2</v>
      </c>
      <c r="C684" s="23" t="s">
        <v>3</v>
      </c>
      <c r="D684" s="81" t="s">
        <v>4</v>
      </c>
      <c r="E684" s="81" t="s">
        <v>6</v>
      </c>
      <c r="F684" s="82">
        <v>5</v>
      </c>
      <c r="G684" s="83">
        <v>6</v>
      </c>
      <c r="H684" s="84">
        <v>7</v>
      </c>
      <c r="I684" s="85">
        <v>8</v>
      </c>
      <c r="J684" s="86">
        <v>9</v>
      </c>
      <c r="K684" s="85">
        <v>10</v>
      </c>
      <c r="L684" s="87">
        <v>11</v>
      </c>
      <c r="M684" s="88">
        <v>12</v>
      </c>
      <c r="N684" s="84">
        <v>13</v>
      </c>
      <c r="O684" s="85">
        <v>14</v>
      </c>
      <c r="P684" s="89">
        <v>15</v>
      </c>
      <c r="Q684" s="86">
        <v>16</v>
      </c>
      <c r="R684" s="86">
        <v>17</v>
      </c>
      <c r="S684" s="87">
        <v>18</v>
      </c>
    </row>
    <row r="685" spans="1:19" ht="38.25" customHeight="1" x14ac:dyDescent="0.25">
      <c r="A685" s="720" t="s">
        <v>21</v>
      </c>
      <c r="B685" s="801">
        <v>2634</v>
      </c>
      <c r="C685" s="848">
        <f>B685-P698</f>
        <v>535.59000000000015</v>
      </c>
      <c r="D685" s="236"/>
      <c r="E685" s="228"/>
      <c r="F685" s="229"/>
      <c r="G685" s="230"/>
      <c r="H685" s="231"/>
      <c r="I685" s="232"/>
      <c r="J685" s="232"/>
      <c r="K685" s="232"/>
      <c r="L685" s="232"/>
      <c r="M685" s="233"/>
      <c r="N685" s="234"/>
      <c r="O685" s="232"/>
      <c r="P685" s="232"/>
      <c r="Q685" s="235"/>
      <c r="R685" s="235"/>
      <c r="S685" s="233"/>
    </row>
    <row r="686" spans="1:19" ht="47.25" x14ac:dyDescent="0.25">
      <c r="A686" s="720" t="s">
        <v>14</v>
      </c>
      <c r="B686" s="802"/>
      <c r="C686" s="849"/>
      <c r="D686" s="333">
        <v>1</v>
      </c>
      <c r="E686" s="317">
        <v>1</v>
      </c>
      <c r="F686" s="318">
        <v>1</v>
      </c>
      <c r="G686" s="319">
        <v>1</v>
      </c>
      <c r="H686" s="320">
        <v>14</v>
      </c>
      <c r="I686" s="318">
        <v>14</v>
      </c>
      <c r="J686" s="255">
        <v>2115.41</v>
      </c>
      <c r="K686" s="254">
        <v>8960.01</v>
      </c>
      <c r="L686" s="255">
        <v>2115.41</v>
      </c>
      <c r="M686" s="321">
        <v>8960.01</v>
      </c>
      <c r="N686" s="256">
        <v>14</v>
      </c>
      <c r="O686" s="318">
        <v>14</v>
      </c>
      <c r="P686" s="255">
        <v>2098.41</v>
      </c>
      <c r="Q686" s="254">
        <v>8960.01</v>
      </c>
      <c r="R686" s="254">
        <v>2098.41</v>
      </c>
      <c r="S686" s="321">
        <v>8960.01</v>
      </c>
    </row>
    <row r="687" spans="1:19" ht="31.5" x14ac:dyDescent="0.25">
      <c r="A687" s="720" t="s">
        <v>35</v>
      </c>
      <c r="B687" s="802"/>
      <c r="C687" s="849"/>
      <c r="D687" s="237"/>
      <c r="E687" s="221"/>
      <c r="F687" s="222"/>
      <c r="G687" s="223"/>
      <c r="H687" s="224"/>
      <c r="I687" s="222"/>
      <c r="J687" s="222"/>
      <c r="K687" s="222"/>
      <c r="L687" s="222"/>
      <c r="M687" s="220"/>
      <c r="N687" s="225"/>
      <c r="O687" s="222"/>
      <c r="P687" s="222"/>
      <c r="Q687" s="226"/>
      <c r="R687" s="226"/>
      <c r="S687" s="220"/>
    </row>
    <row r="688" spans="1:19" ht="63" x14ac:dyDescent="0.25">
      <c r="A688" s="720" t="s">
        <v>36</v>
      </c>
      <c r="B688" s="802"/>
      <c r="C688" s="849"/>
      <c r="D688" s="237"/>
      <c r="E688" s="221"/>
      <c r="F688" s="222"/>
      <c r="G688" s="223"/>
      <c r="H688" s="224"/>
      <c r="I688" s="222"/>
      <c r="J688" s="222"/>
      <c r="K688" s="222"/>
      <c r="L688" s="222"/>
      <c r="M688" s="220"/>
      <c r="N688" s="225"/>
      <c r="O688" s="222"/>
      <c r="P688" s="222"/>
      <c r="Q688" s="226"/>
      <c r="R688" s="226"/>
      <c r="S688" s="220"/>
    </row>
    <row r="689" spans="1:19" ht="63" x14ac:dyDescent="0.25">
      <c r="A689" s="720" t="s">
        <v>20</v>
      </c>
      <c r="B689" s="802"/>
      <c r="C689" s="849"/>
      <c r="D689" s="237"/>
      <c r="E689" s="221"/>
      <c r="F689" s="222"/>
      <c r="G689" s="223"/>
      <c r="H689" s="224"/>
      <c r="I689" s="222"/>
      <c r="J689" s="222"/>
      <c r="K689" s="222"/>
      <c r="L689" s="222"/>
      <c r="M689" s="220"/>
      <c r="N689" s="225"/>
      <c r="O689" s="222"/>
      <c r="P689" s="222"/>
      <c r="Q689" s="226"/>
      <c r="R689" s="226"/>
      <c r="S689" s="220"/>
    </row>
    <row r="690" spans="1:19" ht="38.25" customHeight="1" x14ac:dyDescent="0.25">
      <c r="A690" s="720" t="s">
        <v>37</v>
      </c>
      <c r="B690" s="802"/>
      <c r="C690" s="849"/>
      <c r="D690" s="237"/>
      <c r="E690" s="221"/>
      <c r="F690" s="222"/>
      <c r="G690" s="223"/>
      <c r="H690" s="224"/>
      <c r="I690" s="222"/>
      <c r="J690" s="222"/>
      <c r="K690" s="222"/>
      <c r="L690" s="222"/>
      <c r="M690" s="220"/>
      <c r="N690" s="225"/>
      <c r="O690" s="222"/>
      <c r="P690" s="222"/>
      <c r="Q690" s="226"/>
      <c r="R690" s="226"/>
      <c r="S690" s="220"/>
    </row>
    <row r="691" spans="1:19" ht="31.5" x14ac:dyDescent="0.25">
      <c r="A691" s="720" t="s">
        <v>38</v>
      </c>
      <c r="B691" s="802"/>
      <c r="C691" s="849"/>
      <c r="D691" s="237"/>
      <c r="E691" s="221"/>
      <c r="F691" s="222"/>
      <c r="G691" s="223"/>
      <c r="H691" s="224"/>
      <c r="I691" s="222"/>
      <c r="J691" s="222"/>
      <c r="K691" s="222"/>
      <c r="L691" s="222"/>
      <c r="M691" s="220"/>
      <c r="N691" s="225"/>
      <c r="O691" s="222"/>
      <c r="P691" s="222"/>
      <c r="Q691" s="226"/>
      <c r="R691" s="226"/>
      <c r="S691" s="220"/>
    </row>
    <row r="692" spans="1:19" ht="15.75" x14ac:dyDescent="0.25">
      <c r="A692" s="720" t="s">
        <v>15</v>
      </c>
      <c r="B692" s="802"/>
      <c r="C692" s="849"/>
      <c r="D692" s="165"/>
      <c r="E692" s="166"/>
      <c r="F692" s="164"/>
      <c r="G692" s="163"/>
      <c r="H692" s="167"/>
      <c r="I692" s="217"/>
      <c r="J692" s="168"/>
      <c r="K692" s="169"/>
      <c r="L692" s="217"/>
      <c r="M692" s="218"/>
      <c r="N692" s="239"/>
      <c r="O692" s="217"/>
      <c r="P692" s="169"/>
      <c r="Q692" s="170"/>
      <c r="R692" s="219"/>
      <c r="S692" s="220"/>
    </row>
    <row r="693" spans="1:19" ht="31.5" x14ac:dyDescent="0.25">
      <c r="A693" s="720" t="s">
        <v>16</v>
      </c>
      <c r="B693" s="802"/>
      <c r="C693" s="849"/>
      <c r="D693" s="237"/>
      <c r="E693" s="221"/>
      <c r="F693" s="222"/>
      <c r="G693" s="223"/>
      <c r="H693" s="224"/>
      <c r="I693" s="222"/>
      <c r="J693" s="222"/>
      <c r="K693" s="222"/>
      <c r="L693" s="222"/>
      <c r="M693" s="220"/>
      <c r="N693" s="225"/>
      <c r="O693" s="222"/>
      <c r="P693" s="222"/>
      <c r="Q693" s="226"/>
      <c r="R693" s="226"/>
      <c r="S693" s="220"/>
    </row>
    <row r="694" spans="1:19" ht="47.25" x14ac:dyDescent="0.25">
      <c r="A694" s="720" t="s">
        <v>17</v>
      </c>
      <c r="B694" s="802"/>
      <c r="C694" s="849"/>
      <c r="D694" s="238"/>
      <c r="E694" s="227"/>
      <c r="F694" s="217"/>
      <c r="G694" s="219"/>
      <c r="H694" s="240"/>
      <c r="I694" s="217"/>
      <c r="J694" s="217"/>
      <c r="K694" s="217"/>
      <c r="L694" s="217"/>
      <c r="M694" s="218"/>
      <c r="N694" s="239"/>
      <c r="O694" s="217"/>
      <c r="P694" s="217"/>
      <c r="Q694" s="241"/>
      <c r="R694" s="241"/>
      <c r="S694" s="218"/>
    </row>
    <row r="695" spans="1:19" ht="78.75" x14ac:dyDescent="0.25">
      <c r="A695" s="720" t="s">
        <v>22</v>
      </c>
      <c r="B695" s="802"/>
      <c r="C695" s="849"/>
      <c r="D695" s="238"/>
      <c r="E695" s="227"/>
      <c r="F695" s="217"/>
      <c r="G695" s="219"/>
      <c r="H695" s="224"/>
      <c r="I695" s="222"/>
      <c r="J695" s="222"/>
      <c r="K695" s="222"/>
      <c r="L695" s="222"/>
      <c r="M695" s="220"/>
      <c r="N695" s="225"/>
      <c r="O695" s="222"/>
      <c r="P695" s="222"/>
      <c r="Q695" s="226"/>
      <c r="R695" s="226"/>
      <c r="S695" s="220"/>
    </row>
    <row r="696" spans="1:19" ht="47.25" x14ac:dyDescent="0.25">
      <c r="A696" s="720" t="s">
        <v>18</v>
      </c>
      <c r="B696" s="802"/>
      <c r="C696" s="849"/>
      <c r="D696" s="238"/>
      <c r="E696" s="227"/>
      <c r="F696" s="217"/>
      <c r="G696" s="219"/>
      <c r="H696" s="224"/>
      <c r="I696" s="222"/>
      <c r="J696" s="222"/>
      <c r="K696" s="222"/>
      <c r="L696" s="222"/>
      <c r="M696" s="220"/>
      <c r="N696" s="225"/>
      <c r="O696" s="222"/>
      <c r="P696" s="222"/>
      <c r="Q696" s="226"/>
      <c r="R696" s="226"/>
      <c r="S696" s="220"/>
    </row>
    <row r="697" spans="1:19" ht="32.25" thickBot="1" x14ac:dyDescent="0.3">
      <c r="A697" s="721" t="s">
        <v>19</v>
      </c>
      <c r="B697" s="803"/>
      <c r="C697" s="869"/>
      <c r="D697" s="242"/>
      <c r="E697" s="243"/>
      <c r="F697" s="244"/>
      <c r="G697" s="245"/>
      <c r="H697" s="246"/>
      <c r="I697" s="244"/>
      <c r="J697" s="247"/>
      <c r="K697" s="247"/>
      <c r="L697" s="244"/>
      <c r="M697" s="248"/>
      <c r="N697" s="249"/>
      <c r="O697" s="250"/>
      <c r="P697" s="250"/>
      <c r="Q697" s="251"/>
      <c r="R697" s="251"/>
      <c r="S697" s="252"/>
    </row>
    <row r="698" spans="1:19" ht="24" thickBot="1" x14ac:dyDescent="0.3">
      <c r="A698" s="12" t="s">
        <v>12</v>
      </c>
      <c r="B698" s="13">
        <v>2634</v>
      </c>
      <c r="C698" s="13">
        <f>B685-P698</f>
        <v>535.59000000000015</v>
      </c>
      <c r="D698" s="14">
        <f>SUM(D685:D697)</f>
        <v>1</v>
      </c>
      <c r="E698" s="14">
        <f t="shared" ref="E698:S698" si="25">SUM(E685:E697)</f>
        <v>1</v>
      </c>
      <c r="F698" s="14">
        <f t="shared" si="25"/>
        <v>1</v>
      </c>
      <c r="G698" s="14">
        <f t="shared" si="25"/>
        <v>1</v>
      </c>
      <c r="H698" s="14">
        <f t="shared" si="25"/>
        <v>14</v>
      </c>
      <c r="I698" s="14">
        <f t="shared" si="25"/>
        <v>14</v>
      </c>
      <c r="J698" s="142">
        <f t="shared" si="25"/>
        <v>2115.41</v>
      </c>
      <c r="K698" s="142">
        <f t="shared" si="25"/>
        <v>8960.01</v>
      </c>
      <c r="L698" s="142">
        <f t="shared" si="25"/>
        <v>2115.41</v>
      </c>
      <c r="M698" s="142">
        <f t="shared" si="25"/>
        <v>8960.01</v>
      </c>
      <c r="N698" s="142">
        <f t="shared" si="25"/>
        <v>14</v>
      </c>
      <c r="O698" s="14">
        <f t="shared" si="25"/>
        <v>14</v>
      </c>
      <c r="P698" s="142">
        <f t="shared" si="25"/>
        <v>2098.41</v>
      </c>
      <c r="Q698" s="142">
        <f t="shared" si="25"/>
        <v>8960.01</v>
      </c>
      <c r="R698" s="142">
        <f t="shared" si="25"/>
        <v>2098.41</v>
      </c>
      <c r="S698" s="142">
        <f t="shared" si="25"/>
        <v>8960.01</v>
      </c>
    </row>
    <row r="699" spans="1:19" ht="15.75" customHeight="1" x14ac:dyDescent="0.3">
      <c r="A699" s="572" t="s">
        <v>135</v>
      </c>
      <c r="B699" s="571"/>
      <c r="C699" s="571"/>
      <c r="D699" s="2"/>
      <c r="E699" s="2"/>
    </row>
    <row r="700" spans="1:19" ht="15.75" customHeight="1" x14ac:dyDescent="0.25">
      <c r="A700" s="1080" t="s">
        <v>118</v>
      </c>
      <c r="B700" s="1080"/>
      <c r="C700" s="1080"/>
      <c r="D700" s="1080"/>
      <c r="E700" s="1080"/>
      <c r="F700" s="1080"/>
      <c r="G700" s="1080"/>
      <c r="H700" s="1080"/>
      <c r="I700" s="1080"/>
    </row>
    <row r="701" spans="1:19" ht="18.75" x14ac:dyDescent="0.3">
      <c r="A701" s="1078" t="s">
        <v>119</v>
      </c>
      <c r="B701" s="1079"/>
      <c r="C701" s="1079"/>
      <c r="D701" s="1079"/>
      <c r="E701" s="1079"/>
    </row>
    <row r="702" spans="1:19" ht="18.75" x14ac:dyDescent="0.3">
      <c r="A702" s="571"/>
      <c r="B702" s="573"/>
      <c r="C702" s="573"/>
      <c r="D702" s="573"/>
      <c r="E702" s="573"/>
    </row>
    <row r="703" spans="1:19" ht="18.75" x14ac:dyDescent="0.3">
      <c r="A703" s="4" t="s">
        <v>43</v>
      </c>
      <c r="B703" s="4"/>
      <c r="C703" s="4"/>
      <c r="D703" s="4"/>
      <c r="E703" s="4"/>
      <c r="F703" s="4"/>
    </row>
    <row r="704" spans="1:19" ht="21" x14ac:dyDescent="0.35">
      <c r="A704" s="1081" t="s">
        <v>46</v>
      </c>
      <c r="B704" s="1081"/>
      <c r="C704" s="1081"/>
      <c r="D704" s="1081"/>
      <c r="E704" s="1081"/>
      <c r="F704" s="1081"/>
      <c r="G704" s="1081"/>
      <c r="H704" s="1081"/>
      <c r="I704" s="1081"/>
      <c r="J704" s="1081"/>
      <c r="K704" s="1081"/>
      <c r="L704" s="1081"/>
      <c r="M704" s="1081"/>
      <c r="N704" s="1081"/>
    </row>
    <row r="705" spans="1:19" ht="15.75" thickBot="1" x14ac:dyDescent="0.3"/>
    <row r="706" spans="1:19" ht="15.75" customHeight="1" x14ac:dyDescent="0.25">
      <c r="A706" s="797" t="s">
        <v>0</v>
      </c>
      <c r="B706" s="829" t="s">
        <v>39</v>
      </c>
      <c r="C706" s="830"/>
      <c r="D706" s="855" t="s">
        <v>73</v>
      </c>
      <c r="E706" s="856"/>
      <c r="F706" s="856"/>
      <c r="G706" s="857"/>
      <c r="H706" s="804" t="s">
        <v>74</v>
      </c>
      <c r="I706" s="804"/>
      <c r="J706" s="804"/>
      <c r="K706" s="804"/>
      <c r="L706" s="804"/>
      <c r="M706" s="805"/>
      <c r="N706" s="806" t="s">
        <v>7</v>
      </c>
      <c r="O706" s="806"/>
      <c r="P706" s="807"/>
      <c r="Q706" s="808"/>
      <c r="R706" s="808"/>
      <c r="S706" s="809"/>
    </row>
    <row r="707" spans="1:19" ht="16.5" customHeight="1" thickBot="1" x14ac:dyDescent="0.3">
      <c r="A707" s="798"/>
      <c r="B707" s="831"/>
      <c r="C707" s="832"/>
      <c r="D707" s="883"/>
      <c r="E707" s="884"/>
      <c r="F707" s="884"/>
      <c r="G707" s="885"/>
      <c r="H707" s="833" t="s">
        <v>5</v>
      </c>
      <c r="I707" s="834"/>
      <c r="J707" s="835" t="s">
        <v>33</v>
      </c>
      <c r="K707" s="833"/>
      <c r="L707" s="833"/>
      <c r="M707" s="836"/>
      <c r="N707" s="864" t="s">
        <v>75</v>
      </c>
      <c r="O707" s="865"/>
      <c r="P707" s="841" t="s">
        <v>13</v>
      </c>
      <c r="Q707" s="835"/>
      <c r="R707" s="835"/>
      <c r="S707" s="842"/>
    </row>
    <row r="708" spans="1:19" ht="15.75" customHeight="1" x14ac:dyDescent="0.25">
      <c r="A708" s="799"/>
      <c r="B708" s="837" t="s">
        <v>40</v>
      </c>
      <c r="C708" s="839" t="s">
        <v>34</v>
      </c>
      <c r="D708" s="816" t="s">
        <v>76</v>
      </c>
      <c r="E708" s="818" t="s">
        <v>77</v>
      </c>
      <c r="F708" s="826" t="s">
        <v>23</v>
      </c>
      <c r="G708" s="827"/>
      <c r="H708" s="868" t="s">
        <v>8</v>
      </c>
      <c r="I708" s="861" t="s">
        <v>23</v>
      </c>
      <c r="J708" s="810" t="s">
        <v>8</v>
      </c>
      <c r="K708" s="811"/>
      <c r="L708" s="866" t="s">
        <v>23</v>
      </c>
      <c r="M708" s="867"/>
      <c r="N708" s="812" t="s">
        <v>8</v>
      </c>
      <c r="O708" s="812" t="s">
        <v>23</v>
      </c>
      <c r="P708" s="810" t="s">
        <v>8</v>
      </c>
      <c r="Q708" s="811"/>
      <c r="R708" s="824" t="s">
        <v>23</v>
      </c>
      <c r="S708" s="825"/>
    </row>
    <row r="709" spans="1:19" ht="42.75" customHeight="1" thickBot="1" x14ac:dyDescent="0.3">
      <c r="A709" s="799"/>
      <c r="B709" s="838"/>
      <c r="C709" s="840"/>
      <c r="D709" s="817"/>
      <c r="E709" s="819"/>
      <c r="F709" s="76" t="s">
        <v>78</v>
      </c>
      <c r="G709" s="80" t="s">
        <v>79</v>
      </c>
      <c r="H709" s="868"/>
      <c r="I709" s="861"/>
      <c r="J709" s="25" t="s">
        <v>41</v>
      </c>
      <c r="K709" s="26" t="s">
        <v>42</v>
      </c>
      <c r="L709" s="25" t="s">
        <v>41</v>
      </c>
      <c r="M709" s="27" t="s">
        <v>42</v>
      </c>
      <c r="N709" s="813"/>
      <c r="O709" s="813"/>
      <c r="P709" s="77" t="s">
        <v>41</v>
      </c>
      <c r="Q709" s="75" t="s">
        <v>42</v>
      </c>
      <c r="R709" s="77" t="s">
        <v>41</v>
      </c>
      <c r="S709" s="78" t="s">
        <v>42</v>
      </c>
    </row>
    <row r="710" spans="1:19" ht="15.75" thickBot="1" x14ac:dyDescent="0.3">
      <c r="A710" s="23" t="s">
        <v>1</v>
      </c>
      <c r="B710" s="24" t="s">
        <v>2</v>
      </c>
      <c r="C710" s="23" t="s">
        <v>3</v>
      </c>
      <c r="D710" s="81" t="s">
        <v>4</v>
      </c>
      <c r="E710" s="81" t="s">
        <v>6</v>
      </c>
      <c r="F710" s="82">
        <v>5</v>
      </c>
      <c r="G710" s="83">
        <v>6</v>
      </c>
      <c r="H710" s="84">
        <v>7</v>
      </c>
      <c r="I710" s="85">
        <v>8</v>
      </c>
      <c r="J710" s="86">
        <v>9</v>
      </c>
      <c r="K710" s="85">
        <v>10</v>
      </c>
      <c r="L710" s="87">
        <v>11</v>
      </c>
      <c r="M710" s="88">
        <v>12</v>
      </c>
      <c r="N710" s="84">
        <v>13</v>
      </c>
      <c r="O710" s="85">
        <v>14</v>
      </c>
      <c r="P710" s="89">
        <v>15</v>
      </c>
      <c r="Q710" s="86">
        <v>16</v>
      </c>
      <c r="R710" s="86">
        <v>17</v>
      </c>
      <c r="S710" s="87">
        <v>18</v>
      </c>
    </row>
    <row r="711" spans="1:19" ht="38.25" customHeight="1" x14ac:dyDescent="0.35">
      <c r="A711" s="720" t="s">
        <v>21</v>
      </c>
      <c r="B711" s="801">
        <v>2485</v>
      </c>
      <c r="C711" s="848">
        <f>B711-P724</f>
        <v>163.30000000000018</v>
      </c>
      <c r="D711" s="273"/>
      <c r="E711" s="274"/>
      <c r="F711" s="275"/>
      <c r="G711" s="276"/>
      <c r="H711" s="277"/>
      <c r="I711" s="278"/>
      <c r="J711" s="278"/>
      <c r="K711" s="278"/>
      <c r="L711" s="278"/>
      <c r="M711" s="279"/>
      <c r="N711" s="280"/>
      <c r="O711" s="278"/>
      <c r="P711" s="278"/>
      <c r="Q711" s="281"/>
      <c r="R711" s="281"/>
      <c r="S711" s="279"/>
    </row>
    <row r="712" spans="1:19" ht="47.25" x14ac:dyDescent="0.25">
      <c r="A712" s="720" t="s">
        <v>14</v>
      </c>
      <c r="B712" s="802"/>
      <c r="C712" s="849"/>
      <c r="D712" s="333">
        <v>1</v>
      </c>
      <c r="E712" s="317">
        <v>2</v>
      </c>
      <c r="F712" s="318">
        <v>1</v>
      </c>
      <c r="G712" s="319">
        <v>2</v>
      </c>
      <c r="H712" s="320">
        <v>12</v>
      </c>
      <c r="I712" s="318">
        <v>12</v>
      </c>
      <c r="J712" s="255">
        <v>2321.6999999999998</v>
      </c>
      <c r="K712" s="254">
        <v>9892.7099999999991</v>
      </c>
      <c r="L712" s="255">
        <v>2321.6999999999998</v>
      </c>
      <c r="M712" s="321">
        <v>9892.7099999999991</v>
      </c>
      <c r="N712" s="256">
        <v>12</v>
      </c>
      <c r="O712" s="318">
        <v>12</v>
      </c>
      <c r="P712" s="255">
        <v>2321.6999999999998</v>
      </c>
      <c r="Q712" s="254">
        <v>9892.7099999999991</v>
      </c>
      <c r="R712" s="254">
        <v>2321.6999999999998</v>
      </c>
      <c r="S712" s="321">
        <v>9892.7099999999991</v>
      </c>
    </row>
    <row r="713" spans="1:19" ht="31.5" x14ac:dyDescent="0.35">
      <c r="A713" s="720" t="s">
        <v>35</v>
      </c>
      <c r="B713" s="802"/>
      <c r="C713" s="849"/>
      <c r="D713" s="265"/>
      <c r="E713" s="266"/>
      <c r="F713" s="267"/>
      <c r="G713" s="268"/>
      <c r="H713" s="269"/>
      <c r="I713" s="267"/>
      <c r="J713" s="267"/>
      <c r="K713" s="267"/>
      <c r="L713" s="267"/>
      <c r="M713" s="270"/>
      <c r="N713" s="271"/>
      <c r="O713" s="267"/>
      <c r="P713" s="267"/>
      <c r="Q713" s="272"/>
      <c r="R713" s="272"/>
      <c r="S713" s="270"/>
    </row>
    <row r="714" spans="1:19" ht="63" x14ac:dyDescent="0.35">
      <c r="A714" s="720" t="s">
        <v>36</v>
      </c>
      <c r="B714" s="802"/>
      <c r="C714" s="849"/>
      <c r="D714" s="265"/>
      <c r="E714" s="266"/>
      <c r="F714" s="267"/>
      <c r="G714" s="268"/>
      <c r="H714" s="269"/>
      <c r="I714" s="267"/>
      <c r="J714" s="267"/>
      <c r="K714" s="267"/>
      <c r="L714" s="267"/>
      <c r="M714" s="270"/>
      <c r="N714" s="271"/>
      <c r="O714" s="267"/>
      <c r="P714" s="267"/>
      <c r="Q714" s="272"/>
      <c r="R714" s="272"/>
      <c r="S714" s="270"/>
    </row>
    <row r="715" spans="1:19" ht="63" x14ac:dyDescent="0.35">
      <c r="A715" s="720" t="s">
        <v>20</v>
      </c>
      <c r="B715" s="802"/>
      <c r="C715" s="849"/>
      <c r="D715" s="265"/>
      <c r="E715" s="266"/>
      <c r="F715" s="267"/>
      <c r="G715" s="268"/>
      <c r="H715" s="269"/>
      <c r="I715" s="267"/>
      <c r="J715" s="267"/>
      <c r="K715" s="267"/>
      <c r="L715" s="267"/>
      <c r="M715" s="270"/>
      <c r="N715" s="271"/>
      <c r="O715" s="267"/>
      <c r="P715" s="267"/>
      <c r="Q715" s="272"/>
      <c r="R715" s="272"/>
      <c r="S715" s="270"/>
    </row>
    <row r="716" spans="1:19" ht="38.25" customHeight="1" x14ac:dyDescent="0.35">
      <c r="A716" s="720" t="s">
        <v>37</v>
      </c>
      <c r="B716" s="802"/>
      <c r="C716" s="849"/>
      <c r="D716" s="265"/>
      <c r="E716" s="266"/>
      <c r="F716" s="267"/>
      <c r="G716" s="268"/>
      <c r="H716" s="269"/>
      <c r="I716" s="267"/>
      <c r="J716" s="267"/>
      <c r="K716" s="267"/>
      <c r="L716" s="267"/>
      <c r="M716" s="270"/>
      <c r="N716" s="271"/>
      <c r="O716" s="267"/>
      <c r="P716" s="267"/>
      <c r="Q716" s="272"/>
      <c r="R716" s="272"/>
      <c r="S716" s="270"/>
    </row>
    <row r="717" spans="1:19" ht="31.5" x14ac:dyDescent="0.35">
      <c r="A717" s="720" t="s">
        <v>38</v>
      </c>
      <c r="B717" s="802"/>
      <c r="C717" s="849"/>
      <c r="D717" s="265"/>
      <c r="E717" s="266"/>
      <c r="F717" s="267"/>
      <c r="G717" s="268"/>
      <c r="H717" s="269"/>
      <c r="I717" s="267"/>
      <c r="J717" s="267"/>
      <c r="K717" s="267"/>
      <c r="L717" s="267"/>
      <c r="M717" s="270"/>
      <c r="N717" s="271"/>
      <c r="O717" s="267"/>
      <c r="P717" s="267"/>
      <c r="Q717" s="272"/>
      <c r="R717" s="272"/>
      <c r="S717" s="270"/>
    </row>
    <row r="718" spans="1:19" ht="21" x14ac:dyDescent="0.35">
      <c r="A718" s="720" t="s">
        <v>15</v>
      </c>
      <c r="B718" s="802"/>
      <c r="C718" s="849"/>
      <c r="D718" s="332"/>
      <c r="E718" s="300"/>
      <c r="F718" s="262"/>
      <c r="G718" s="263"/>
      <c r="H718" s="489"/>
      <c r="I718" s="257"/>
      <c r="J718" s="490"/>
      <c r="K718" s="491"/>
      <c r="L718" s="257"/>
      <c r="M718" s="264"/>
      <c r="N718" s="492"/>
      <c r="O718" s="257"/>
      <c r="P718" s="491"/>
      <c r="Q718" s="493"/>
      <c r="R718" s="282"/>
      <c r="S718" s="270"/>
    </row>
    <row r="719" spans="1:19" ht="31.5" x14ac:dyDescent="0.35">
      <c r="A719" s="720" t="s">
        <v>16</v>
      </c>
      <c r="B719" s="802"/>
      <c r="C719" s="849"/>
      <c r="D719" s="265"/>
      <c r="E719" s="266"/>
      <c r="F719" s="267"/>
      <c r="G719" s="268"/>
      <c r="H719" s="269"/>
      <c r="I719" s="267"/>
      <c r="J719" s="267"/>
      <c r="K719" s="267"/>
      <c r="L719" s="267"/>
      <c r="M719" s="270"/>
      <c r="N719" s="271"/>
      <c r="O719" s="267"/>
      <c r="P719" s="267"/>
      <c r="Q719" s="272"/>
      <c r="R719" s="272"/>
      <c r="S719" s="270"/>
    </row>
    <row r="720" spans="1:19" ht="47.25" x14ac:dyDescent="0.25">
      <c r="A720" s="720" t="s">
        <v>17</v>
      </c>
      <c r="B720" s="802"/>
      <c r="C720" s="849"/>
      <c r="D720" s="287"/>
      <c r="E720" s="288"/>
      <c r="F720" s="257"/>
      <c r="G720" s="282"/>
      <c r="H720" s="494"/>
      <c r="I720" s="257"/>
      <c r="J720" s="257"/>
      <c r="K720" s="257"/>
      <c r="L720" s="257"/>
      <c r="M720" s="264"/>
      <c r="N720" s="492"/>
      <c r="O720" s="257"/>
      <c r="P720" s="257"/>
      <c r="Q720" s="495"/>
      <c r="R720" s="495"/>
      <c r="S720" s="264"/>
    </row>
    <row r="721" spans="1:19" ht="78.75" x14ac:dyDescent="0.35">
      <c r="A721" s="720" t="s">
        <v>22</v>
      </c>
      <c r="B721" s="802"/>
      <c r="C721" s="849"/>
      <c r="D721" s="287"/>
      <c r="E721" s="288"/>
      <c r="F721" s="257"/>
      <c r="G721" s="282"/>
      <c r="H721" s="269"/>
      <c r="I721" s="267"/>
      <c r="J721" s="267"/>
      <c r="K721" s="267"/>
      <c r="L721" s="267"/>
      <c r="M721" s="270"/>
      <c r="N721" s="271"/>
      <c r="O721" s="267"/>
      <c r="P721" s="267"/>
      <c r="Q721" s="272"/>
      <c r="R721" s="272"/>
      <c r="S721" s="270"/>
    </row>
    <row r="722" spans="1:19" ht="47.25" x14ac:dyDescent="0.35">
      <c r="A722" s="720" t="s">
        <v>18</v>
      </c>
      <c r="B722" s="802"/>
      <c r="C722" s="849"/>
      <c r="D722" s="287"/>
      <c r="E722" s="288"/>
      <c r="F722" s="257"/>
      <c r="G722" s="282"/>
      <c r="H722" s="269"/>
      <c r="I722" s="267"/>
      <c r="J722" s="267"/>
      <c r="K722" s="267"/>
      <c r="L722" s="267"/>
      <c r="M722" s="270"/>
      <c r="N722" s="271"/>
      <c r="O722" s="267"/>
      <c r="P722" s="267"/>
      <c r="Q722" s="272"/>
      <c r="R722" s="272"/>
      <c r="S722" s="270"/>
    </row>
    <row r="723" spans="1:19" ht="32.25" thickBot="1" x14ac:dyDescent="0.3">
      <c r="A723" s="721" t="s">
        <v>19</v>
      </c>
      <c r="B723" s="803"/>
      <c r="C723" s="869"/>
      <c r="D723" s="496"/>
      <c r="E723" s="497"/>
      <c r="F723" s="498"/>
      <c r="G723" s="499"/>
      <c r="H723" s="500"/>
      <c r="I723" s="498"/>
      <c r="J723" s="501"/>
      <c r="K723" s="501"/>
      <c r="L723" s="498"/>
      <c r="M723" s="502"/>
      <c r="N723" s="503"/>
      <c r="O723" s="504"/>
      <c r="P723" s="504"/>
      <c r="Q723" s="505"/>
      <c r="R723" s="505"/>
      <c r="S723" s="506"/>
    </row>
    <row r="724" spans="1:19" ht="24" thickBot="1" x14ac:dyDescent="0.3">
      <c r="A724" s="12" t="s">
        <v>12</v>
      </c>
      <c r="B724" s="13">
        <v>2485</v>
      </c>
      <c r="C724" s="13">
        <f>B711-P724</f>
        <v>163.30000000000018</v>
      </c>
      <c r="D724" s="14">
        <f>SUM(D711:D723)</f>
        <v>1</v>
      </c>
      <c r="E724" s="14">
        <f t="shared" ref="E724:S724" si="26">SUM(E711:E723)</f>
        <v>2</v>
      </c>
      <c r="F724" s="14">
        <f t="shared" si="26"/>
        <v>1</v>
      </c>
      <c r="G724" s="14">
        <f t="shared" si="26"/>
        <v>2</v>
      </c>
      <c r="H724" s="14">
        <f t="shared" si="26"/>
        <v>12</v>
      </c>
      <c r="I724" s="14">
        <f t="shared" si="26"/>
        <v>12</v>
      </c>
      <c r="J724" s="142">
        <f t="shared" si="26"/>
        <v>2321.6999999999998</v>
      </c>
      <c r="K724" s="142">
        <f t="shared" si="26"/>
        <v>9892.7099999999991</v>
      </c>
      <c r="L724" s="142">
        <f t="shared" si="26"/>
        <v>2321.6999999999998</v>
      </c>
      <c r="M724" s="142">
        <f t="shared" si="26"/>
        <v>9892.7099999999991</v>
      </c>
      <c r="N724" s="14">
        <f t="shared" si="26"/>
        <v>12</v>
      </c>
      <c r="O724" s="14">
        <f t="shared" si="26"/>
        <v>12</v>
      </c>
      <c r="P724" s="142">
        <f t="shared" si="26"/>
        <v>2321.6999999999998</v>
      </c>
      <c r="Q724" s="142">
        <f t="shared" si="26"/>
        <v>9892.7099999999991</v>
      </c>
      <c r="R724" s="142">
        <f t="shared" si="26"/>
        <v>2321.6999999999998</v>
      </c>
      <c r="S724" s="142">
        <f t="shared" si="26"/>
        <v>9892.7099999999991</v>
      </c>
    </row>
    <row r="728" spans="1:19" ht="18.75" x14ac:dyDescent="0.3">
      <c r="A728" s="4" t="s">
        <v>43</v>
      </c>
      <c r="B728" s="4"/>
      <c r="C728" s="4"/>
      <c r="D728" s="4"/>
      <c r="E728" s="4"/>
      <c r="F728" s="4"/>
    </row>
    <row r="729" spans="1:19" ht="21" x14ac:dyDescent="0.35">
      <c r="A729" s="873" t="s">
        <v>47</v>
      </c>
      <c r="B729" s="873"/>
      <c r="C729" s="873"/>
      <c r="D729" s="873"/>
      <c r="E729" s="873"/>
      <c r="F729" s="873"/>
      <c r="G729" s="873"/>
      <c r="H729" s="873"/>
      <c r="I729" s="873"/>
      <c r="J729" s="873"/>
      <c r="K729" s="873"/>
      <c r="L729" s="873"/>
      <c r="M729" s="873"/>
      <c r="N729" s="873"/>
    </row>
    <row r="730" spans="1:19" ht="15.75" thickBot="1" x14ac:dyDescent="0.3"/>
    <row r="731" spans="1:19" ht="15.75" customHeight="1" x14ac:dyDescent="0.25">
      <c r="A731" s="797" t="s">
        <v>0</v>
      </c>
      <c r="B731" s="829" t="s">
        <v>39</v>
      </c>
      <c r="C731" s="830"/>
      <c r="D731" s="855" t="s">
        <v>73</v>
      </c>
      <c r="E731" s="856"/>
      <c r="F731" s="856"/>
      <c r="G731" s="857"/>
      <c r="H731" s="804" t="s">
        <v>74</v>
      </c>
      <c r="I731" s="804"/>
      <c r="J731" s="804"/>
      <c r="K731" s="804"/>
      <c r="L731" s="804"/>
      <c r="M731" s="805"/>
      <c r="N731" s="806" t="s">
        <v>7</v>
      </c>
      <c r="O731" s="806"/>
      <c r="P731" s="807"/>
      <c r="Q731" s="808"/>
      <c r="R731" s="808"/>
      <c r="S731" s="809"/>
    </row>
    <row r="732" spans="1:19" ht="16.5" customHeight="1" thickBot="1" x14ac:dyDescent="0.3">
      <c r="A732" s="798"/>
      <c r="B732" s="831"/>
      <c r="C732" s="832"/>
      <c r="D732" s="883"/>
      <c r="E732" s="884"/>
      <c r="F732" s="884"/>
      <c r="G732" s="885"/>
      <c r="H732" s="833" t="s">
        <v>5</v>
      </c>
      <c r="I732" s="834"/>
      <c r="J732" s="835" t="s">
        <v>33</v>
      </c>
      <c r="K732" s="833"/>
      <c r="L732" s="833"/>
      <c r="M732" s="836"/>
      <c r="N732" s="864" t="s">
        <v>75</v>
      </c>
      <c r="O732" s="865"/>
      <c r="P732" s="841" t="s">
        <v>13</v>
      </c>
      <c r="Q732" s="835"/>
      <c r="R732" s="835"/>
      <c r="S732" s="842"/>
    </row>
    <row r="733" spans="1:19" ht="15.75" customHeight="1" x14ac:dyDescent="0.25">
      <c r="A733" s="799"/>
      <c r="B733" s="837" t="s">
        <v>40</v>
      </c>
      <c r="C733" s="839" t="s">
        <v>34</v>
      </c>
      <c r="D733" s="816" t="s">
        <v>76</v>
      </c>
      <c r="E733" s="818" t="s">
        <v>77</v>
      </c>
      <c r="F733" s="826" t="s">
        <v>23</v>
      </c>
      <c r="G733" s="827"/>
      <c r="H733" s="868" t="s">
        <v>8</v>
      </c>
      <c r="I733" s="861" t="s">
        <v>23</v>
      </c>
      <c r="J733" s="810" t="s">
        <v>8</v>
      </c>
      <c r="K733" s="811"/>
      <c r="L733" s="866" t="s">
        <v>23</v>
      </c>
      <c r="M733" s="867"/>
      <c r="N733" s="812" t="s">
        <v>8</v>
      </c>
      <c r="O733" s="812" t="s">
        <v>23</v>
      </c>
      <c r="P733" s="810" t="s">
        <v>8</v>
      </c>
      <c r="Q733" s="811"/>
      <c r="R733" s="824" t="s">
        <v>23</v>
      </c>
      <c r="S733" s="825"/>
    </row>
    <row r="734" spans="1:19" ht="42.75" customHeight="1" thickBot="1" x14ac:dyDescent="0.3">
      <c r="A734" s="799"/>
      <c r="B734" s="838"/>
      <c r="C734" s="840"/>
      <c r="D734" s="817"/>
      <c r="E734" s="819"/>
      <c r="F734" s="76" t="s">
        <v>78</v>
      </c>
      <c r="G734" s="80" t="s">
        <v>79</v>
      </c>
      <c r="H734" s="868"/>
      <c r="I734" s="861"/>
      <c r="J734" s="25" t="s">
        <v>41</v>
      </c>
      <c r="K734" s="26" t="s">
        <v>42</v>
      </c>
      <c r="L734" s="25" t="s">
        <v>41</v>
      </c>
      <c r="M734" s="27" t="s">
        <v>42</v>
      </c>
      <c r="N734" s="813"/>
      <c r="O734" s="813"/>
      <c r="P734" s="77" t="s">
        <v>41</v>
      </c>
      <c r="Q734" s="75" t="s">
        <v>42</v>
      </c>
      <c r="R734" s="77" t="s">
        <v>41</v>
      </c>
      <c r="S734" s="78" t="s">
        <v>42</v>
      </c>
    </row>
    <row r="735" spans="1:19" ht="15.75" thickBot="1" x14ac:dyDescent="0.3">
      <c r="A735" s="23" t="s">
        <v>1</v>
      </c>
      <c r="B735" s="24" t="s">
        <v>2</v>
      </c>
      <c r="C735" s="23" t="s">
        <v>3</v>
      </c>
      <c r="D735" s="81" t="s">
        <v>4</v>
      </c>
      <c r="E735" s="81" t="s">
        <v>6</v>
      </c>
      <c r="F735" s="82">
        <v>5</v>
      </c>
      <c r="G735" s="83">
        <v>6</v>
      </c>
      <c r="H735" s="84">
        <v>7</v>
      </c>
      <c r="I735" s="85">
        <v>8</v>
      </c>
      <c r="J735" s="86">
        <v>9</v>
      </c>
      <c r="K735" s="85">
        <v>10</v>
      </c>
      <c r="L735" s="87">
        <v>11</v>
      </c>
      <c r="M735" s="88">
        <v>12</v>
      </c>
      <c r="N735" s="84">
        <v>13</v>
      </c>
      <c r="O735" s="85">
        <v>14</v>
      </c>
      <c r="P735" s="89">
        <v>15</v>
      </c>
      <c r="Q735" s="86">
        <v>16</v>
      </c>
      <c r="R735" s="86">
        <v>17</v>
      </c>
      <c r="S735" s="87">
        <v>18</v>
      </c>
    </row>
    <row r="736" spans="1:19" ht="38.25" customHeight="1" x14ac:dyDescent="0.35">
      <c r="A736" s="720" t="s">
        <v>21</v>
      </c>
      <c r="B736" s="801">
        <v>2712</v>
      </c>
      <c r="C736" s="848">
        <f>B736-P749</f>
        <v>317.7786000000001</v>
      </c>
      <c r="D736" s="273"/>
      <c r="E736" s="274"/>
      <c r="F736" s="507"/>
      <c r="G736" s="508"/>
      <c r="H736" s="509"/>
      <c r="I736" s="510"/>
      <c r="J736" s="510"/>
      <c r="K736" s="510"/>
      <c r="L736" s="510"/>
      <c r="M736" s="511"/>
      <c r="N736" s="512"/>
      <c r="O736" s="510"/>
      <c r="P736" s="510"/>
      <c r="Q736" s="513"/>
      <c r="R736" s="513"/>
      <c r="S736" s="511"/>
    </row>
    <row r="737" spans="1:19" ht="47.25" x14ac:dyDescent="0.35">
      <c r="A737" s="720" t="s">
        <v>14</v>
      </c>
      <c r="B737" s="802"/>
      <c r="C737" s="849"/>
      <c r="D737" s="554">
        <v>2</v>
      </c>
      <c r="E737" s="555">
        <v>8</v>
      </c>
      <c r="F737" s="556">
        <v>2</v>
      </c>
      <c r="G737" s="557">
        <v>8</v>
      </c>
      <c r="H737" s="558">
        <v>9</v>
      </c>
      <c r="I737" s="556">
        <v>9</v>
      </c>
      <c r="J737" s="559">
        <v>2390.6882999999998</v>
      </c>
      <c r="K737" s="559">
        <v>10208</v>
      </c>
      <c r="L737" s="559">
        <v>2390.6882999999998</v>
      </c>
      <c r="M737" s="560">
        <v>10208</v>
      </c>
      <c r="N737" s="561">
        <v>9</v>
      </c>
      <c r="O737" s="556">
        <v>9</v>
      </c>
      <c r="P737" s="559">
        <v>2394.2213999999999</v>
      </c>
      <c r="Q737" s="562">
        <v>10208</v>
      </c>
      <c r="R737" s="562">
        <v>2394.2213999999999</v>
      </c>
      <c r="S737" s="560">
        <v>10208</v>
      </c>
    </row>
    <row r="738" spans="1:19" ht="31.5" x14ac:dyDescent="0.35">
      <c r="A738" s="720" t="s">
        <v>35</v>
      </c>
      <c r="B738" s="802"/>
      <c r="C738" s="849"/>
      <c r="D738" s="287"/>
      <c r="E738" s="288"/>
      <c r="F738" s="563"/>
      <c r="G738" s="564"/>
      <c r="H738" s="565"/>
      <c r="I738" s="563"/>
      <c r="J738" s="563"/>
      <c r="K738" s="563"/>
      <c r="L738" s="563"/>
      <c r="M738" s="566"/>
      <c r="N738" s="567"/>
      <c r="O738" s="563"/>
      <c r="P738" s="767"/>
      <c r="Q738" s="768"/>
      <c r="R738" s="768"/>
      <c r="S738" s="769"/>
    </row>
    <row r="739" spans="1:19" ht="63" x14ac:dyDescent="0.35">
      <c r="A739" s="720" t="s">
        <v>36</v>
      </c>
      <c r="B739" s="802"/>
      <c r="C739" s="849"/>
      <c r="D739" s="265"/>
      <c r="E739" s="266"/>
      <c r="F739" s="514"/>
      <c r="G739" s="515"/>
      <c r="H739" s="516"/>
      <c r="I739" s="514"/>
      <c r="J739" s="514"/>
      <c r="K739" s="514"/>
      <c r="L739" s="514"/>
      <c r="M739" s="517"/>
      <c r="N739" s="518"/>
      <c r="O739" s="514"/>
      <c r="P739" s="514"/>
      <c r="Q739" s="519"/>
      <c r="R739" s="519"/>
      <c r="S739" s="517"/>
    </row>
    <row r="740" spans="1:19" ht="63" x14ac:dyDescent="0.35">
      <c r="A740" s="720" t="s">
        <v>20</v>
      </c>
      <c r="B740" s="802"/>
      <c r="C740" s="849"/>
      <c r="D740" s="265"/>
      <c r="E740" s="266"/>
      <c r="F740" s="514"/>
      <c r="G740" s="515"/>
      <c r="H740" s="516"/>
      <c r="I740" s="514"/>
      <c r="J740" s="514"/>
      <c r="K740" s="514"/>
      <c r="L740" s="514"/>
      <c r="M740" s="517"/>
      <c r="N740" s="518"/>
      <c r="O740" s="514"/>
      <c r="P740" s="514"/>
      <c r="Q740" s="519"/>
      <c r="R740" s="519"/>
      <c r="S740" s="517"/>
    </row>
    <row r="741" spans="1:19" ht="38.25" customHeight="1" x14ac:dyDescent="0.35">
      <c r="A741" s="720" t="s">
        <v>37</v>
      </c>
      <c r="B741" s="802"/>
      <c r="C741" s="849"/>
      <c r="D741" s="265"/>
      <c r="E741" s="266"/>
      <c r="F741" s="514"/>
      <c r="G741" s="515"/>
      <c r="H741" s="516"/>
      <c r="I741" s="514"/>
      <c r="J741" s="514"/>
      <c r="K741" s="514"/>
      <c r="L741" s="514"/>
      <c r="M741" s="517"/>
      <c r="N741" s="518"/>
      <c r="O741" s="514"/>
      <c r="P741" s="514"/>
      <c r="Q741" s="519"/>
      <c r="R741" s="519"/>
      <c r="S741" s="517"/>
    </row>
    <row r="742" spans="1:19" ht="31.5" x14ac:dyDescent="0.35">
      <c r="A742" s="720" t="s">
        <v>38</v>
      </c>
      <c r="B742" s="802"/>
      <c r="C742" s="849"/>
      <c r="D742" s="265"/>
      <c r="E742" s="266"/>
      <c r="F742" s="514"/>
      <c r="G742" s="515"/>
      <c r="H742" s="516"/>
      <c r="I742" s="514"/>
      <c r="J742" s="514"/>
      <c r="K742" s="514"/>
      <c r="L742" s="514"/>
      <c r="M742" s="517"/>
      <c r="N742" s="518"/>
      <c r="O742" s="514"/>
      <c r="P742" s="514"/>
      <c r="Q742" s="519"/>
      <c r="R742" s="519"/>
      <c r="S742" s="517"/>
    </row>
    <row r="743" spans="1:19" ht="21" x14ac:dyDescent="0.35">
      <c r="A743" s="720" t="s">
        <v>15</v>
      </c>
      <c r="B743" s="802"/>
      <c r="C743" s="849"/>
      <c r="D743" s="520"/>
      <c r="E743" s="521"/>
      <c r="F743" s="522"/>
      <c r="G743" s="523"/>
      <c r="H743" s="524"/>
      <c r="I743" s="525"/>
      <c r="J743" s="526"/>
      <c r="K743" s="527"/>
      <c r="L743" s="525"/>
      <c r="M743" s="528"/>
      <c r="N743" s="529"/>
      <c r="O743" s="525"/>
      <c r="P743" s="527"/>
      <c r="Q743" s="530"/>
      <c r="R743" s="531"/>
      <c r="S743" s="517"/>
    </row>
    <row r="744" spans="1:19" ht="31.5" x14ac:dyDescent="0.35">
      <c r="A744" s="720" t="s">
        <v>16</v>
      </c>
      <c r="B744" s="802"/>
      <c r="C744" s="849"/>
      <c r="D744" s="265"/>
      <c r="E744" s="266"/>
      <c r="F744" s="514"/>
      <c r="G744" s="515"/>
      <c r="H744" s="516"/>
      <c r="I744" s="514"/>
      <c r="J744" s="514"/>
      <c r="K744" s="514"/>
      <c r="L744" s="514"/>
      <c r="M744" s="517"/>
      <c r="N744" s="518"/>
      <c r="O744" s="514"/>
      <c r="P744" s="514"/>
      <c r="Q744" s="519"/>
      <c r="R744" s="519"/>
      <c r="S744" s="517"/>
    </row>
    <row r="745" spans="1:19" ht="47.25" x14ac:dyDescent="0.25">
      <c r="A745" s="720" t="s">
        <v>17</v>
      </c>
      <c r="B745" s="802"/>
      <c r="C745" s="849"/>
      <c r="D745" s="265"/>
      <c r="E745" s="266"/>
      <c r="F745" s="525"/>
      <c r="G745" s="531"/>
      <c r="H745" s="532"/>
      <c r="I745" s="525"/>
      <c r="J745" s="525"/>
      <c r="K745" s="525"/>
      <c r="L745" s="525"/>
      <c r="M745" s="528"/>
      <c r="N745" s="529"/>
      <c r="O745" s="525"/>
      <c r="P745" s="525"/>
      <c r="Q745" s="533"/>
      <c r="R745" s="533"/>
      <c r="S745" s="528"/>
    </row>
    <row r="746" spans="1:19" ht="78.75" x14ac:dyDescent="0.35">
      <c r="A746" s="720" t="s">
        <v>22</v>
      </c>
      <c r="B746" s="802"/>
      <c r="C746" s="849"/>
      <c r="D746" s="265"/>
      <c r="E746" s="266"/>
      <c r="F746" s="525"/>
      <c r="G746" s="531"/>
      <c r="H746" s="516"/>
      <c r="I746" s="514"/>
      <c r="J746" s="514"/>
      <c r="K746" s="514"/>
      <c r="L746" s="514"/>
      <c r="M746" s="517"/>
      <c r="N746" s="518"/>
      <c r="O746" s="514"/>
      <c r="P746" s="514"/>
      <c r="Q746" s="519"/>
      <c r="R746" s="519"/>
      <c r="S746" s="517"/>
    </row>
    <row r="747" spans="1:19" ht="47.25" x14ac:dyDescent="0.35">
      <c r="A747" s="720" t="s">
        <v>18</v>
      </c>
      <c r="B747" s="802"/>
      <c r="C747" s="849"/>
      <c r="D747" s="265"/>
      <c r="E747" s="266"/>
      <c r="F747" s="525"/>
      <c r="G747" s="531"/>
      <c r="H747" s="516"/>
      <c r="I747" s="514"/>
      <c r="J747" s="514"/>
      <c r="K747" s="514"/>
      <c r="L747" s="514"/>
      <c r="M747" s="517"/>
      <c r="N747" s="518"/>
      <c r="O747" s="514"/>
      <c r="P747" s="514"/>
      <c r="Q747" s="519"/>
      <c r="R747" s="519"/>
      <c r="S747" s="517"/>
    </row>
    <row r="748" spans="1:19" ht="32.25" thickBot="1" x14ac:dyDescent="0.3">
      <c r="A748" s="721" t="s">
        <v>19</v>
      </c>
      <c r="B748" s="803"/>
      <c r="C748" s="869"/>
      <c r="D748" s="534"/>
      <c r="E748" s="535"/>
      <c r="F748" s="536"/>
      <c r="G748" s="537"/>
      <c r="H748" s="538"/>
      <c r="I748" s="536"/>
      <c r="J748" s="539"/>
      <c r="K748" s="539"/>
      <c r="L748" s="536"/>
      <c r="M748" s="540"/>
      <c r="N748" s="541"/>
      <c r="O748" s="542"/>
      <c r="P748" s="542"/>
      <c r="Q748" s="543"/>
      <c r="R748" s="543"/>
      <c r="S748" s="544"/>
    </row>
    <row r="749" spans="1:19" ht="24" thickBot="1" x14ac:dyDescent="0.3">
      <c r="A749" s="12" t="s">
        <v>12</v>
      </c>
      <c r="B749" s="13">
        <v>2712</v>
      </c>
      <c r="C749" s="13">
        <f>B736-P749</f>
        <v>317.7786000000001</v>
      </c>
      <c r="D749" s="14">
        <f>SUM(D736:D748)</f>
        <v>2</v>
      </c>
      <c r="E749" s="14">
        <f t="shared" ref="E749:S749" si="27">SUM(E736:E748)</f>
        <v>8</v>
      </c>
      <c r="F749" s="14">
        <f t="shared" si="27"/>
        <v>2</v>
      </c>
      <c r="G749" s="14">
        <f t="shared" si="27"/>
        <v>8</v>
      </c>
      <c r="H749" s="14">
        <f t="shared" si="27"/>
        <v>9</v>
      </c>
      <c r="I749" s="14">
        <f t="shared" si="27"/>
        <v>9</v>
      </c>
      <c r="J749" s="142">
        <f t="shared" si="27"/>
        <v>2390.6882999999998</v>
      </c>
      <c r="K749" s="142">
        <f t="shared" si="27"/>
        <v>10208</v>
      </c>
      <c r="L749" s="142">
        <f t="shared" si="27"/>
        <v>2390.6882999999998</v>
      </c>
      <c r="M749" s="142">
        <f t="shared" si="27"/>
        <v>10208</v>
      </c>
      <c r="N749" s="14">
        <f t="shared" si="27"/>
        <v>9</v>
      </c>
      <c r="O749" s="14">
        <f t="shared" si="27"/>
        <v>9</v>
      </c>
      <c r="P749" s="142">
        <f t="shared" si="27"/>
        <v>2394.2213999999999</v>
      </c>
      <c r="Q749" s="142">
        <f t="shared" si="27"/>
        <v>10208</v>
      </c>
      <c r="R749" s="142">
        <f t="shared" si="27"/>
        <v>2394.2213999999999</v>
      </c>
      <c r="S749" s="142">
        <f t="shared" si="27"/>
        <v>10208</v>
      </c>
    </row>
    <row r="750" spans="1:19" ht="25.5" x14ac:dyDescent="0.25">
      <c r="A750" s="404" t="s">
        <v>136</v>
      </c>
    </row>
    <row r="751" spans="1:19" ht="25.5" x14ac:dyDescent="0.25">
      <c r="A751" s="404" t="s">
        <v>137</v>
      </c>
      <c r="B751" s="1075"/>
      <c r="C751" s="1075"/>
      <c r="D751" s="1075"/>
      <c r="E751" s="1075"/>
      <c r="F751" s="1075"/>
      <c r="G751" s="1075"/>
      <c r="H751" s="1075"/>
      <c r="I751" s="1075"/>
      <c r="J751" s="1075"/>
      <c r="K751" s="1075"/>
      <c r="L751" s="1075"/>
      <c r="M751" s="1075"/>
      <c r="N751" s="1075"/>
      <c r="O751" s="1075"/>
    </row>
    <row r="752" spans="1:19" x14ac:dyDescent="0.25">
      <c r="A752" s="93"/>
    </row>
    <row r="755" spans="1:19" ht="18.75" x14ac:dyDescent="0.3">
      <c r="A755" s="4" t="s">
        <v>43</v>
      </c>
      <c r="B755" s="4"/>
      <c r="C755" s="4"/>
      <c r="D755" s="4"/>
      <c r="E755" s="4"/>
      <c r="F755" s="4"/>
    </row>
    <row r="756" spans="1:19" ht="21" x14ac:dyDescent="0.35">
      <c r="A756" s="873" t="s">
        <v>48</v>
      </c>
      <c r="B756" s="873"/>
      <c r="C756" s="873"/>
      <c r="D756" s="873"/>
      <c r="E756" s="873"/>
      <c r="F756" s="873"/>
      <c r="G756" s="873"/>
      <c r="H756" s="873"/>
      <c r="I756" s="873"/>
      <c r="J756" s="873"/>
      <c r="K756" s="873"/>
      <c r="L756" s="873"/>
      <c r="M756" s="873"/>
      <c r="N756" s="873"/>
    </row>
    <row r="757" spans="1:19" ht="15.75" thickBot="1" x14ac:dyDescent="0.3"/>
    <row r="758" spans="1:19" ht="15.75" customHeight="1" x14ac:dyDescent="0.25">
      <c r="A758" s="797" t="s">
        <v>0</v>
      </c>
      <c r="B758" s="829" t="s">
        <v>39</v>
      </c>
      <c r="C758" s="830"/>
      <c r="D758" s="855" t="s">
        <v>73</v>
      </c>
      <c r="E758" s="856"/>
      <c r="F758" s="856"/>
      <c r="G758" s="857"/>
      <c r="H758" s="804" t="s">
        <v>74</v>
      </c>
      <c r="I758" s="804"/>
      <c r="J758" s="804"/>
      <c r="K758" s="804"/>
      <c r="L758" s="804"/>
      <c r="M758" s="805"/>
      <c r="N758" s="806" t="s">
        <v>7</v>
      </c>
      <c r="O758" s="806"/>
      <c r="P758" s="807"/>
      <c r="Q758" s="808"/>
      <c r="R758" s="808"/>
      <c r="S758" s="809"/>
    </row>
    <row r="759" spans="1:19" ht="16.5" customHeight="1" thickBot="1" x14ac:dyDescent="0.3">
      <c r="A759" s="798"/>
      <c r="B759" s="831"/>
      <c r="C759" s="832"/>
      <c r="D759" s="883"/>
      <c r="E759" s="884"/>
      <c r="F759" s="884"/>
      <c r="G759" s="885"/>
      <c r="H759" s="833" t="s">
        <v>5</v>
      </c>
      <c r="I759" s="834"/>
      <c r="J759" s="835" t="s">
        <v>33</v>
      </c>
      <c r="K759" s="833"/>
      <c r="L759" s="833"/>
      <c r="M759" s="836"/>
      <c r="N759" s="864" t="s">
        <v>75</v>
      </c>
      <c r="O759" s="865"/>
      <c r="P759" s="841" t="s">
        <v>13</v>
      </c>
      <c r="Q759" s="835"/>
      <c r="R759" s="835"/>
      <c r="S759" s="842"/>
    </row>
    <row r="760" spans="1:19" ht="15.75" customHeight="1" x14ac:dyDescent="0.25">
      <c r="A760" s="799"/>
      <c r="B760" s="837" t="s">
        <v>40</v>
      </c>
      <c r="C760" s="839" t="s">
        <v>34</v>
      </c>
      <c r="D760" s="997" t="s">
        <v>76</v>
      </c>
      <c r="E760" s="936" t="s">
        <v>77</v>
      </c>
      <c r="F760" s="935" t="s">
        <v>23</v>
      </c>
      <c r="G760" s="936"/>
      <c r="H760" s="1071" t="s">
        <v>8</v>
      </c>
      <c r="I760" s="934" t="s">
        <v>23</v>
      </c>
      <c r="J760" s="999" t="s">
        <v>8</v>
      </c>
      <c r="K760" s="1000"/>
      <c r="L760" s="995" t="s">
        <v>23</v>
      </c>
      <c r="M760" s="996"/>
      <c r="N760" s="993" t="s">
        <v>8</v>
      </c>
      <c r="O760" s="993" t="s">
        <v>23</v>
      </c>
      <c r="P760" s="999" t="s">
        <v>8</v>
      </c>
      <c r="Q760" s="1000"/>
      <c r="R760" s="1073" t="s">
        <v>23</v>
      </c>
      <c r="S760" s="1074"/>
    </row>
    <row r="761" spans="1:19" ht="33" customHeight="1" thickBot="1" x14ac:dyDescent="0.3">
      <c r="A761" s="799"/>
      <c r="B761" s="838"/>
      <c r="C761" s="840"/>
      <c r="D761" s="998"/>
      <c r="E761" s="939"/>
      <c r="F761" s="146" t="s">
        <v>78</v>
      </c>
      <c r="G761" s="147" t="s">
        <v>79</v>
      </c>
      <c r="H761" s="1071"/>
      <c r="I761" s="934"/>
      <c r="J761" s="148" t="s">
        <v>41</v>
      </c>
      <c r="K761" s="149" t="s">
        <v>42</v>
      </c>
      <c r="L761" s="148" t="s">
        <v>41</v>
      </c>
      <c r="M761" s="150" t="s">
        <v>42</v>
      </c>
      <c r="N761" s="994"/>
      <c r="O761" s="994"/>
      <c r="P761" s="129" t="s">
        <v>41</v>
      </c>
      <c r="Q761" s="151" t="s">
        <v>42</v>
      </c>
      <c r="R761" s="129" t="s">
        <v>41</v>
      </c>
      <c r="S761" s="152" t="s">
        <v>42</v>
      </c>
    </row>
    <row r="762" spans="1:19" ht="15.75" thickBot="1" x14ac:dyDescent="0.3">
      <c r="A762" s="23" t="s">
        <v>1</v>
      </c>
      <c r="B762" s="24" t="s">
        <v>2</v>
      </c>
      <c r="C762" s="23" t="s">
        <v>3</v>
      </c>
      <c r="D762" s="81" t="s">
        <v>4</v>
      </c>
      <c r="E762" s="81" t="s">
        <v>6</v>
      </c>
      <c r="F762" s="82">
        <v>5</v>
      </c>
      <c r="G762" s="83">
        <v>6</v>
      </c>
      <c r="H762" s="84">
        <v>7</v>
      </c>
      <c r="I762" s="85">
        <v>8</v>
      </c>
      <c r="J762" s="86">
        <v>9</v>
      </c>
      <c r="K762" s="85">
        <v>10</v>
      </c>
      <c r="L762" s="87">
        <v>11</v>
      </c>
      <c r="M762" s="88">
        <v>12</v>
      </c>
      <c r="N762" s="84">
        <v>13</v>
      </c>
      <c r="O762" s="85">
        <v>14</v>
      </c>
      <c r="P762" s="89">
        <v>15</v>
      </c>
      <c r="Q762" s="86">
        <v>16</v>
      </c>
      <c r="R762" s="86">
        <v>17</v>
      </c>
      <c r="S762" s="87">
        <v>18</v>
      </c>
    </row>
    <row r="763" spans="1:19" ht="38.25" customHeight="1" x14ac:dyDescent="0.35">
      <c r="A763" s="720" t="s">
        <v>21</v>
      </c>
      <c r="B763" s="801">
        <v>2415</v>
      </c>
      <c r="C763" s="848">
        <f>B763-P776</f>
        <v>330.53758852404417</v>
      </c>
      <c r="D763" s="273"/>
      <c r="E763" s="274"/>
      <c r="F763" s="275"/>
      <c r="G763" s="276"/>
      <c r="H763" s="277"/>
      <c r="I763" s="278"/>
      <c r="J763" s="278"/>
      <c r="K763" s="278"/>
      <c r="L763" s="278"/>
      <c r="M763" s="279"/>
      <c r="N763" s="280"/>
      <c r="O763" s="278"/>
      <c r="P763" s="278"/>
      <c r="Q763" s="281"/>
      <c r="R763" s="281"/>
      <c r="S763" s="279"/>
    </row>
    <row r="764" spans="1:19" ht="47.25" x14ac:dyDescent="0.25">
      <c r="A764" s="720" t="s">
        <v>14</v>
      </c>
      <c r="B764" s="802"/>
      <c r="C764" s="849"/>
      <c r="D764" s="333">
        <v>1</v>
      </c>
      <c r="E764" s="317">
        <f>D764</f>
        <v>1</v>
      </c>
      <c r="F764" s="347">
        <v>1</v>
      </c>
      <c r="G764" s="574">
        <v>1</v>
      </c>
      <c r="H764" s="320">
        <v>9</v>
      </c>
      <c r="I764" s="318">
        <v>9</v>
      </c>
      <c r="J764" s="255">
        <f>K764/4.2699</f>
        <v>2084.1635635494977</v>
      </c>
      <c r="K764" s="255">
        <v>8899.17</v>
      </c>
      <c r="L764" s="255">
        <f>K764/4.2699</f>
        <v>2084.1635635494977</v>
      </c>
      <c r="M764" s="321">
        <f>K764</f>
        <v>8899.17</v>
      </c>
      <c r="N764" s="575">
        <v>9</v>
      </c>
      <c r="O764" s="576">
        <v>9</v>
      </c>
      <c r="P764" s="255">
        <f>(8099.18/4.2699)+(799.99/4.2631)</f>
        <v>2084.4624114759558</v>
      </c>
      <c r="Q764" s="351">
        <f>8099.18+799.99</f>
        <v>8899.17</v>
      </c>
      <c r="R764" s="254">
        <f>P764</f>
        <v>2084.4624114759558</v>
      </c>
      <c r="S764" s="321">
        <f>Q764</f>
        <v>8899.17</v>
      </c>
    </row>
    <row r="765" spans="1:19" ht="31.5" x14ac:dyDescent="0.35">
      <c r="A765" s="720" t="s">
        <v>35</v>
      </c>
      <c r="B765" s="802"/>
      <c r="C765" s="849"/>
      <c r="D765" s="265"/>
      <c r="E765" s="266"/>
      <c r="F765" s="267"/>
      <c r="G765" s="268"/>
      <c r="H765" s="269"/>
      <c r="I765" s="267"/>
      <c r="J765" s="628"/>
      <c r="K765" s="628"/>
      <c r="L765" s="628"/>
      <c r="M765" s="627"/>
      <c r="N765" s="271"/>
      <c r="O765" s="267"/>
      <c r="P765" s="628"/>
      <c r="Q765" s="629"/>
      <c r="R765" s="629"/>
      <c r="S765" s="627"/>
    </row>
    <row r="766" spans="1:19" ht="63" x14ac:dyDescent="0.35">
      <c r="A766" s="720" t="s">
        <v>36</v>
      </c>
      <c r="B766" s="802"/>
      <c r="C766" s="849"/>
      <c r="D766" s="265"/>
      <c r="E766" s="266"/>
      <c r="F766" s="267"/>
      <c r="G766" s="268"/>
      <c r="H766" s="269"/>
      <c r="I766" s="267"/>
      <c r="J766" s="628"/>
      <c r="K766" s="628"/>
      <c r="L766" s="628"/>
      <c r="M766" s="627"/>
      <c r="N766" s="271"/>
      <c r="O766" s="267"/>
      <c r="P766" s="628"/>
      <c r="Q766" s="629"/>
      <c r="R766" s="629"/>
      <c r="S766" s="627"/>
    </row>
    <row r="767" spans="1:19" ht="63" x14ac:dyDescent="0.35">
      <c r="A767" s="720" t="s">
        <v>20</v>
      </c>
      <c r="B767" s="802"/>
      <c r="C767" s="849"/>
      <c r="D767" s="265"/>
      <c r="E767" s="266"/>
      <c r="F767" s="267"/>
      <c r="G767" s="268"/>
      <c r="H767" s="269"/>
      <c r="I767" s="267"/>
      <c r="J767" s="628"/>
      <c r="K767" s="628"/>
      <c r="L767" s="628"/>
      <c r="M767" s="627"/>
      <c r="N767" s="271"/>
      <c r="O767" s="267"/>
      <c r="P767" s="628"/>
      <c r="Q767" s="629"/>
      <c r="R767" s="629"/>
      <c r="S767" s="627"/>
    </row>
    <row r="768" spans="1:19" ht="38.25" customHeight="1" x14ac:dyDescent="0.35">
      <c r="A768" s="720" t="s">
        <v>37</v>
      </c>
      <c r="B768" s="802"/>
      <c r="C768" s="849"/>
      <c r="D768" s="265"/>
      <c r="E768" s="266"/>
      <c r="F768" s="267"/>
      <c r="G768" s="268"/>
      <c r="H768" s="269"/>
      <c r="I768" s="267"/>
      <c r="J768" s="628"/>
      <c r="K768" s="628"/>
      <c r="L768" s="628"/>
      <c r="M768" s="627"/>
      <c r="N768" s="271"/>
      <c r="O768" s="267"/>
      <c r="P768" s="628"/>
      <c r="Q768" s="629"/>
      <c r="R768" s="629"/>
      <c r="S768" s="627"/>
    </row>
    <row r="769" spans="1:19" ht="31.5" x14ac:dyDescent="0.35">
      <c r="A769" s="720" t="s">
        <v>38</v>
      </c>
      <c r="B769" s="802"/>
      <c r="C769" s="849"/>
      <c r="D769" s="265"/>
      <c r="E769" s="266"/>
      <c r="F769" s="267"/>
      <c r="G769" s="268"/>
      <c r="H769" s="269"/>
      <c r="I769" s="267"/>
      <c r="J769" s="628"/>
      <c r="K769" s="628"/>
      <c r="L769" s="628"/>
      <c r="M769" s="627"/>
      <c r="N769" s="271"/>
      <c r="O769" s="267"/>
      <c r="P769" s="628"/>
      <c r="Q769" s="629"/>
      <c r="R769" s="629"/>
      <c r="S769" s="627"/>
    </row>
    <row r="770" spans="1:19" ht="21" x14ac:dyDescent="0.35">
      <c r="A770" s="720" t="s">
        <v>15</v>
      </c>
      <c r="B770" s="802"/>
      <c r="C770" s="849"/>
      <c r="D770" s="332"/>
      <c r="E770" s="300"/>
      <c r="F770" s="262"/>
      <c r="G770" s="263"/>
      <c r="H770" s="489"/>
      <c r="I770" s="257"/>
      <c r="J770" s="490"/>
      <c r="K770" s="491"/>
      <c r="L770" s="491"/>
      <c r="M770" s="742"/>
      <c r="N770" s="492"/>
      <c r="O770" s="257"/>
      <c r="P770" s="491"/>
      <c r="Q770" s="771"/>
      <c r="R770" s="626"/>
      <c r="S770" s="627"/>
    </row>
    <row r="771" spans="1:19" ht="31.5" x14ac:dyDescent="0.35">
      <c r="A771" s="720" t="s">
        <v>16</v>
      </c>
      <c r="B771" s="802"/>
      <c r="C771" s="849"/>
      <c r="D771" s="265"/>
      <c r="E771" s="266"/>
      <c r="F771" s="267"/>
      <c r="G771" s="268"/>
      <c r="H771" s="269"/>
      <c r="I771" s="267"/>
      <c r="J771" s="628"/>
      <c r="K771" s="628"/>
      <c r="L771" s="628"/>
      <c r="M771" s="627"/>
      <c r="N771" s="271"/>
      <c r="O771" s="267"/>
      <c r="P771" s="628"/>
      <c r="Q771" s="629"/>
      <c r="R771" s="629"/>
      <c r="S771" s="627"/>
    </row>
    <row r="772" spans="1:19" ht="47.25" x14ac:dyDescent="0.25">
      <c r="A772" s="720" t="s">
        <v>17</v>
      </c>
      <c r="B772" s="802"/>
      <c r="C772" s="849"/>
      <c r="D772" s="287"/>
      <c r="E772" s="288"/>
      <c r="F772" s="257"/>
      <c r="G772" s="282"/>
      <c r="H772" s="494"/>
      <c r="I772" s="257"/>
      <c r="J772" s="491"/>
      <c r="K772" s="491"/>
      <c r="L772" s="491"/>
      <c r="M772" s="742"/>
      <c r="N772" s="492"/>
      <c r="O772" s="257"/>
      <c r="P772" s="491"/>
      <c r="Q772" s="490"/>
      <c r="R772" s="490"/>
      <c r="S772" s="742"/>
    </row>
    <row r="773" spans="1:19" ht="78.75" x14ac:dyDescent="0.35">
      <c r="A773" s="720" t="s">
        <v>22</v>
      </c>
      <c r="B773" s="802"/>
      <c r="C773" s="849"/>
      <c r="D773" s="287"/>
      <c r="E773" s="288"/>
      <c r="F773" s="257"/>
      <c r="G773" s="282"/>
      <c r="H773" s="269"/>
      <c r="I773" s="267"/>
      <c r="J773" s="628"/>
      <c r="K773" s="628"/>
      <c r="L773" s="628"/>
      <c r="M773" s="627"/>
      <c r="N773" s="271"/>
      <c r="O773" s="267"/>
      <c r="P773" s="628"/>
      <c r="Q773" s="629"/>
      <c r="R773" s="629"/>
      <c r="S773" s="627"/>
    </row>
    <row r="774" spans="1:19" ht="47.25" x14ac:dyDescent="0.35">
      <c r="A774" s="720" t="s">
        <v>18</v>
      </c>
      <c r="B774" s="802"/>
      <c r="C774" s="849"/>
      <c r="D774" s="287"/>
      <c r="E774" s="288"/>
      <c r="F774" s="257"/>
      <c r="G774" s="282"/>
      <c r="H774" s="269"/>
      <c r="I774" s="267"/>
      <c r="J774" s="628"/>
      <c r="K774" s="628"/>
      <c r="L774" s="628"/>
      <c r="M774" s="627"/>
      <c r="N774" s="271"/>
      <c r="O774" s="267"/>
      <c r="P774" s="628"/>
      <c r="Q774" s="629"/>
      <c r="R774" s="629"/>
      <c r="S774" s="627"/>
    </row>
    <row r="775" spans="1:19" ht="32.25" thickBot="1" x14ac:dyDescent="0.3">
      <c r="A775" s="721" t="s">
        <v>19</v>
      </c>
      <c r="B775" s="803"/>
      <c r="C775" s="869"/>
      <c r="D775" s="496"/>
      <c r="E775" s="497"/>
      <c r="F775" s="498"/>
      <c r="G775" s="499"/>
      <c r="H775" s="500"/>
      <c r="I775" s="498"/>
      <c r="J775" s="501"/>
      <c r="K775" s="501"/>
      <c r="L775" s="501"/>
      <c r="M775" s="770"/>
      <c r="N775" s="503"/>
      <c r="O775" s="504"/>
      <c r="P775" s="761"/>
      <c r="Q775" s="762"/>
      <c r="R775" s="762"/>
      <c r="S775" s="763"/>
    </row>
    <row r="776" spans="1:19" ht="24" thickBot="1" x14ac:dyDescent="0.3">
      <c r="A776" s="12" t="s">
        <v>12</v>
      </c>
      <c r="B776" s="13">
        <v>2415</v>
      </c>
      <c r="C776" s="13">
        <f>B763-P776</f>
        <v>330.53758852404417</v>
      </c>
      <c r="D776" s="14">
        <f>SUM(D763:D775)</f>
        <v>1</v>
      </c>
      <c r="E776" s="14">
        <f t="shared" ref="E776:S776" si="28">SUM(E763:E775)</f>
        <v>1</v>
      </c>
      <c r="F776" s="14">
        <f t="shared" si="28"/>
        <v>1</v>
      </c>
      <c r="G776" s="14">
        <f t="shared" si="28"/>
        <v>1</v>
      </c>
      <c r="H776" s="14">
        <f t="shared" si="28"/>
        <v>9</v>
      </c>
      <c r="I776" s="14">
        <f t="shared" si="28"/>
        <v>9</v>
      </c>
      <c r="J776" s="142">
        <f t="shared" si="28"/>
        <v>2084.1635635494977</v>
      </c>
      <c r="K776" s="142">
        <f t="shared" si="28"/>
        <v>8899.17</v>
      </c>
      <c r="L776" s="142">
        <f t="shared" si="28"/>
        <v>2084.1635635494977</v>
      </c>
      <c r="M776" s="142">
        <f t="shared" si="28"/>
        <v>8899.17</v>
      </c>
      <c r="N776" s="14">
        <f t="shared" si="28"/>
        <v>9</v>
      </c>
      <c r="O776" s="14">
        <f t="shared" si="28"/>
        <v>9</v>
      </c>
      <c r="P776" s="142">
        <f t="shared" si="28"/>
        <v>2084.4624114759558</v>
      </c>
      <c r="Q776" s="142">
        <f t="shared" si="28"/>
        <v>8899.17</v>
      </c>
      <c r="R776" s="142">
        <f t="shared" si="28"/>
        <v>2084.4624114759558</v>
      </c>
      <c r="S776" s="142">
        <f t="shared" si="28"/>
        <v>8899.17</v>
      </c>
    </row>
    <row r="778" spans="1:19" ht="15" customHeight="1" x14ac:dyDescent="0.25">
      <c r="A778" s="989"/>
      <c r="B778" s="989"/>
      <c r="C778" s="989"/>
      <c r="D778" s="989"/>
      <c r="E778" s="989"/>
      <c r="F778" s="989"/>
      <c r="G778" s="989"/>
      <c r="H778" s="990"/>
      <c r="K778" s="54"/>
    </row>
    <row r="782" spans="1:19" ht="18.75" x14ac:dyDescent="0.3">
      <c r="A782" s="4" t="s">
        <v>43</v>
      </c>
      <c r="B782" s="4"/>
      <c r="C782" s="4"/>
      <c r="D782" s="4"/>
      <c r="E782" s="4"/>
      <c r="F782" s="4"/>
    </row>
    <row r="783" spans="1:19" ht="21" x14ac:dyDescent="0.35">
      <c r="A783" s="873" t="s">
        <v>49</v>
      </c>
      <c r="B783" s="873"/>
      <c r="C783" s="873"/>
      <c r="D783" s="873"/>
      <c r="E783" s="873"/>
      <c r="F783" s="873"/>
      <c r="G783" s="873"/>
      <c r="H783" s="873"/>
      <c r="I783" s="873"/>
      <c r="J783" s="873"/>
      <c r="K783" s="873"/>
      <c r="L783" s="873"/>
      <c r="M783" s="873"/>
      <c r="N783" s="873"/>
    </row>
    <row r="784" spans="1:19" ht="15.75" thickBot="1" x14ac:dyDescent="0.3"/>
    <row r="785" spans="1:20" ht="15.75" customHeight="1" thickBot="1" x14ac:dyDescent="0.3">
      <c r="A785" s="797" t="s">
        <v>0</v>
      </c>
      <c r="B785" s="847" t="s">
        <v>39</v>
      </c>
      <c r="C785" s="847"/>
      <c r="D785" s="925" t="s">
        <v>73</v>
      </c>
      <c r="E785" s="926"/>
      <c r="F785" s="926"/>
      <c r="G785" s="927"/>
      <c r="H785" s="823" t="s">
        <v>74</v>
      </c>
      <c r="I785" s="823"/>
      <c r="J785" s="823"/>
      <c r="K785" s="823"/>
      <c r="L785" s="823"/>
      <c r="M785" s="823"/>
      <c r="N785" s="823" t="s">
        <v>7</v>
      </c>
      <c r="O785" s="823"/>
      <c r="P785" s="823"/>
      <c r="Q785" s="823"/>
      <c r="R785" s="823"/>
      <c r="S785" s="823"/>
    </row>
    <row r="786" spans="1:20" ht="16.5" customHeight="1" thickBot="1" x14ac:dyDescent="0.3">
      <c r="A786" s="798"/>
      <c r="B786" s="847"/>
      <c r="C786" s="847"/>
      <c r="D786" s="928"/>
      <c r="E786" s="929"/>
      <c r="F786" s="929"/>
      <c r="G786" s="930"/>
      <c r="H786" s="821" t="s">
        <v>5</v>
      </c>
      <c r="I786" s="821"/>
      <c r="J786" s="828" t="s">
        <v>33</v>
      </c>
      <c r="K786" s="828"/>
      <c r="L786" s="828"/>
      <c r="M786" s="828"/>
      <c r="N786" s="912" t="s">
        <v>75</v>
      </c>
      <c r="O786" s="912"/>
      <c r="P786" s="828" t="s">
        <v>13</v>
      </c>
      <c r="Q786" s="828"/>
      <c r="R786" s="828"/>
      <c r="S786" s="828"/>
    </row>
    <row r="787" spans="1:20" ht="15.75" customHeight="1" thickBot="1" x14ac:dyDescent="0.3">
      <c r="A787" s="799"/>
      <c r="B787" s="845" t="s">
        <v>40</v>
      </c>
      <c r="C787" s="846" t="s">
        <v>34</v>
      </c>
      <c r="D787" s="851" t="s">
        <v>76</v>
      </c>
      <c r="E787" s="888" t="s">
        <v>77</v>
      </c>
      <c r="F787" s="853" t="s">
        <v>23</v>
      </c>
      <c r="G787" s="853"/>
      <c r="H787" s="991" t="s">
        <v>8</v>
      </c>
      <c r="I787" s="891" t="s">
        <v>23</v>
      </c>
      <c r="J787" s="890" t="s">
        <v>8</v>
      </c>
      <c r="K787" s="890"/>
      <c r="L787" s="889" t="s">
        <v>23</v>
      </c>
      <c r="M787" s="889"/>
      <c r="N787" s="815" t="s">
        <v>8</v>
      </c>
      <c r="O787" s="815" t="s">
        <v>23</v>
      </c>
      <c r="P787" s="890" t="s">
        <v>8</v>
      </c>
      <c r="Q787" s="890"/>
      <c r="R787" s="1072" t="s">
        <v>23</v>
      </c>
      <c r="S787" s="1072"/>
    </row>
    <row r="788" spans="1:20" ht="50.25" customHeight="1" thickBot="1" x14ac:dyDescent="0.3">
      <c r="A788" s="799"/>
      <c r="B788" s="845"/>
      <c r="C788" s="846"/>
      <c r="D788" s="851"/>
      <c r="E788" s="888"/>
      <c r="F788" s="130" t="s">
        <v>78</v>
      </c>
      <c r="G788" s="131" t="s">
        <v>79</v>
      </c>
      <c r="H788" s="991"/>
      <c r="I788" s="891"/>
      <c r="J788" s="132" t="s">
        <v>41</v>
      </c>
      <c r="K788" s="133" t="s">
        <v>42</v>
      </c>
      <c r="L788" s="132" t="s">
        <v>41</v>
      </c>
      <c r="M788" s="134" t="s">
        <v>42</v>
      </c>
      <c r="N788" s="815"/>
      <c r="O788" s="815"/>
      <c r="P788" s="135" t="s">
        <v>41</v>
      </c>
      <c r="Q788" s="136" t="s">
        <v>42</v>
      </c>
      <c r="R788" s="135" t="s">
        <v>41</v>
      </c>
      <c r="S788" s="137" t="s">
        <v>42</v>
      </c>
    </row>
    <row r="789" spans="1:20" ht="15.75" thickBot="1" x14ac:dyDescent="0.3">
      <c r="A789" s="23" t="s">
        <v>1</v>
      </c>
      <c r="B789" s="24" t="s">
        <v>2</v>
      </c>
      <c r="C789" s="23" t="s">
        <v>3</v>
      </c>
      <c r="D789" s="81" t="s">
        <v>4</v>
      </c>
      <c r="E789" s="81" t="s">
        <v>6</v>
      </c>
      <c r="F789" s="82">
        <v>5</v>
      </c>
      <c r="G789" s="83">
        <v>6</v>
      </c>
      <c r="H789" s="84">
        <v>7</v>
      </c>
      <c r="I789" s="85">
        <v>8</v>
      </c>
      <c r="J789" s="86">
        <v>9</v>
      </c>
      <c r="K789" s="85">
        <v>10</v>
      </c>
      <c r="L789" s="87">
        <v>11</v>
      </c>
      <c r="M789" s="88">
        <v>12</v>
      </c>
      <c r="N789" s="84">
        <v>13</v>
      </c>
      <c r="O789" s="85">
        <v>14</v>
      </c>
      <c r="P789" s="89">
        <v>15</v>
      </c>
      <c r="Q789" s="86">
        <v>16</v>
      </c>
      <c r="R789" s="86">
        <v>17</v>
      </c>
      <c r="S789" s="87">
        <v>18</v>
      </c>
      <c r="T789" s="55"/>
    </row>
    <row r="790" spans="1:20" ht="38.25" customHeight="1" thickBot="1" x14ac:dyDescent="0.4">
      <c r="A790" s="720" t="s">
        <v>21</v>
      </c>
      <c r="B790" s="1064">
        <v>1989</v>
      </c>
      <c r="C790" s="1065">
        <f>B790-P803</f>
        <v>468.40000000000009</v>
      </c>
      <c r="D790" s="273"/>
      <c r="E790" s="274"/>
      <c r="F790" s="275"/>
      <c r="G790" s="276"/>
      <c r="H790" s="277"/>
      <c r="I790" s="278"/>
      <c r="J790" s="278"/>
      <c r="K790" s="278"/>
      <c r="L790" s="278"/>
      <c r="M790" s="279"/>
      <c r="N790" s="280"/>
      <c r="O790" s="278"/>
      <c r="P790" s="278"/>
      <c r="Q790" s="281"/>
      <c r="R790" s="281"/>
      <c r="S790" s="279"/>
    </row>
    <row r="791" spans="1:20" ht="48" thickBot="1" x14ac:dyDescent="0.3">
      <c r="A791" s="720" t="s">
        <v>14</v>
      </c>
      <c r="B791" s="1064"/>
      <c r="C791" s="1065"/>
      <c r="D791" s="333">
        <v>1</v>
      </c>
      <c r="E791" s="317">
        <v>2</v>
      </c>
      <c r="F791" s="318">
        <v>1</v>
      </c>
      <c r="G791" s="319">
        <v>2</v>
      </c>
      <c r="H791" s="320">
        <v>8</v>
      </c>
      <c r="I791" s="318">
        <v>8</v>
      </c>
      <c r="J791" s="255">
        <f>K791/4.2699</f>
        <v>1518.2252511768427</v>
      </c>
      <c r="K791" s="255">
        <v>6482.67</v>
      </c>
      <c r="L791" s="255">
        <f>J791</f>
        <v>1518.2252511768427</v>
      </c>
      <c r="M791" s="321">
        <f>K791</f>
        <v>6482.67</v>
      </c>
      <c r="N791" s="256">
        <v>8</v>
      </c>
      <c r="O791" s="318">
        <v>8</v>
      </c>
      <c r="P791" s="255">
        <v>1520.6</v>
      </c>
      <c r="Q791" s="254">
        <v>6482.67</v>
      </c>
      <c r="R791" s="254">
        <f>P791</f>
        <v>1520.6</v>
      </c>
      <c r="S791" s="321">
        <f>Q791</f>
        <v>6482.67</v>
      </c>
    </row>
    <row r="792" spans="1:20" ht="32.25" thickBot="1" x14ac:dyDescent="0.4">
      <c r="A792" s="720" t="s">
        <v>35</v>
      </c>
      <c r="B792" s="1064"/>
      <c r="C792" s="1065"/>
      <c r="D792" s="265"/>
      <c r="E792" s="266"/>
      <c r="F792" s="267"/>
      <c r="G792" s="268"/>
      <c r="H792" s="269"/>
      <c r="I792" s="267"/>
      <c r="J792" s="628"/>
      <c r="K792" s="628"/>
      <c r="L792" s="628"/>
      <c r="M792" s="627"/>
      <c r="N792" s="271"/>
      <c r="O792" s="267"/>
      <c r="P792" s="628"/>
      <c r="Q792" s="629"/>
      <c r="R792" s="629"/>
      <c r="S792" s="627"/>
    </row>
    <row r="793" spans="1:20" ht="63.75" thickBot="1" x14ac:dyDescent="0.4">
      <c r="A793" s="720" t="s">
        <v>36</v>
      </c>
      <c r="B793" s="1064"/>
      <c r="C793" s="1065"/>
      <c r="D793" s="265"/>
      <c r="E793" s="266"/>
      <c r="F793" s="267"/>
      <c r="G793" s="268"/>
      <c r="H793" s="269"/>
      <c r="I793" s="267"/>
      <c r="J793" s="628"/>
      <c r="K793" s="628"/>
      <c r="L793" s="628"/>
      <c r="M793" s="627"/>
      <c r="N793" s="271"/>
      <c r="O793" s="267"/>
      <c r="P793" s="628"/>
      <c r="Q793" s="629"/>
      <c r="R793" s="629"/>
      <c r="S793" s="627"/>
    </row>
    <row r="794" spans="1:20" ht="63.75" thickBot="1" x14ac:dyDescent="0.4">
      <c r="A794" s="720" t="s">
        <v>20</v>
      </c>
      <c r="B794" s="1064"/>
      <c r="C794" s="1065"/>
      <c r="D794" s="265"/>
      <c r="E794" s="266"/>
      <c r="F794" s="267"/>
      <c r="G794" s="268"/>
      <c r="H794" s="269"/>
      <c r="I794" s="267"/>
      <c r="J794" s="628"/>
      <c r="K794" s="628"/>
      <c r="L794" s="628"/>
      <c r="M794" s="627"/>
      <c r="N794" s="271"/>
      <c r="O794" s="267"/>
      <c r="P794" s="628"/>
      <c r="Q794" s="629"/>
      <c r="R794" s="629"/>
      <c r="S794" s="627"/>
    </row>
    <row r="795" spans="1:20" ht="38.25" customHeight="1" thickBot="1" x14ac:dyDescent="0.4">
      <c r="A795" s="720" t="s">
        <v>37</v>
      </c>
      <c r="B795" s="1064"/>
      <c r="C795" s="1065"/>
      <c r="D795" s="265"/>
      <c r="E795" s="266"/>
      <c r="F795" s="267"/>
      <c r="G795" s="268"/>
      <c r="H795" s="269"/>
      <c r="I795" s="267"/>
      <c r="J795" s="628"/>
      <c r="K795" s="628"/>
      <c r="L795" s="628"/>
      <c r="M795" s="627"/>
      <c r="N795" s="271"/>
      <c r="O795" s="267"/>
      <c r="P795" s="628"/>
      <c r="Q795" s="629"/>
      <c r="R795" s="629"/>
      <c r="S795" s="627"/>
    </row>
    <row r="796" spans="1:20" ht="32.25" thickBot="1" x14ac:dyDescent="0.4">
      <c r="A796" s="720" t="s">
        <v>38</v>
      </c>
      <c r="B796" s="1064"/>
      <c r="C796" s="1065"/>
      <c r="D796" s="265"/>
      <c r="E796" s="266"/>
      <c r="F796" s="267"/>
      <c r="G796" s="268"/>
      <c r="H796" s="269"/>
      <c r="I796" s="267"/>
      <c r="J796" s="628"/>
      <c r="K796" s="628"/>
      <c r="L796" s="628"/>
      <c r="M796" s="627"/>
      <c r="N796" s="271"/>
      <c r="O796" s="267"/>
      <c r="P796" s="628"/>
      <c r="Q796" s="629"/>
      <c r="R796" s="629"/>
      <c r="S796" s="627"/>
    </row>
    <row r="797" spans="1:20" ht="21.75" thickBot="1" x14ac:dyDescent="0.4">
      <c r="A797" s="720" t="s">
        <v>15</v>
      </c>
      <c r="B797" s="1064"/>
      <c r="C797" s="1065"/>
      <c r="D797" s="332"/>
      <c r="E797" s="300"/>
      <c r="F797" s="262"/>
      <c r="G797" s="263"/>
      <c r="H797" s="489"/>
      <c r="I797" s="257"/>
      <c r="J797" s="490"/>
      <c r="K797" s="491"/>
      <c r="L797" s="491"/>
      <c r="M797" s="742"/>
      <c r="N797" s="492"/>
      <c r="O797" s="257"/>
      <c r="P797" s="491"/>
      <c r="Q797" s="771"/>
      <c r="R797" s="626"/>
      <c r="S797" s="627"/>
    </row>
    <row r="798" spans="1:20" ht="32.25" thickBot="1" x14ac:dyDescent="0.4">
      <c r="A798" s="720" t="s">
        <v>16</v>
      </c>
      <c r="B798" s="1064"/>
      <c r="C798" s="1065"/>
      <c r="D798" s="265"/>
      <c r="E798" s="266"/>
      <c r="F798" s="267"/>
      <c r="G798" s="268"/>
      <c r="H798" s="269"/>
      <c r="I798" s="267"/>
      <c r="J798" s="628"/>
      <c r="K798" s="628"/>
      <c r="L798" s="628"/>
      <c r="M798" s="627"/>
      <c r="N798" s="271"/>
      <c r="O798" s="267"/>
      <c r="P798" s="628"/>
      <c r="Q798" s="629"/>
      <c r="R798" s="629"/>
      <c r="S798" s="627"/>
    </row>
    <row r="799" spans="1:20" ht="48" thickBot="1" x14ac:dyDescent="0.3">
      <c r="A799" s="720" t="s">
        <v>17</v>
      </c>
      <c r="B799" s="1064"/>
      <c r="C799" s="1065"/>
      <c r="D799" s="287"/>
      <c r="E799" s="288"/>
      <c r="F799" s="257"/>
      <c r="G799" s="282"/>
      <c r="H799" s="494"/>
      <c r="I799" s="257"/>
      <c r="J799" s="491"/>
      <c r="K799" s="491"/>
      <c r="L799" s="491"/>
      <c r="M799" s="742"/>
      <c r="N799" s="492"/>
      <c r="O799" s="257"/>
      <c r="P799" s="491"/>
      <c r="Q799" s="490"/>
      <c r="R799" s="490"/>
      <c r="S799" s="742"/>
    </row>
    <row r="800" spans="1:20" ht="79.5" thickBot="1" x14ac:dyDescent="0.4">
      <c r="A800" s="720" t="s">
        <v>22</v>
      </c>
      <c r="B800" s="1064"/>
      <c r="C800" s="1065"/>
      <c r="D800" s="287"/>
      <c r="E800" s="288"/>
      <c r="F800" s="257"/>
      <c r="G800" s="282"/>
      <c r="H800" s="269"/>
      <c r="I800" s="267"/>
      <c r="J800" s="628"/>
      <c r="K800" s="628"/>
      <c r="L800" s="628"/>
      <c r="M800" s="627"/>
      <c r="N800" s="271"/>
      <c r="O800" s="267"/>
      <c r="P800" s="628"/>
      <c r="Q800" s="629"/>
      <c r="R800" s="629"/>
      <c r="S800" s="627"/>
    </row>
    <row r="801" spans="1:19" ht="48" thickBot="1" x14ac:dyDescent="0.4">
      <c r="A801" s="720" t="s">
        <v>18</v>
      </c>
      <c r="B801" s="1064"/>
      <c r="C801" s="1065"/>
      <c r="D801" s="287"/>
      <c r="E801" s="288"/>
      <c r="F801" s="257"/>
      <c r="G801" s="282"/>
      <c r="H801" s="269"/>
      <c r="I801" s="267"/>
      <c r="J801" s="628"/>
      <c r="K801" s="628"/>
      <c r="L801" s="628"/>
      <c r="M801" s="627"/>
      <c r="N801" s="271"/>
      <c r="O801" s="267"/>
      <c r="P801" s="628"/>
      <c r="Q801" s="629"/>
      <c r="R801" s="629"/>
      <c r="S801" s="627"/>
    </row>
    <row r="802" spans="1:19" ht="32.25" thickBot="1" x14ac:dyDescent="0.3">
      <c r="A802" s="721" t="s">
        <v>19</v>
      </c>
      <c r="B802" s="1064"/>
      <c r="C802" s="1065"/>
      <c r="D802" s="496"/>
      <c r="E802" s="497"/>
      <c r="F802" s="498"/>
      <c r="G802" s="499"/>
      <c r="H802" s="500"/>
      <c r="I802" s="498"/>
      <c r="J802" s="501"/>
      <c r="K802" s="501"/>
      <c r="L802" s="501"/>
      <c r="M802" s="770"/>
      <c r="N802" s="503"/>
      <c r="O802" s="504"/>
      <c r="P802" s="761"/>
      <c r="Q802" s="762"/>
      <c r="R802" s="762"/>
      <c r="S802" s="763"/>
    </row>
    <row r="803" spans="1:19" ht="24" thickBot="1" x14ac:dyDescent="0.3">
      <c r="A803" s="12" t="s">
        <v>12</v>
      </c>
      <c r="B803" s="138">
        <v>1989</v>
      </c>
      <c r="C803" s="138">
        <f>B790-P803</f>
        <v>468.40000000000009</v>
      </c>
      <c r="D803" s="587">
        <f t="shared" ref="D803:S803" si="29">SUM(D790:D802)</f>
        <v>1</v>
      </c>
      <c r="E803" s="139">
        <f t="shared" si="29"/>
        <v>2</v>
      </c>
      <c r="F803" s="139">
        <f t="shared" si="29"/>
        <v>1</v>
      </c>
      <c r="G803" s="139">
        <f t="shared" si="29"/>
        <v>2</v>
      </c>
      <c r="H803" s="139">
        <f t="shared" si="29"/>
        <v>8</v>
      </c>
      <c r="I803" s="139">
        <f t="shared" si="29"/>
        <v>8</v>
      </c>
      <c r="J803" s="772">
        <f t="shared" si="29"/>
        <v>1518.2252511768427</v>
      </c>
      <c r="K803" s="772">
        <f t="shared" si="29"/>
        <v>6482.67</v>
      </c>
      <c r="L803" s="772">
        <f t="shared" si="29"/>
        <v>1518.2252511768427</v>
      </c>
      <c r="M803" s="772">
        <f t="shared" si="29"/>
        <v>6482.67</v>
      </c>
      <c r="N803" s="139">
        <f t="shared" si="29"/>
        <v>8</v>
      </c>
      <c r="O803" s="139">
        <f t="shared" si="29"/>
        <v>8</v>
      </c>
      <c r="P803" s="772">
        <f t="shared" si="29"/>
        <v>1520.6</v>
      </c>
      <c r="Q803" s="772">
        <f t="shared" si="29"/>
        <v>6482.67</v>
      </c>
      <c r="R803" s="772">
        <f t="shared" si="29"/>
        <v>1520.6</v>
      </c>
      <c r="S803" s="772">
        <f t="shared" si="29"/>
        <v>6482.67</v>
      </c>
    </row>
    <row r="804" spans="1:19" x14ac:dyDescent="0.25">
      <c r="A804" s="584" t="s">
        <v>138</v>
      </c>
      <c r="B804" s="578" t="s">
        <v>139</v>
      </c>
      <c r="C804" s="577" t="s">
        <v>140</v>
      </c>
      <c r="D804" s="577" t="s">
        <v>141</v>
      </c>
    </row>
    <row r="805" spans="1:19" x14ac:dyDescent="0.25">
      <c r="A805" s="585" t="s">
        <v>142</v>
      </c>
      <c r="B805" s="579">
        <v>143.19999999999999</v>
      </c>
      <c r="C805" s="580">
        <v>4.2698999999999998</v>
      </c>
      <c r="D805" s="581">
        <f>B805/C805</f>
        <v>33.537085177638822</v>
      </c>
    </row>
    <row r="806" spans="1:19" ht="18.75" customHeight="1" x14ac:dyDescent="0.45">
      <c r="A806" s="585" t="s">
        <v>143</v>
      </c>
      <c r="B806" s="579">
        <v>6339.47</v>
      </c>
      <c r="C806" s="580">
        <v>4.2630999999999997</v>
      </c>
      <c r="D806" s="581">
        <f>B806/C806</f>
        <v>1487.0563674321504</v>
      </c>
      <c r="E806" s="10"/>
      <c r="F806" s="10"/>
      <c r="G806" s="10"/>
      <c r="H806" s="10"/>
      <c r="I806" s="6"/>
      <c r="J806" s="6"/>
      <c r="K806" s="6"/>
    </row>
    <row r="807" spans="1:19" ht="15" customHeight="1" x14ac:dyDescent="0.45">
      <c r="A807" s="584" t="s">
        <v>144</v>
      </c>
      <c r="B807" s="578">
        <f>B805+B806</f>
        <v>6482.67</v>
      </c>
      <c r="C807" s="582"/>
      <c r="D807" s="583">
        <v>1520.6</v>
      </c>
      <c r="E807" s="10"/>
      <c r="F807" s="10"/>
      <c r="G807" s="10"/>
      <c r="H807" s="10"/>
      <c r="I807" s="6"/>
      <c r="J807" s="6"/>
      <c r="K807" s="6"/>
    </row>
    <row r="808" spans="1:19" ht="15.75" customHeight="1" x14ac:dyDescent="0.45">
      <c r="A808" s="586"/>
      <c r="B808" s="10"/>
      <c r="C808" s="10"/>
      <c r="D808" s="10"/>
      <c r="E808" s="10"/>
      <c r="F808" s="10"/>
      <c r="G808" s="10"/>
      <c r="H808" s="10"/>
      <c r="I808" s="6"/>
      <c r="J808" s="6"/>
      <c r="K808" s="6"/>
    </row>
    <row r="809" spans="1:19" ht="18.75" x14ac:dyDescent="0.3">
      <c r="A809" s="4" t="s">
        <v>43</v>
      </c>
      <c r="B809" s="4"/>
      <c r="C809" s="4"/>
      <c r="D809" s="4"/>
      <c r="E809" s="4"/>
      <c r="F809" s="4"/>
    </row>
    <row r="810" spans="1:19" ht="21" x14ac:dyDescent="0.35">
      <c r="A810" s="873" t="s">
        <v>50</v>
      </c>
      <c r="B810" s="873"/>
      <c r="C810" s="873"/>
      <c r="D810" s="873"/>
      <c r="E810" s="873"/>
      <c r="F810" s="873"/>
      <c r="G810" s="873"/>
      <c r="H810" s="873"/>
      <c r="I810" s="873"/>
      <c r="J810" s="873"/>
      <c r="K810" s="873"/>
      <c r="L810" s="873"/>
      <c r="M810" s="873"/>
      <c r="N810" s="873"/>
    </row>
    <row r="811" spans="1:19" ht="15.75" thickBot="1" x14ac:dyDescent="0.3"/>
    <row r="812" spans="1:19" ht="15.75" customHeight="1" x14ac:dyDescent="0.25">
      <c r="A812" s="797" t="s">
        <v>0</v>
      </c>
      <c r="B812" s="829" t="s">
        <v>39</v>
      </c>
      <c r="C812" s="830"/>
      <c r="D812" s="855" t="s">
        <v>73</v>
      </c>
      <c r="E812" s="856"/>
      <c r="F812" s="856"/>
      <c r="G812" s="857"/>
      <c r="H812" s="804" t="s">
        <v>74</v>
      </c>
      <c r="I812" s="804"/>
      <c r="J812" s="804"/>
      <c r="K812" s="804"/>
      <c r="L812" s="804"/>
      <c r="M812" s="805"/>
      <c r="N812" s="806" t="s">
        <v>7</v>
      </c>
      <c r="O812" s="806"/>
      <c r="P812" s="807"/>
      <c r="Q812" s="808"/>
      <c r="R812" s="808"/>
      <c r="S812" s="809"/>
    </row>
    <row r="813" spans="1:19" ht="16.5" customHeight="1" thickBot="1" x14ac:dyDescent="0.3">
      <c r="A813" s="798"/>
      <c r="B813" s="831"/>
      <c r="C813" s="832"/>
      <c r="D813" s="883"/>
      <c r="E813" s="884"/>
      <c r="F813" s="884"/>
      <c r="G813" s="885"/>
      <c r="H813" s="833" t="s">
        <v>5</v>
      </c>
      <c r="I813" s="834"/>
      <c r="J813" s="835" t="s">
        <v>33</v>
      </c>
      <c r="K813" s="833"/>
      <c r="L813" s="833"/>
      <c r="M813" s="836"/>
      <c r="N813" s="864" t="s">
        <v>75</v>
      </c>
      <c r="O813" s="865"/>
      <c r="P813" s="841" t="s">
        <v>13</v>
      </c>
      <c r="Q813" s="835"/>
      <c r="R813" s="835"/>
      <c r="S813" s="842"/>
    </row>
    <row r="814" spans="1:19" ht="15.75" customHeight="1" x14ac:dyDescent="0.25">
      <c r="A814" s="799"/>
      <c r="B814" s="837" t="s">
        <v>40</v>
      </c>
      <c r="C814" s="839" t="s">
        <v>34</v>
      </c>
      <c r="D814" s="816" t="s">
        <v>76</v>
      </c>
      <c r="E814" s="818" t="s">
        <v>77</v>
      </c>
      <c r="F814" s="826" t="s">
        <v>23</v>
      </c>
      <c r="G814" s="827"/>
      <c r="H814" s="868" t="s">
        <v>8</v>
      </c>
      <c r="I814" s="861" t="s">
        <v>23</v>
      </c>
      <c r="J814" s="810" t="s">
        <v>8</v>
      </c>
      <c r="K814" s="811"/>
      <c r="L814" s="866" t="s">
        <v>23</v>
      </c>
      <c r="M814" s="867"/>
      <c r="N814" s="812" t="s">
        <v>8</v>
      </c>
      <c r="O814" s="812" t="s">
        <v>23</v>
      </c>
      <c r="P814" s="810" t="s">
        <v>8</v>
      </c>
      <c r="Q814" s="811"/>
      <c r="R814" s="824" t="s">
        <v>23</v>
      </c>
      <c r="S814" s="825"/>
    </row>
    <row r="815" spans="1:19" ht="37.5" customHeight="1" thickBot="1" x14ac:dyDescent="0.3">
      <c r="A815" s="799"/>
      <c r="B815" s="838"/>
      <c r="C815" s="840"/>
      <c r="D815" s="817"/>
      <c r="E815" s="819"/>
      <c r="F815" s="76" t="s">
        <v>78</v>
      </c>
      <c r="G815" s="80" t="s">
        <v>79</v>
      </c>
      <c r="H815" s="868"/>
      <c r="I815" s="861"/>
      <c r="J815" s="25" t="s">
        <v>41</v>
      </c>
      <c r="K815" s="26" t="s">
        <v>42</v>
      </c>
      <c r="L815" s="25" t="s">
        <v>41</v>
      </c>
      <c r="M815" s="27" t="s">
        <v>42</v>
      </c>
      <c r="N815" s="813"/>
      <c r="O815" s="813"/>
      <c r="P815" s="77" t="s">
        <v>41</v>
      </c>
      <c r="Q815" s="75" t="s">
        <v>42</v>
      </c>
      <c r="R815" s="77" t="s">
        <v>41</v>
      </c>
      <c r="S815" s="78" t="s">
        <v>42</v>
      </c>
    </row>
    <row r="816" spans="1:19" ht="15.75" thickBot="1" x14ac:dyDescent="0.3">
      <c r="A816" s="23" t="s">
        <v>1</v>
      </c>
      <c r="B816" s="24" t="s">
        <v>2</v>
      </c>
      <c r="C816" s="23" t="s">
        <v>3</v>
      </c>
      <c r="D816" s="81" t="s">
        <v>4</v>
      </c>
      <c r="E816" s="81" t="s">
        <v>6</v>
      </c>
      <c r="F816" s="82">
        <v>5</v>
      </c>
      <c r="G816" s="83">
        <v>6</v>
      </c>
      <c r="H816" s="84">
        <v>7</v>
      </c>
      <c r="I816" s="85">
        <v>8</v>
      </c>
      <c r="J816" s="86">
        <v>9</v>
      </c>
      <c r="K816" s="85">
        <v>10</v>
      </c>
      <c r="L816" s="87">
        <v>11</v>
      </c>
      <c r="M816" s="88">
        <v>12</v>
      </c>
      <c r="N816" s="84">
        <v>13</v>
      </c>
      <c r="O816" s="85">
        <v>14</v>
      </c>
      <c r="P816" s="89">
        <v>15</v>
      </c>
      <c r="Q816" s="86">
        <v>16</v>
      </c>
      <c r="R816" s="86">
        <v>17</v>
      </c>
      <c r="S816" s="87">
        <v>18</v>
      </c>
    </row>
    <row r="817" spans="1:19" ht="38.25" customHeight="1" x14ac:dyDescent="0.25">
      <c r="A817" s="720" t="s">
        <v>21</v>
      </c>
      <c r="B817" s="801">
        <v>2326</v>
      </c>
      <c r="C817" s="848">
        <f>B817-P830</f>
        <v>257.44000000000005</v>
      </c>
      <c r="D817" s="545"/>
      <c r="E817" s="546"/>
      <c r="F817" s="588"/>
      <c r="G817" s="589"/>
      <c r="H817" s="590"/>
      <c r="I817" s="591"/>
      <c r="J817" s="591"/>
      <c r="K817" s="591"/>
      <c r="L817" s="591"/>
      <c r="M817" s="592"/>
      <c r="N817" s="593"/>
      <c r="O817" s="591"/>
      <c r="P817" s="591"/>
      <c r="Q817" s="594"/>
      <c r="R817" s="594"/>
      <c r="S817" s="592"/>
    </row>
    <row r="818" spans="1:19" ht="47.25" x14ac:dyDescent="0.25">
      <c r="A818" s="720" t="s">
        <v>14</v>
      </c>
      <c r="B818" s="802"/>
      <c r="C818" s="849"/>
      <c r="D818" s="333">
        <v>1</v>
      </c>
      <c r="E818" s="317">
        <v>2</v>
      </c>
      <c r="F818" s="318">
        <v>1</v>
      </c>
      <c r="G818" s="319">
        <v>2</v>
      </c>
      <c r="H818" s="320">
        <v>7</v>
      </c>
      <c r="I818" s="318">
        <v>7</v>
      </c>
      <c r="J818" s="255">
        <v>2068.56</v>
      </c>
      <c r="K818" s="255">
        <v>8832.56</v>
      </c>
      <c r="L818" s="255">
        <v>2068.56</v>
      </c>
      <c r="M818" s="321">
        <v>8832.56</v>
      </c>
      <c r="N818" s="256">
        <v>7</v>
      </c>
      <c r="O818" s="318">
        <v>7</v>
      </c>
      <c r="P818" s="255">
        <v>2068.56</v>
      </c>
      <c r="Q818" s="254">
        <v>8832.56</v>
      </c>
      <c r="R818" s="254">
        <v>2068.56</v>
      </c>
      <c r="S818" s="321">
        <v>8832.56</v>
      </c>
    </row>
    <row r="819" spans="1:19" ht="31.5" x14ac:dyDescent="0.25">
      <c r="A819" s="720" t="s">
        <v>35</v>
      </c>
      <c r="B819" s="802"/>
      <c r="C819" s="849"/>
      <c r="D819" s="287"/>
      <c r="E819" s="288"/>
      <c r="F819" s="257"/>
      <c r="G819" s="282"/>
      <c r="H819" s="494"/>
      <c r="I819" s="257"/>
      <c r="J819" s="491"/>
      <c r="K819" s="491"/>
      <c r="L819" s="491"/>
      <c r="M819" s="742"/>
      <c r="N819" s="492"/>
      <c r="O819" s="257"/>
      <c r="P819" s="491"/>
      <c r="Q819" s="490"/>
      <c r="R819" s="490"/>
      <c r="S819" s="742"/>
    </row>
    <row r="820" spans="1:19" ht="63" x14ac:dyDescent="0.25">
      <c r="A820" s="720" t="s">
        <v>36</v>
      </c>
      <c r="B820" s="802"/>
      <c r="C820" s="849"/>
      <c r="D820" s="287"/>
      <c r="E820" s="288"/>
      <c r="F820" s="257"/>
      <c r="G820" s="282"/>
      <c r="H820" s="494"/>
      <c r="I820" s="257"/>
      <c r="J820" s="491"/>
      <c r="K820" s="491"/>
      <c r="L820" s="491"/>
      <c r="M820" s="742"/>
      <c r="N820" s="492"/>
      <c r="O820" s="257"/>
      <c r="P820" s="491"/>
      <c r="Q820" s="490"/>
      <c r="R820" s="490"/>
      <c r="S820" s="742"/>
    </row>
    <row r="821" spans="1:19" ht="63" x14ac:dyDescent="0.25">
      <c r="A821" s="720" t="s">
        <v>20</v>
      </c>
      <c r="B821" s="802"/>
      <c r="C821" s="849"/>
      <c r="D821" s="287"/>
      <c r="E821" s="288"/>
      <c r="F821" s="257"/>
      <c r="G821" s="282"/>
      <c r="H821" s="494"/>
      <c r="I821" s="257"/>
      <c r="J821" s="491"/>
      <c r="K821" s="491"/>
      <c r="L821" s="491"/>
      <c r="M821" s="742"/>
      <c r="N821" s="492"/>
      <c r="O821" s="257"/>
      <c r="P821" s="491"/>
      <c r="Q821" s="490"/>
      <c r="R821" s="490"/>
      <c r="S821" s="742"/>
    </row>
    <row r="822" spans="1:19" ht="38.25" customHeight="1" x14ac:dyDescent="0.25">
      <c r="A822" s="720" t="s">
        <v>37</v>
      </c>
      <c r="B822" s="802"/>
      <c r="C822" s="849"/>
      <c r="D822" s="287"/>
      <c r="E822" s="288"/>
      <c r="F822" s="257"/>
      <c r="G822" s="282"/>
      <c r="H822" s="494"/>
      <c r="I822" s="257"/>
      <c r="J822" s="491"/>
      <c r="K822" s="491"/>
      <c r="L822" s="491"/>
      <c r="M822" s="742"/>
      <c r="N822" s="492"/>
      <c r="O822" s="257"/>
      <c r="P822" s="491"/>
      <c r="Q822" s="490"/>
      <c r="R822" s="490"/>
      <c r="S822" s="742"/>
    </row>
    <row r="823" spans="1:19" ht="31.5" x14ac:dyDescent="0.25">
      <c r="A823" s="720" t="s">
        <v>38</v>
      </c>
      <c r="B823" s="802"/>
      <c r="C823" s="849"/>
      <c r="D823" s="287"/>
      <c r="E823" s="288"/>
      <c r="F823" s="257"/>
      <c r="G823" s="282"/>
      <c r="H823" s="494"/>
      <c r="I823" s="257"/>
      <c r="J823" s="491"/>
      <c r="K823" s="491"/>
      <c r="L823" s="491"/>
      <c r="M823" s="742"/>
      <c r="N823" s="492"/>
      <c r="O823" s="257"/>
      <c r="P823" s="491"/>
      <c r="Q823" s="490"/>
      <c r="R823" s="490"/>
      <c r="S823" s="742"/>
    </row>
    <row r="824" spans="1:19" ht="21" x14ac:dyDescent="0.25">
      <c r="A824" s="720" t="s">
        <v>15</v>
      </c>
      <c r="B824" s="802"/>
      <c r="C824" s="849"/>
      <c r="D824" s="332"/>
      <c r="E824" s="300"/>
      <c r="F824" s="262"/>
      <c r="G824" s="263"/>
      <c r="H824" s="489"/>
      <c r="I824" s="257"/>
      <c r="J824" s="490"/>
      <c r="K824" s="491"/>
      <c r="L824" s="491"/>
      <c r="M824" s="742"/>
      <c r="N824" s="492"/>
      <c r="O824" s="257"/>
      <c r="P824" s="491"/>
      <c r="Q824" s="771"/>
      <c r="R824" s="626"/>
      <c r="S824" s="742"/>
    </row>
    <row r="825" spans="1:19" ht="31.5" x14ac:dyDescent="0.25">
      <c r="A825" s="720" t="s">
        <v>16</v>
      </c>
      <c r="B825" s="802"/>
      <c r="C825" s="849"/>
      <c r="D825" s="287"/>
      <c r="E825" s="288"/>
      <c r="F825" s="257"/>
      <c r="G825" s="282"/>
      <c r="H825" s="494"/>
      <c r="I825" s="257"/>
      <c r="J825" s="491"/>
      <c r="K825" s="491"/>
      <c r="L825" s="491"/>
      <c r="M825" s="742"/>
      <c r="N825" s="492"/>
      <c r="O825" s="257"/>
      <c r="P825" s="491"/>
      <c r="Q825" s="490"/>
      <c r="R825" s="490"/>
      <c r="S825" s="742"/>
    </row>
    <row r="826" spans="1:19" ht="47.25" x14ac:dyDescent="0.25">
      <c r="A826" s="720" t="s">
        <v>17</v>
      </c>
      <c r="B826" s="802"/>
      <c r="C826" s="849"/>
      <c r="D826" s="287"/>
      <c r="E826" s="288"/>
      <c r="F826" s="257"/>
      <c r="G826" s="282"/>
      <c r="H826" s="494"/>
      <c r="I826" s="257"/>
      <c r="J826" s="491"/>
      <c r="K826" s="491"/>
      <c r="L826" s="491"/>
      <c r="M826" s="742"/>
      <c r="N826" s="492"/>
      <c r="O826" s="257"/>
      <c r="P826" s="491"/>
      <c r="Q826" s="490"/>
      <c r="R826" s="490"/>
      <c r="S826" s="742"/>
    </row>
    <row r="827" spans="1:19" ht="78.75" x14ac:dyDescent="0.25">
      <c r="A827" s="720" t="s">
        <v>22</v>
      </c>
      <c r="B827" s="802"/>
      <c r="C827" s="849"/>
      <c r="D827" s="287"/>
      <c r="E827" s="288"/>
      <c r="F827" s="257"/>
      <c r="G827" s="282"/>
      <c r="H827" s="494"/>
      <c r="I827" s="257"/>
      <c r="J827" s="491"/>
      <c r="K827" s="491"/>
      <c r="L827" s="491"/>
      <c r="M827" s="742"/>
      <c r="N827" s="492"/>
      <c r="O827" s="257"/>
      <c r="P827" s="491"/>
      <c r="Q827" s="490"/>
      <c r="R827" s="490"/>
      <c r="S827" s="742"/>
    </row>
    <row r="828" spans="1:19" ht="47.25" x14ac:dyDescent="0.25">
      <c r="A828" s="720" t="s">
        <v>18</v>
      </c>
      <c r="B828" s="802"/>
      <c r="C828" s="849"/>
      <c r="D828" s="287"/>
      <c r="E828" s="288"/>
      <c r="F828" s="257"/>
      <c r="G828" s="282"/>
      <c r="H828" s="494"/>
      <c r="I828" s="257"/>
      <c r="J828" s="491"/>
      <c r="K828" s="491"/>
      <c r="L828" s="491"/>
      <c r="M828" s="742"/>
      <c r="N828" s="492"/>
      <c r="O828" s="257"/>
      <c r="P828" s="491"/>
      <c r="Q828" s="490"/>
      <c r="R828" s="490"/>
      <c r="S828" s="742"/>
    </row>
    <row r="829" spans="1:19" ht="32.25" thickBot="1" x14ac:dyDescent="0.3">
      <c r="A829" s="721" t="s">
        <v>19</v>
      </c>
      <c r="B829" s="803"/>
      <c r="C829" s="869"/>
      <c r="D829" s="496"/>
      <c r="E829" s="497"/>
      <c r="F829" s="498"/>
      <c r="G829" s="499"/>
      <c r="H829" s="500"/>
      <c r="I829" s="498"/>
      <c r="J829" s="501"/>
      <c r="K829" s="501"/>
      <c r="L829" s="501"/>
      <c r="M829" s="770"/>
      <c r="N829" s="503"/>
      <c r="O829" s="504"/>
      <c r="P829" s="761"/>
      <c r="Q829" s="762"/>
      <c r="R829" s="762"/>
      <c r="S829" s="763"/>
    </row>
    <row r="830" spans="1:19" ht="24" thickBot="1" x14ac:dyDescent="0.3">
      <c r="A830" s="12" t="s">
        <v>12</v>
      </c>
      <c r="B830" s="13">
        <v>2362</v>
      </c>
      <c r="C830" s="13">
        <f>B817-P830</f>
        <v>257.44000000000005</v>
      </c>
      <c r="D830" s="14">
        <f>SUM(D817:D829)</f>
        <v>1</v>
      </c>
      <c r="E830" s="14">
        <f t="shared" ref="E830:S830" si="30">SUM(E817:E829)</f>
        <v>2</v>
      </c>
      <c r="F830" s="14">
        <f t="shared" si="30"/>
        <v>1</v>
      </c>
      <c r="G830" s="14">
        <f t="shared" si="30"/>
        <v>2</v>
      </c>
      <c r="H830" s="14">
        <f t="shared" si="30"/>
        <v>7</v>
      </c>
      <c r="I830" s="14">
        <f t="shared" si="30"/>
        <v>7</v>
      </c>
      <c r="J830" s="142">
        <f t="shared" si="30"/>
        <v>2068.56</v>
      </c>
      <c r="K830" s="142">
        <f t="shared" si="30"/>
        <v>8832.56</v>
      </c>
      <c r="L830" s="142">
        <f t="shared" si="30"/>
        <v>2068.56</v>
      </c>
      <c r="M830" s="142">
        <f t="shared" si="30"/>
        <v>8832.56</v>
      </c>
      <c r="N830" s="14">
        <f t="shared" si="30"/>
        <v>7</v>
      </c>
      <c r="O830" s="14">
        <f t="shared" si="30"/>
        <v>7</v>
      </c>
      <c r="P830" s="142">
        <f t="shared" si="30"/>
        <v>2068.56</v>
      </c>
      <c r="Q830" s="142">
        <f t="shared" si="30"/>
        <v>8832.56</v>
      </c>
      <c r="R830" s="142">
        <f t="shared" si="30"/>
        <v>2068.56</v>
      </c>
      <c r="S830" s="142">
        <f t="shared" si="30"/>
        <v>8832.56</v>
      </c>
    </row>
    <row r="832" spans="1:19" ht="18.75" x14ac:dyDescent="0.25">
      <c r="A832" s="572" t="s">
        <v>120</v>
      </c>
      <c r="B832" s="195"/>
    </row>
    <row r="833" spans="1:19" ht="18.75" x14ac:dyDescent="0.3">
      <c r="A833" s="595" t="s">
        <v>121</v>
      </c>
    </row>
    <row r="836" spans="1:19" ht="18.75" x14ac:dyDescent="0.3">
      <c r="A836" s="4" t="s">
        <v>43</v>
      </c>
      <c r="B836" s="4"/>
      <c r="C836" s="4"/>
      <c r="D836" s="4"/>
      <c r="E836" s="4"/>
      <c r="F836" s="4"/>
    </row>
    <row r="837" spans="1:19" ht="21" x14ac:dyDescent="0.35">
      <c r="A837" s="873" t="s">
        <v>96</v>
      </c>
      <c r="B837" s="873"/>
      <c r="C837" s="873"/>
      <c r="D837" s="873"/>
      <c r="E837" s="873"/>
      <c r="F837" s="873"/>
      <c r="G837" s="873"/>
      <c r="H837" s="873"/>
      <c r="I837" s="873"/>
      <c r="J837" s="873"/>
      <c r="K837" s="873"/>
      <c r="L837" s="873"/>
      <c r="M837" s="873"/>
      <c r="N837" s="873"/>
    </row>
    <row r="838" spans="1:19" ht="15.75" thickBot="1" x14ac:dyDescent="0.3"/>
    <row r="839" spans="1:19" ht="15.75" customHeight="1" x14ac:dyDescent="0.25">
      <c r="A839" s="797" t="s">
        <v>0</v>
      </c>
      <c r="B839" s="829" t="s">
        <v>39</v>
      </c>
      <c r="C839" s="830"/>
      <c r="D839" s="855" t="s">
        <v>73</v>
      </c>
      <c r="E839" s="856"/>
      <c r="F839" s="856"/>
      <c r="G839" s="857"/>
      <c r="H839" s="804" t="s">
        <v>74</v>
      </c>
      <c r="I839" s="804"/>
      <c r="J839" s="804"/>
      <c r="K839" s="804"/>
      <c r="L839" s="804"/>
      <c r="M839" s="804"/>
      <c r="N839" s="843" t="s">
        <v>7</v>
      </c>
      <c r="O839" s="806"/>
      <c r="P839" s="807"/>
      <c r="Q839" s="808"/>
      <c r="R839" s="808"/>
      <c r="S839" s="809"/>
    </row>
    <row r="840" spans="1:19" ht="16.5" customHeight="1" thickBot="1" x14ac:dyDescent="0.3">
      <c r="A840" s="798"/>
      <c r="B840" s="831"/>
      <c r="C840" s="832"/>
      <c r="D840" s="883"/>
      <c r="E840" s="884"/>
      <c r="F840" s="884"/>
      <c r="G840" s="885"/>
      <c r="H840" s="833" t="s">
        <v>5</v>
      </c>
      <c r="I840" s="834"/>
      <c r="J840" s="835" t="s">
        <v>33</v>
      </c>
      <c r="K840" s="833"/>
      <c r="L840" s="833"/>
      <c r="M840" s="833"/>
      <c r="N840" s="879" t="s">
        <v>75</v>
      </c>
      <c r="O840" s="865"/>
      <c r="P840" s="841" t="s">
        <v>13</v>
      </c>
      <c r="Q840" s="835"/>
      <c r="R840" s="835"/>
      <c r="S840" s="842"/>
    </row>
    <row r="841" spans="1:19" ht="15.75" customHeight="1" x14ac:dyDescent="0.25">
      <c r="A841" s="799"/>
      <c r="B841" s="837" t="s">
        <v>40</v>
      </c>
      <c r="C841" s="839" t="s">
        <v>34</v>
      </c>
      <c r="D841" s="816" t="s">
        <v>76</v>
      </c>
      <c r="E841" s="818" t="s">
        <v>77</v>
      </c>
      <c r="F841" s="826" t="s">
        <v>23</v>
      </c>
      <c r="G841" s="827"/>
      <c r="H841" s="868" t="s">
        <v>8</v>
      </c>
      <c r="I841" s="861" t="s">
        <v>23</v>
      </c>
      <c r="J841" s="810" t="s">
        <v>8</v>
      </c>
      <c r="K841" s="811"/>
      <c r="L841" s="866" t="s">
        <v>23</v>
      </c>
      <c r="M841" s="955"/>
      <c r="N841" s="837" t="s">
        <v>8</v>
      </c>
      <c r="O841" s="812" t="s">
        <v>23</v>
      </c>
      <c r="P841" s="810" t="s">
        <v>8</v>
      </c>
      <c r="Q841" s="811"/>
      <c r="R841" s="824" t="s">
        <v>23</v>
      </c>
      <c r="S841" s="825"/>
    </row>
    <row r="842" spans="1:19" ht="33.75" customHeight="1" thickBot="1" x14ac:dyDescent="0.3">
      <c r="A842" s="799"/>
      <c r="B842" s="838"/>
      <c r="C842" s="840"/>
      <c r="D842" s="817"/>
      <c r="E842" s="819"/>
      <c r="F842" s="76" t="s">
        <v>78</v>
      </c>
      <c r="G842" s="80" t="s">
        <v>79</v>
      </c>
      <c r="H842" s="868"/>
      <c r="I842" s="861"/>
      <c r="J842" s="25" t="s">
        <v>41</v>
      </c>
      <c r="K842" s="26" t="s">
        <v>42</v>
      </c>
      <c r="L842" s="25" t="s">
        <v>41</v>
      </c>
      <c r="M842" s="26" t="s">
        <v>42</v>
      </c>
      <c r="N842" s="913"/>
      <c r="O842" s="813"/>
      <c r="P842" s="77" t="s">
        <v>41</v>
      </c>
      <c r="Q842" s="75" t="s">
        <v>42</v>
      </c>
      <c r="R842" s="77" t="s">
        <v>41</v>
      </c>
      <c r="S842" s="78" t="s">
        <v>42</v>
      </c>
    </row>
    <row r="843" spans="1:19" ht="15.75" thickBot="1" x14ac:dyDescent="0.3">
      <c r="A843" s="23" t="s">
        <v>1</v>
      </c>
      <c r="B843" s="24" t="s">
        <v>2</v>
      </c>
      <c r="C843" s="23" t="s">
        <v>3</v>
      </c>
      <c r="D843" s="81" t="s">
        <v>4</v>
      </c>
      <c r="E843" s="81" t="s">
        <v>6</v>
      </c>
      <c r="F843" s="82">
        <v>5</v>
      </c>
      <c r="G843" s="83">
        <v>6</v>
      </c>
      <c r="H843" s="84">
        <v>7</v>
      </c>
      <c r="I843" s="85">
        <v>8</v>
      </c>
      <c r="J843" s="86">
        <v>9</v>
      </c>
      <c r="K843" s="85">
        <v>10</v>
      </c>
      <c r="L843" s="87">
        <v>11</v>
      </c>
      <c r="M843" s="596">
        <v>12</v>
      </c>
      <c r="N843" s="84">
        <v>13</v>
      </c>
      <c r="O843" s="85">
        <v>14</v>
      </c>
      <c r="P843" s="89">
        <v>15</v>
      </c>
      <c r="Q843" s="86">
        <v>16</v>
      </c>
      <c r="R843" s="86">
        <v>17</v>
      </c>
      <c r="S843" s="87">
        <v>18</v>
      </c>
    </row>
    <row r="844" spans="1:19" ht="38.25" customHeight="1" x14ac:dyDescent="0.25">
      <c r="A844" s="720" t="s">
        <v>21</v>
      </c>
      <c r="B844" s="801">
        <v>17343</v>
      </c>
      <c r="C844" s="848">
        <f>B844-P857</f>
        <v>1040.3199999999997</v>
      </c>
      <c r="D844" s="545"/>
      <c r="E844" s="546"/>
      <c r="F844" s="588"/>
      <c r="G844" s="589"/>
      <c r="H844" s="590"/>
      <c r="I844" s="591"/>
      <c r="J844" s="591"/>
      <c r="K844" s="591"/>
      <c r="L844" s="591"/>
      <c r="M844" s="594"/>
      <c r="N844" s="590"/>
      <c r="O844" s="591"/>
      <c r="P844" s="591"/>
      <c r="Q844" s="594"/>
      <c r="R844" s="594"/>
      <c r="S844" s="592"/>
    </row>
    <row r="845" spans="1:19" ht="47.25" x14ac:dyDescent="0.25">
      <c r="A845" s="720" t="s">
        <v>14</v>
      </c>
      <c r="B845" s="802"/>
      <c r="C845" s="849"/>
      <c r="D845" s="333">
        <v>2</v>
      </c>
      <c r="E845" s="317">
        <v>2</v>
      </c>
      <c r="F845" s="318">
        <v>2</v>
      </c>
      <c r="G845" s="319">
        <v>2</v>
      </c>
      <c r="H845" s="320">
        <v>15</v>
      </c>
      <c r="I845" s="318">
        <v>15</v>
      </c>
      <c r="J845" s="773">
        <v>16302.68</v>
      </c>
      <c r="K845" s="773">
        <v>69447.179999999993</v>
      </c>
      <c r="L845" s="773">
        <v>16302.68</v>
      </c>
      <c r="M845" s="774">
        <v>69447.179999999993</v>
      </c>
      <c r="N845" s="320">
        <v>18</v>
      </c>
      <c r="O845" s="318">
        <v>18</v>
      </c>
      <c r="P845" s="773">
        <v>16302.68</v>
      </c>
      <c r="Q845" s="773">
        <v>69447.179999999993</v>
      </c>
      <c r="R845" s="773">
        <v>16302.68</v>
      </c>
      <c r="S845" s="776">
        <v>69447.179999999993</v>
      </c>
    </row>
    <row r="846" spans="1:19" ht="31.5" x14ac:dyDescent="0.25">
      <c r="A846" s="720" t="s">
        <v>35</v>
      </c>
      <c r="B846" s="802"/>
      <c r="C846" s="849"/>
      <c r="D846" s="287"/>
      <c r="E846" s="288"/>
      <c r="F846" s="257"/>
      <c r="G846" s="282"/>
      <c r="H846" s="494"/>
      <c r="I846" s="257"/>
      <c r="J846" s="491"/>
      <c r="K846" s="491"/>
      <c r="L846" s="491"/>
      <c r="M846" s="490"/>
      <c r="N846" s="494"/>
      <c r="O846" s="257"/>
      <c r="P846" s="491"/>
      <c r="Q846" s="490"/>
      <c r="R846" s="490"/>
      <c r="S846" s="742"/>
    </row>
    <row r="847" spans="1:19" ht="63" x14ac:dyDescent="0.25">
      <c r="A847" s="720" t="s">
        <v>36</v>
      </c>
      <c r="B847" s="802"/>
      <c r="C847" s="849"/>
      <c r="D847" s="287"/>
      <c r="E847" s="288"/>
      <c r="F847" s="257"/>
      <c r="G847" s="282"/>
      <c r="H847" s="494"/>
      <c r="I847" s="257"/>
      <c r="J847" s="491"/>
      <c r="K847" s="491"/>
      <c r="L847" s="491"/>
      <c r="M847" s="490"/>
      <c r="N847" s="494"/>
      <c r="O847" s="257"/>
      <c r="P847" s="491"/>
      <c r="Q847" s="490"/>
      <c r="R847" s="490"/>
      <c r="S847" s="742"/>
    </row>
    <row r="848" spans="1:19" ht="63" x14ac:dyDescent="0.25">
      <c r="A848" s="720" t="s">
        <v>20</v>
      </c>
      <c r="B848" s="802"/>
      <c r="C848" s="849"/>
      <c r="D848" s="287"/>
      <c r="E848" s="288"/>
      <c r="F848" s="257"/>
      <c r="G848" s="282"/>
      <c r="H848" s="494"/>
      <c r="I848" s="257"/>
      <c r="J848" s="491"/>
      <c r="K848" s="491"/>
      <c r="L848" s="491"/>
      <c r="M848" s="490"/>
      <c r="N848" s="494"/>
      <c r="O848" s="257"/>
      <c r="P848" s="491"/>
      <c r="Q848" s="490"/>
      <c r="R848" s="490"/>
      <c r="S848" s="742"/>
    </row>
    <row r="849" spans="1:19" ht="38.25" customHeight="1" x14ac:dyDescent="0.25">
      <c r="A849" s="720" t="s">
        <v>37</v>
      </c>
      <c r="B849" s="802"/>
      <c r="C849" s="849"/>
      <c r="D849" s="287"/>
      <c r="E849" s="288"/>
      <c r="F849" s="257"/>
      <c r="G849" s="282"/>
      <c r="H849" s="494"/>
      <c r="I849" s="257"/>
      <c r="J849" s="491"/>
      <c r="K849" s="491"/>
      <c r="L849" s="491"/>
      <c r="M849" s="490"/>
      <c r="N849" s="494"/>
      <c r="O849" s="257"/>
      <c r="P849" s="491"/>
      <c r="Q849" s="490"/>
      <c r="R849" s="490"/>
      <c r="S849" s="742"/>
    </row>
    <row r="850" spans="1:19" ht="31.5" x14ac:dyDescent="0.25">
      <c r="A850" s="720" t="s">
        <v>38</v>
      </c>
      <c r="B850" s="802"/>
      <c r="C850" s="849"/>
      <c r="D850" s="287"/>
      <c r="E850" s="288"/>
      <c r="F850" s="257"/>
      <c r="G850" s="282"/>
      <c r="H850" s="494"/>
      <c r="I850" s="257"/>
      <c r="J850" s="491"/>
      <c r="K850" s="491"/>
      <c r="L850" s="491"/>
      <c r="M850" s="490"/>
      <c r="N850" s="494"/>
      <c r="O850" s="257"/>
      <c r="P850" s="491"/>
      <c r="Q850" s="490"/>
      <c r="R850" s="490"/>
      <c r="S850" s="742"/>
    </row>
    <row r="851" spans="1:19" ht="21" x14ac:dyDescent="0.25">
      <c r="A851" s="720" t="s">
        <v>15</v>
      </c>
      <c r="B851" s="802"/>
      <c r="C851" s="849"/>
      <c r="D851" s="332"/>
      <c r="E851" s="300"/>
      <c r="F851" s="262"/>
      <c r="G851" s="263"/>
      <c r="H851" s="489"/>
      <c r="I851" s="257"/>
      <c r="J851" s="490"/>
      <c r="K851" s="491"/>
      <c r="L851" s="491"/>
      <c r="M851" s="490"/>
      <c r="N851" s="494"/>
      <c r="O851" s="257"/>
      <c r="P851" s="491"/>
      <c r="Q851" s="771"/>
      <c r="R851" s="626"/>
      <c r="S851" s="742"/>
    </row>
    <row r="852" spans="1:19" ht="31.5" x14ac:dyDescent="0.25">
      <c r="A852" s="720" t="s">
        <v>16</v>
      </c>
      <c r="B852" s="802"/>
      <c r="C852" s="849"/>
      <c r="D852" s="287"/>
      <c r="E852" s="288"/>
      <c r="F852" s="257"/>
      <c r="G852" s="282"/>
      <c r="H852" s="494"/>
      <c r="I852" s="257"/>
      <c r="J852" s="491"/>
      <c r="K852" s="491"/>
      <c r="L852" s="491"/>
      <c r="M852" s="490"/>
      <c r="N852" s="494"/>
      <c r="O852" s="257"/>
      <c r="P852" s="491"/>
      <c r="Q852" s="490"/>
      <c r="R852" s="490"/>
      <c r="S852" s="742"/>
    </row>
    <row r="853" spans="1:19" ht="47.25" x14ac:dyDescent="0.25">
      <c r="A853" s="720" t="s">
        <v>17</v>
      </c>
      <c r="B853" s="802"/>
      <c r="C853" s="849"/>
      <c r="D853" s="287"/>
      <c r="E853" s="288"/>
      <c r="F853" s="257"/>
      <c r="G853" s="282"/>
      <c r="H853" s="494"/>
      <c r="I853" s="257"/>
      <c r="J853" s="491"/>
      <c r="K853" s="491"/>
      <c r="L853" s="491"/>
      <c r="M853" s="490"/>
      <c r="N853" s="494"/>
      <c r="O853" s="257"/>
      <c r="P853" s="491"/>
      <c r="Q853" s="490"/>
      <c r="R853" s="490"/>
      <c r="S853" s="742"/>
    </row>
    <row r="854" spans="1:19" ht="78.75" x14ac:dyDescent="0.25">
      <c r="A854" s="720" t="s">
        <v>22</v>
      </c>
      <c r="B854" s="802"/>
      <c r="C854" s="849"/>
      <c r="D854" s="287"/>
      <c r="E854" s="288"/>
      <c r="F854" s="257"/>
      <c r="G854" s="282"/>
      <c r="H854" s="494"/>
      <c r="I854" s="257"/>
      <c r="J854" s="491"/>
      <c r="K854" s="491"/>
      <c r="L854" s="491"/>
      <c r="M854" s="490"/>
      <c r="N854" s="494"/>
      <c r="O854" s="257"/>
      <c r="P854" s="491"/>
      <c r="Q854" s="490"/>
      <c r="R854" s="490"/>
      <c r="S854" s="742"/>
    </row>
    <row r="855" spans="1:19" ht="47.25" x14ac:dyDescent="0.25">
      <c r="A855" s="720" t="s">
        <v>18</v>
      </c>
      <c r="B855" s="802"/>
      <c r="C855" s="849"/>
      <c r="D855" s="287"/>
      <c r="E855" s="288"/>
      <c r="F855" s="257"/>
      <c r="G855" s="282"/>
      <c r="H855" s="494"/>
      <c r="I855" s="257"/>
      <c r="J855" s="491"/>
      <c r="K855" s="491"/>
      <c r="L855" s="491"/>
      <c r="M855" s="490"/>
      <c r="N855" s="494"/>
      <c r="O855" s="257"/>
      <c r="P855" s="491"/>
      <c r="Q855" s="490"/>
      <c r="R855" s="490"/>
      <c r="S855" s="742"/>
    </row>
    <row r="856" spans="1:19" ht="32.25" thickBot="1" x14ac:dyDescent="0.3">
      <c r="A856" s="721" t="s">
        <v>19</v>
      </c>
      <c r="B856" s="803"/>
      <c r="C856" s="869"/>
      <c r="D856" s="496"/>
      <c r="E856" s="497"/>
      <c r="F856" s="498"/>
      <c r="G856" s="499"/>
      <c r="H856" s="500"/>
      <c r="I856" s="498"/>
      <c r="J856" s="501"/>
      <c r="K856" s="501"/>
      <c r="L856" s="501"/>
      <c r="M856" s="775"/>
      <c r="N856" s="569"/>
      <c r="O856" s="504"/>
      <c r="P856" s="761"/>
      <c r="Q856" s="762"/>
      <c r="R856" s="762"/>
      <c r="S856" s="763"/>
    </row>
    <row r="857" spans="1:19" ht="24" thickBot="1" x14ac:dyDescent="0.3">
      <c r="A857" s="12" t="s">
        <v>12</v>
      </c>
      <c r="B857" s="13">
        <v>17343</v>
      </c>
      <c r="C857" s="140">
        <f>B844-P857</f>
        <v>1040.3199999999997</v>
      </c>
      <c r="D857" s="14">
        <f>SUM(D844:D856)</f>
        <v>2</v>
      </c>
      <c r="E857" s="14">
        <f t="shared" ref="E857:S857" si="31">SUM(E844:E856)</f>
        <v>2</v>
      </c>
      <c r="F857" s="14">
        <f t="shared" si="31"/>
        <v>2</v>
      </c>
      <c r="G857" s="14">
        <f t="shared" si="31"/>
        <v>2</v>
      </c>
      <c r="H857" s="14">
        <f t="shared" si="31"/>
        <v>15</v>
      </c>
      <c r="I857" s="14">
        <f t="shared" si="31"/>
        <v>15</v>
      </c>
      <c r="J857" s="142">
        <f t="shared" si="31"/>
        <v>16302.68</v>
      </c>
      <c r="K857" s="142">
        <f t="shared" si="31"/>
        <v>69447.179999999993</v>
      </c>
      <c r="L857" s="142">
        <f t="shared" si="31"/>
        <v>16302.68</v>
      </c>
      <c r="M857" s="142">
        <f t="shared" si="31"/>
        <v>69447.179999999993</v>
      </c>
      <c r="N857" s="14">
        <f t="shared" si="31"/>
        <v>18</v>
      </c>
      <c r="O857" s="14">
        <f t="shared" si="31"/>
        <v>18</v>
      </c>
      <c r="P857" s="142">
        <f t="shared" si="31"/>
        <v>16302.68</v>
      </c>
      <c r="Q857" s="142">
        <f t="shared" si="31"/>
        <v>69447.179999999993</v>
      </c>
      <c r="R857" s="142">
        <f t="shared" si="31"/>
        <v>16302.68</v>
      </c>
      <c r="S857" s="142">
        <f t="shared" si="31"/>
        <v>69447.179999999993</v>
      </c>
    </row>
    <row r="858" spans="1:19" x14ac:dyDescent="0.25">
      <c r="B858" s="727"/>
    </row>
    <row r="859" spans="1:19" ht="18.75" x14ac:dyDescent="0.3">
      <c r="A859" s="94" t="s">
        <v>147</v>
      </c>
      <c r="B859" s="924"/>
      <c r="C859" s="924"/>
      <c r="D859" s="172"/>
      <c r="E859" s="177"/>
    </row>
    <row r="860" spans="1:19" ht="18.75" x14ac:dyDescent="0.3">
      <c r="A860" s="171"/>
      <c r="B860" s="924"/>
      <c r="C860" s="924"/>
      <c r="D860" s="172"/>
      <c r="E860" s="178"/>
    </row>
    <row r="861" spans="1:19" ht="18.75" x14ac:dyDescent="0.3">
      <c r="A861" s="171"/>
      <c r="B861" s="924"/>
      <c r="C861" s="924"/>
      <c r="D861" s="172"/>
    </row>
    <row r="863" spans="1:19" ht="18.75" x14ac:dyDescent="0.3">
      <c r="A863" s="45" t="s">
        <v>43</v>
      </c>
      <c r="B863" s="45"/>
      <c r="C863" s="45"/>
      <c r="D863" s="45"/>
      <c r="E863" s="45"/>
      <c r="F863" s="45"/>
    </row>
    <row r="864" spans="1:19" ht="21" x14ac:dyDescent="0.35">
      <c r="A864" s="940" t="s">
        <v>93</v>
      </c>
      <c r="B864" s="940"/>
      <c r="C864" s="940"/>
      <c r="D864" s="940"/>
      <c r="E864" s="940"/>
      <c r="F864" s="940"/>
      <c r="G864" s="940"/>
      <c r="H864" s="940"/>
      <c r="I864" s="940"/>
      <c r="J864" s="940"/>
      <c r="K864" s="940"/>
      <c r="L864" s="940"/>
      <c r="M864" s="940"/>
      <c r="N864" s="940"/>
    </row>
    <row r="865" spans="1:19" ht="15.75" thickBot="1" x14ac:dyDescent="0.3"/>
    <row r="866" spans="1:19" ht="15.75" customHeight="1" x14ac:dyDescent="0.25">
      <c r="A866" s="901" t="s">
        <v>0</v>
      </c>
      <c r="B866" s="979" t="s">
        <v>39</v>
      </c>
      <c r="C866" s="980"/>
      <c r="D866" s="945" t="s">
        <v>73</v>
      </c>
      <c r="E866" s="946"/>
      <c r="F866" s="946"/>
      <c r="G866" s="947"/>
      <c r="H866" s="951" t="s">
        <v>74</v>
      </c>
      <c r="I866" s="951"/>
      <c r="J866" s="951"/>
      <c r="K866" s="951"/>
      <c r="L866" s="951"/>
      <c r="M866" s="952"/>
      <c r="N866" s="941" t="s">
        <v>7</v>
      </c>
      <c r="O866" s="941"/>
      <c r="P866" s="942"/>
      <c r="Q866" s="943"/>
      <c r="R866" s="943"/>
      <c r="S866" s="944"/>
    </row>
    <row r="867" spans="1:19" ht="16.5" customHeight="1" thickBot="1" x14ac:dyDescent="0.3">
      <c r="A867" s="902"/>
      <c r="B867" s="981"/>
      <c r="C867" s="982"/>
      <c r="D867" s="948"/>
      <c r="E867" s="949"/>
      <c r="F867" s="949"/>
      <c r="G867" s="950"/>
      <c r="H867" s="953" t="s">
        <v>5</v>
      </c>
      <c r="I867" s="954"/>
      <c r="J867" s="958" t="s">
        <v>33</v>
      </c>
      <c r="K867" s="953"/>
      <c r="L867" s="953"/>
      <c r="M867" s="959"/>
      <c r="N867" s="961" t="s">
        <v>75</v>
      </c>
      <c r="O867" s="962"/>
      <c r="P867" s="1018" t="s">
        <v>13</v>
      </c>
      <c r="Q867" s="958"/>
      <c r="R867" s="958"/>
      <c r="S867" s="1019"/>
    </row>
    <row r="868" spans="1:19" ht="15.75" customHeight="1" x14ac:dyDescent="0.25">
      <c r="A868" s="903"/>
      <c r="B868" s="985" t="s">
        <v>40</v>
      </c>
      <c r="C868" s="1001" t="s">
        <v>34</v>
      </c>
      <c r="D868" s="975" t="s">
        <v>76</v>
      </c>
      <c r="E868" s="956" t="s">
        <v>77</v>
      </c>
      <c r="F868" s="966" t="s">
        <v>23</v>
      </c>
      <c r="G868" s="967"/>
      <c r="H868" s="1013" t="s">
        <v>8</v>
      </c>
      <c r="I868" s="960" t="s">
        <v>23</v>
      </c>
      <c r="J868" s="977" t="s">
        <v>8</v>
      </c>
      <c r="K868" s="978"/>
      <c r="L868" s="970" t="s">
        <v>23</v>
      </c>
      <c r="M868" s="971"/>
      <c r="N868" s="968" t="s">
        <v>8</v>
      </c>
      <c r="O868" s="968" t="s">
        <v>23</v>
      </c>
      <c r="P868" s="977" t="s">
        <v>8</v>
      </c>
      <c r="Q868" s="978"/>
      <c r="R868" s="987" t="s">
        <v>23</v>
      </c>
      <c r="S868" s="988"/>
    </row>
    <row r="869" spans="1:19" ht="37.5" customHeight="1" thickBot="1" x14ac:dyDescent="0.3">
      <c r="A869" s="903"/>
      <c r="B869" s="986"/>
      <c r="C869" s="1002"/>
      <c r="D869" s="976"/>
      <c r="E869" s="957"/>
      <c r="F869" s="160" t="s">
        <v>78</v>
      </c>
      <c r="G869" s="153" t="s">
        <v>79</v>
      </c>
      <c r="H869" s="1013"/>
      <c r="I869" s="960"/>
      <c r="J869" s="154" t="s">
        <v>41</v>
      </c>
      <c r="K869" s="155" t="s">
        <v>42</v>
      </c>
      <c r="L869" s="154" t="s">
        <v>41</v>
      </c>
      <c r="M869" s="156" t="s">
        <v>42</v>
      </c>
      <c r="N869" s="969"/>
      <c r="O869" s="969"/>
      <c r="P869" s="161" t="s">
        <v>41</v>
      </c>
      <c r="Q869" s="159" t="s">
        <v>42</v>
      </c>
      <c r="R869" s="161" t="s">
        <v>41</v>
      </c>
      <c r="S869" s="162" t="s">
        <v>42</v>
      </c>
    </row>
    <row r="870" spans="1:19" ht="15.75" thickBot="1" x14ac:dyDescent="0.3">
      <c r="A870" s="23" t="s">
        <v>1</v>
      </c>
      <c r="B870" s="24" t="s">
        <v>2</v>
      </c>
      <c r="C870" s="23" t="s">
        <v>3</v>
      </c>
      <c r="D870" s="81" t="s">
        <v>4</v>
      </c>
      <c r="E870" s="81" t="s">
        <v>6</v>
      </c>
      <c r="F870" s="82">
        <v>5</v>
      </c>
      <c r="G870" s="83">
        <v>6</v>
      </c>
      <c r="H870" s="84">
        <v>7</v>
      </c>
      <c r="I870" s="85">
        <v>8</v>
      </c>
      <c r="J870" s="86">
        <v>9</v>
      </c>
      <c r="K870" s="85">
        <v>10</v>
      </c>
      <c r="L870" s="87">
        <v>11</v>
      </c>
      <c r="M870" s="88">
        <v>12</v>
      </c>
      <c r="N870" s="84">
        <v>13</v>
      </c>
      <c r="O870" s="85">
        <v>14</v>
      </c>
      <c r="P870" s="89">
        <v>15</v>
      </c>
      <c r="Q870" s="86">
        <v>16</v>
      </c>
      <c r="R870" s="86">
        <v>17</v>
      </c>
      <c r="S870" s="87">
        <v>18</v>
      </c>
    </row>
    <row r="871" spans="1:19" ht="38.25" customHeight="1" x14ac:dyDescent="0.35">
      <c r="A871" s="722" t="s">
        <v>21</v>
      </c>
      <c r="B871" s="972">
        <v>2816</v>
      </c>
      <c r="C871" s="963">
        <f>B871-P884</f>
        <v>698.96</v>
      </c>
      <c r="D871" s="597"/>
      <c r="E871" s="598"/>
      <c r="F871" s="275"/>
      <c r="G871" s="276"/>
      <c r="H871" s="277"/>
      <c r="I871" s="278"/>
      <c r="J871" s="278"/>
      <c r="K871" s="278"/>
      <c r="L871" s="278"/>
      <c r="M871" s="279"/>
      <c r="N871" s="280"/>
      <c r="O871" s="278"/>
      <c r="P871" s="278"/>
      <c r="Q871" s="281"/>
      <c r="R871" s="281"/>
      <c r="S871" s="279"/>
    </row>
    <row r="872" spans="1:19" ht="47.25" x14ac:dyDescent="0.25">
      <c r="A872" s="722" t="s">
        <v>14</v>
      </c>
      <c r="B872" s="973"/>
      <c r="C872" s="964"/>
      <c r="D872" s="599">
        <v>1</v>
      </c>
      <c r="E872" s="600">
        <v>1</v>
      </c>
      <c r="F872" s="601">
        <v>1</v>
      </c>
      <c r="G872" s="602">
        <v>1</v>
      </c>
      <c r="H872" s="603">
        <v>7</v>
      </c>
      <c r="I872" s="601">
        <v>7</v>
      </c>
      <c r="J872" s="777">
        <v>2117.04</v>
      </c>
      <c r="K872" s="777">
        <v>9038.73</v>
      </c>
      <c r="L872" s="777">
        <v>2117.04</v>
      </c>
      <c r="M872" s="778">
        <v>9038.73</v>
      </c>
      <c r="N872" s="604">
        <v>7</v>
      </c>
      <c r="O872" s="601">
        <v>7</v>
      </c>
      <c r="P872" s="777">
        <v>2117.04</v>
      </c>
      <c r="Q872" s="780">
        <v>9038.73</v>
      </c>
      <c r="R872" s="777">
        <v>2117.04</v>
      </c>
      <c r="S872" s="778">
        <v>9038.73</v>
      </c>
    </row>
    <row r="873" spans="1:19" ht="31.5" x14ac:dyDescent="0.35">
      <c r="A873" s="722" t="s">
        <v>35</v>
      </c>
      <c r="B873" s="973"/>
      <c r="C873" s="964"/>
      <c r="D873" s="605"/>
      <c r="E873" s="606"/>
      <c r="F873" s="267"/>
      <c r="G873" s="268"/>
      <c r="H873" s="269"/>
      <c r="I873" s="267"/>
      <c r="J873" s="628"/>
      <c r="K873" s="628"/>
      <c r="L873" s="628"/>
      <c r="M873" s="627"/>
      <c r="N873" s="271"/>
      <c r="O873" s="267"/>
      <c r="P873" s="628"/>
      <c r="Q873" s="629"/>
      <c r="R873" s="629"/>
      <c r="S873" s="627"/>
    </row>
    <row r="874" spans="1:19" ht="63" x14ac:dyDescent="0.35">
      <c r="A874" s="722" t="s">
        <v>36</v>
      </c>
      <c r="B874" s="973"/>
      <c r="C874" s="964"/>
      <c r="D874" s="605"/>
      <c r="E874" s="606"/>
      <c r="F874" s="267"/>
      <c r="G874" s="268"/>
      <c r="H874" s="269"/>
      <c r="I874" s="267"/>
      <c r="J874" s="628"/>
      <c r="K874" s="628"/>
      <c r="L874" s="628"/>
      <c r="M874" s="627"/>
      <c r="N874" s="271"/>
      <c r="O874" s="267"/>
      <c r="P874" s="628"/>
      <c r="Q874" s="629"/>
      <c r="R874" s="629"/>
      <c r="S874" s="627"/>
    </row>
    <row r="875" spans="1:19" ht="63" x14ac:dyDescent="0.35">
      <c r="A875" s="722" t="s">
        <v>20</v>
      </c>
      <c r="B875" s="973"/>
      <c r="C875" s="964"/>
      <c r="D875" s="605"/>
      <c r="E875" s="606"/>
      <c r="F875" s="267"/>
      <c r="G875" s="268"/>
      <c r="H875" s="269"/>
      <c r="I875" s="267"/>
      <c r="J875" s="628"/>
      <c r="K875" s="628"/>
      <c r="L875" s="628"/>
      <c r="M875" s="627"/>
      <c r="N875" s="271"/>
      <c r="O875" s="267"/>
      <c r="P875" s="628"/>
      <c r="Q875" s="629"/>
      <c r="R875" s="629"/>
      <c r="S875" s="627"/>
    </row>
    <row r="876" spans="1:19" ht="38.25" customHeight="1" x14ac:dyDescent="0.35">
      <c r="A876" s="722" t="s">
        <v>37</v>
      </c>
      <c r="B876" s="973"/>
      <c r="C876" s="964"/>
      <c r="D876" s="605"/>
      <c r="E876" s="606"/>
      <c r="F876" s="267"/>
      <c r="G876" s="268"/>
      <c r="H876" s="269"/>
      <c r="I876" s="267"/>
      <c r="J876" s="628"/>
      <c r="K876" s="628"/>
      <c r="L876" s="628"/>
      <c r="M876" s="627"/>
      <c r="N876" s="271"/>
      <c r="O876" s="267"/>
      <c r="P876" s="628"/>
      <c r="Q876" s="629"/>
      <c r="R876" s="629"/>
      <c r="S876" s="627"/>
    </row>
    <row r="877" spans="1:19" ht="31.5" x14ac:dyDescent="0.35">
      <c r="A877" s="722" t="s">
        <v>38</v>
      </c>
      <c r="B877" s="973"/>
      <c r="C877" s="964"/>
      <c r="D877" s="605"/>
      <c r="E877" s="606"/>
      <c r="F877" s="267"/>
      <c r="G877" s="268"/>
      <c r="H877" s="269"/>
      <c r="I877" s="267"/>
      <c r="J877" s="628"/>
      <c r="K877" s="628"/>
      <c r="L877" s="628"/>
      <c r="M877" s="627"/>
      <c r="N877" s="271"/>
      <c r="O877" s="267"/>
      <c r="P877" s="628"/>
      <c r="Q877" s="629"/>
      <c r="R877" s="629"/>
      <c r="S877" s="627"/>
    </row>
    <row r="878" spans="1:19" ht="21" x14ac:dyDescent="0.35">
      <c r="A878" s="722" t="s">
        <v>15</v>
      </c>
      <c r="B878" s="973"/>
      <c r="C878" s="964"/>
      <c r="D878" s="607"/>
      <c r="E878" s="608"/>
      <c r="F878" s="609"/>
      <c r="G878" s="610"/>
      <c r="H878" s="489"/>
      <c r="I878" s="257"/>
      <c r="J878" s="490"/>
      <c r="K878" s="491"/>
      <c r="L878" s="491"/>
      <c r="M878" s="742"/>
      <c r="N878" s="492"/>
      <c r="O878" s="257"/>
      <c r="P878" s="491"/>
      <c r="Q878" s="771"/>
      <c r="R878" s="626"/>
      <c r="S878" s="627"/>
    </row>
    <row r="879" spans="1:19" ht="31.5" x14ac:dyDescent="0.35">
      <c r="A879" s="722" t="s">
        <v>16</v>
      </c>
      <c r="B879" s="973"/>
      <c r="C879" s="964"/>
      <c r="D879" s="605"/>
      <c r="E879" s="606"/>
      <c r="F879" s="267"/>
      <c r="G879" s="268"/>
      <c r="H879" s="269"/>
      <c r="I879" s="267"/>
      <c r="J879" s="628"/>
      <c r="K879" s="628"/>
      <c r="L879" s="628"/>
      <c r="M879" s="627"/>
      <c r="N879" s="271"/>
      <c r="O879" s="267"/>
      <c r="P879" s="628"/>
      <c r="Q879" s="629"/>
      <c r="R879" s="629"/>
      <c r="S879" s="627"/>
    </row>
    <row r="880" spans="1:19" ht="47.25" x14ac:dyDescent="0.25">
      <c r="A880" s="722" t="s">
        <v>17</v>
      </c>
      <c r="B880" s="973"/>
      <c r="C880" s="964"/>
      <c r="D880" s="611"/>
      <c r="E880" s="612"/>
      <c r="F880" s="257"/>
      <c r="G880" s="282"/>
      <c r="H880" s="494"/>
      <c r="I880" s="257"/>
      <c r="J880" s="491"/>
      <c r="K880" s="491"/>
      <c r="L880" s="491"/>
      <c r="M880" s="742"/>
      <c r="N880" s="492"/>
      <c r="O880" s="257"/>
      <c r="P880" s="491"/>
      <c r="Q880" s="490"/>
      <c r="R880" s="490"/>
      <c r="S880" s="742"/>
    </row>
    <row r="881" spans="1:19" ht="78.75" x14ac:dyDescent="0.35">
      <c r="A881" s="722" t="s">
        <v>22</v>
      </c>
      <c r="B881" s="973"/>
      <c r="C881" s="964"/>
      <c r="D881" s="611"/>
      <c r="E881" s="612"/>
      <c r="F881" s="257"/>
      <c r="G881" s="282"/>
      <c r="H881" s="269"/>
      <c r="I881" s="267"/>
      <c r="J881" s="628"/>
      <c r="K881" s="628"/>
      <c r="L881" s="628"/>
      <c r="M881" s="627"/>
      <c r="N881" s="271"/>
      <c r="O881" s="267"/>
      <c r="P881" s="628"/>
      <c r="Q881" s="629"/>
      <c r="R881" s="629"/>
      <c r="S881" s="627"/>
    </row>
    <row r="882" spans="1:19" ht="47.25" x14ac:dyDescent="0.35">
      <c r="A882" s="722" t="s">
        <v>18</v>
      </c>
      <c r="B882" s="973"/>
      <c r="C882" s="964"/>
      <c r="D882" s="611"/>
      <c r="E882" s="612"/>
      <c r="F882" s="257"/>
      <c r="G882" s="282"/>
      <c r="H882" s="269"/>
      <c r="I882" s="267"/>
      <c r="J882" s="628"/>
      <c r="K882" s="628"/>
      <c r="L882" s="628"/>
      <c r="M882" s="627"/>
      <c r="N882" s="271"/>
      <c r="O882" s="267"/>
      <c r="P882" s="628"/>
      <c r="Q882" s="629"/>
      <c r="R882" s="629"/>
      <c r="S882" s="627"/>
    </row>
    <row r="883" spans="1:19" ht="32.25" thickBot="1" x14ac:dyDescent="0.3">
      <c r="A883" s="723" t="s">
        <v>19</v>
      </c>
      <c r="B883" s="974"/>
      <c r="C883" s="965"/>
      <c r="D883" s="613"/>
      <c r="E883" s="614"/>
      <c r="F883" s="498"/>
      <c r="G883" s="499"/>
      <c r="H883" s="500"/>
      <c r="I883" s="498"/>
      <c r="J883" s="501"/>
      <c r="K883" s="501"/>
      <c r="L883" s="501"/>
      <c r="M883" s="770"/>
      <c r="N883" s="503"/>
      <c r="O883" s="504"/>
      <c r="P883" s="761"/>
      <c r="Q883" s="762"/>
      <c r="R883" s="762"/>
      <c r="S883" s="763"/>
    </row>
    <row r="884" spans="1:19" ht="24" thickBot="1" x14ac:dyDescent="0.3">
      <c r="A884" s="56" t="s">
        <v>12</v>
      </c>
      <c r="B884" s="157">
        <v>2816</v>
      </c>
      <c r="C884" s="157">
        <f>B871-P884</f>
        <v>698.96</v>
      </c>
      <c r="D884" s="158">
        <f>SUM(D871:D883)</f>
        <v>1</v>
      </c>
      <c r="E884" s="158">
        <f>SUM(E871:E883)</f>
        <v>1</v>
      </c>
      <c r="F884" s="158">
        <f>SUM(F871:F883)</f>
        <v>1</v>
      </c>
      <c r="G884" s="158">
        <f>SUM(G871:G883)</f>
        <v>1</v>
      </c>
      <c r="H884" s="158">
        <f t="shared" ref="H884:S884" si="32">SUM(H871:H883)</f>
        <v>7</v>
      </c>
      <c r="I884" s="158">
        <f t="shared" si="32"/>
        <v>7</v>
      </c>
      <c r="J884" s="779">
        <f t="shared" si="32"/>
        <v>2117.04</v>
      </c>
      <c r="K884" s="779">
        <f t="shared" si="32"/>
        <v>9038.73</v>
      </c>
      <c r="L884" s="779">
        <f t="shared" si="32"/>
        <v>2117.04</v>
      </c>
      <c r="M884" s="779">
        <f t="shared" si="32"/>
        <v>9038.73</v>
      </c>
      <c r="N884" s="158">
        <f t="shared" si="32"/>
        <v>7</v>
      </c>
      <c r="O884" s="158">
        <f t="shared" si="32"/>
        <v>7</v>
      </c>
      <c r="P884" s="779">
        <f t="shared" si="32"/>
        <v>2117.04</v>
      </c>
      <c r="Q884" s="779">
        <f t="shared" si="32"/>
        <v>9038.73</v>
      </c>
      <c r="R884" s="779">
        <f t="shared" si="32"/>
        <v>2117.04</v>
      </c>
      <c r="S884" s="779">
        <f t="shared" si="32"/>
        <v>9038.73</v>
      </c>
    </row>
    <row r="886" spans="1:19" ht="15.75" customHeight="1" x14ac:dyDescent="0.25">
      <c r="A886" s="984" t="s">
        <v>145</v>
      </c>
      <c r="B886" s="984"/>
      <c r="C886" s="984"/>
      <c r="D886" s="984"/>
      <c r="E886" s="984"/>
      <c r="F886" s="984"/>
      <c r="G886" s="984"/>
      <c r="H886" s="984"/>
      <c r="I886" s="984"/>
      <c r="J886" s="984"/>
      <c r="K886" s="984"/>
      <c r="L886" s="984"/>
      <c r="M886" s="984"/>
      <c r="N886" s="984"/>
      <c r="O886" s="984"/>
      <c r="P886" s="984"/>
      <c r="Q886" s="984"/>
      <c r="R886" s="984"/>
      <c r="S886" s="984"/>
    </row>
    <row r="887" spans="1:19" ht="15.75" customHeight="1" x14ac:dyDescent="0.3">
      <c r="A887" s="983" t="s">
        <v>146</v>
      </c>
      <c r="B887" s="983"/>
      <c r="C887" s="983"/>
      <c r="D887" s="983"/>
      <c r="E887" s="983"/>
      <c r="F887" s="983"/>
      <c r="G887" s="983"/>
      <c r="H887" s="983"/>
      <c r="I887" s="983"/>
      <c r="J887" s="983"/>
      <c r="K887" s="983"/>
      <c r="L887" s="983"/>
      <c r="M887" s="983"/>
      <c r="N887" s="983"/>
      <c r="O887" s="983"/>
      <c r="P887" s="983"/>
      <c r="Q887" s="983"/>
      <c r="R887" s="983"/>
      <c r="S887" s="983"/>
    </row>
    <row r="888" spans="1:19" ht="15.75" customHeight="1" x14ac:dyDescent="0.25">
      <c r="A888" s="1014" t="s">
        <v>122</v>
      </c>
      <c r="B888" s="1014"/>
      <c r="C888" s="1014"/>
      <c r="D888" s="1014"/>
      <c r="E888" s="1014"/>
      <c r="F888" s="1014"/>
      <c r="G888" s="1014"/>
      <c r="H888" s="1014"/>
      <c r="I888" s="1014"/>
      <c r="J888" s="1014"/>
      <c r="K888" s="1014"/>
      <c r="L888" s="1014"/>
      <c r="M888" s="1014"/>
      <c r="N888" s="1014"/>
      <c r="O888" s="1014"/>
      <c r="P888" s="1014"/>
      <c r="Q888" s="1014"/>
      <c r="R888" s="1014"/>
      <c r="S888" s="1014"/>
    </row>
    <row r="890" spans="1:19" ht="18.75" x14ac:dyDescent="0.3">
      <c r="A890" s="4" t="s">
        <v>43</v>
      </c>
      <c r="B890" s="4"/>
      <c r="C890" s="4"/>
      <c r="D890" s="4"/>
      <c r="E890" s="4"/>
      <c r="F890" s="4"/>
    </row>
    <row r="891" spans="1:19" ht="21" x14ac:dyDescent="0.35">
      <c r="A891" s="873" t="s">
        <v>51</v>
      </c>
      <c r="B891" s="873"/>
      <c r="C891" s="873"/>
      <c r="D891" s="873"/>
      <c r="E891" s="873"/>
      <c r="F891" s="873"/>
      <c r="G891" s="873"/>
      <c r="H891" s="873"/>
      <c r="I891" s="873"/>
      <c r="J891" s="873"/>
      <c r="K891" s="873"/>
      <c r="L891" s="873"/>
      <c r="M891" s="873"/>
      <c r="N891" s="873"/>
    </row>
    <row r="892" spans="1:19" ht="15.75" thickBot="1" x14ac:dyDescent="0.3"/>
    <row r="893" spans="1:19" ht="15.75" customHeight="1" x14ac:dyDescent="0.25">
      <c r="A893" s="797" t="s">
        <v>0</v>
      </c>
      <c r="B893" s="829" t="s">
        <v>39</v>
      </c>
      <c r="C893" s="830"/>
      <c r="D893" s="855" t="s">
        <v>73</v>
      </c>
      <c r="E893" s="856"/>
      <c r="F893" s="856"/>
      <c r="G893" s="857"/>
      <c r="H893" s="804" t="s">
        <v>74</v>
      </c>
      <c r="I893" s="804"/>
      <c r="J893" s="804"/>
      <c r="K893" s="804"/>
      <c r="L893" s="804"/>
      <c r="M893" s="805"/>
      <c r="N893" s="806" t="s">
        <v>7</v>
      </c>
      <c r="O893" s="806"/>
      <c r="P893" s="807"/>
      <c r="Q893" s="808"/>
      <c r="R893" s="808"/>
      <c r="S893" s="809"/>
    </row>
    <row r="894" spans="1:19" ht="16.5" customHeight="1" thickBot="1" x14ac:dyDescent="0.3">
      <c r="A894" s="798"/>
      <c r="B894" s="831"/>
      <c r="C894" s="832"/>
      <c r="D894" s="883"/>
      <c r="E894" s="884"/>
      <c r="F894" s="884"/>
      <c r="G894" s="885"/>
      <c r="H894" s="833" t="s">
        <v>5</v>
      </c>
      <c r="I894" s="834"/>
      <c r="J894" s="835" t="s">
        <v>33</v>
      </c>
      <c r="K894" s="833"/>
      <c r="L894" s="833"/>
      <c r="M894" s="836"/>
      <c r="N894" s="864" t="s">
        <v>75</v>
      </c>
      <c r="O894" s="865"/>
      <c r="P894" s="841" t="s">
        <v>13</v>
      </c>
      <c r="Q894" s="835"/>
      <c r="R894" s="835"/>
      <c r="S894" s="842"/>
    </row>
    <row r="895" spans="1:19" ht="15.75" customHeight="1" x14ac:dyDescent="0.25">
      <c r="A895" s="799"/>
      <c r="B895" s="837" t="s">
        <v>40</v>
      </c>
      <c r="C895" s="839" t="s">
        <v>34</v>
      </c>
      <c r="D895" s="816" t="s">
        <v>76</v>
      </c>
      <c r="E895" s="818" t="s">
        <v>77</v>
      </c>
      <c r="F895" s="826" t="s">
        <v>23</v>
      </c>
      <c r="G895" s="827"/>
      <c r="H895" s="868" t="s">
        <v>8</v>
      </c>
      <c r="I895" s="861" t="s">
        <v>23</v>
      </c>
      <c r="J895" s="810" t="s">
        <v>8</v>
      </c>
      <c r="K895" s="811"/>
      <c r="L895" s="866" t="s">
        <v>23</v>
      </c>
      <c r="M895" s="867"/>
      <c r="N895" s="812" t="s">
        <v>8</v>
      </c>
      <c r="O895" s="812" t="s">
        <v>23</v>
      </c>
      <c r="P895" s="810" t="s">
        <v>8</v>
      </c>
      <c r="Q895" s="811"/>
      <c r="R895" s="824" t="s">
        <v>23</v>
      </c>
      <c r="S895" s="825"/>
    </row>
    <row r="896" spans="1:19" ht="35.25" customHeight="1" thickBot="1" x14ac:dyDescent="0.3">
      <c r="A896" s="799"/>
      <c r="B896" s="838"/>
      <c r="C896" s="840"/>
      <c r="D896" s="817"/>
      <c r="E896" s="819"/>
      <c r="F896" s="76" t="s">
        <v>78</v>
      </c>
      <c r="G896" s="80" t="s">
        <v>79</v>
      </c>
      <c r="H896" s="868"/>
      <c r="I896" s="861"/>
      <c r="J896" s="25" t="s">
        <v>41</v>
      </c>
      <c r="K896" s="26" t="s">
        <v>42</v>
      </c>
      <c r="L896" s="25" t="s">
        <v>41</v>
      </c>
      <c r="M896" s="27" t="s">
        <v>42</v>
      </c>
      <c r="N896" s="813"/>
      <c r="O896" s="813"/>
      <c r="P896" s="77" t="s">
        <v>41</v>
      </c>
      <c r="Q896" s="75" t="s">
        <v>42</v>
      </c>
      <c r="R896" s="77" t="s">
        <v>41</v>
      </c>
      <c r="S896" s="78" t="s">
        <v>42</v>
      </c>
    </row>
    <row r="897" spans="1:39" ht="15.75" thickBot="1" x14ac:dyDescent="0.3">
      <c r="A897" s="23" t="s">
        <v>1</v>
      </c>
      <c r="B897" s="24" t="s">
        <v>2</v>
      </c>
      <c r="C897" s="23" t="s">
        <v>3</v>
      </c>
      <c r="D897" s="81" t="s">
        <v>4</v>
      </c>
      <c r="E897" s="81" t="s">
        <v>6</v>
      </c>
      <c r="F897" s="82">
        <v>5</v>
      </c>
      <c r="G897" s="83">
        <v>6</v>
      </c>
      <c r="H897" s="84">
        <v>7</v>
      </c>
      <c r="I897" s="85">
        <v>8</v>
      </c>
      <c r="J897" s="86">
        <v>9</v>
      </c>
      <c r="K897" s="85">
        <v>10</v>
      </c>
      <c r="L897" s="87">
        <v>11</v>
      </c>
      <c r="M897" s="88">
        <v>12</v>
      </c>
      <c r="N897" s="84">
        <v>13</v>
      </c>
      <c r="O897" s="85">
        <v>14</v>
      </c>
      <c r="P897" s="89">
        <v>15</v>
      </c>
      <c r="Q897" s="86">
        <v>16</v>
      </c>
      <c r="R897" s="86">
        <v>17</v>
      </c>
      <c r="S897" s="87">
        <v>18</v>
      </c>
      <c r="T897" s="55"/>
      <c r="U897" s="55"/>
      <c r="V897" s="55"/>
      <c r="W897" s="55"/>
      <c r="X897" s="55"/>
      <c r="Y897" s="55"/>
      <c r="Z897" s="55"/>
      <c r="AA897" s="55"/>
      <c r="AB897" s="55"/>
      <c r="AC897" s="55"/>
      <c r="AD897" s="55"/>
      <c r="AE897" s="55"/>
      <c r="AF897" s="55"/>
      <c r="AG897" s="55"/>
      <c r="AH897" s="55"/>
      <c r="AI897" s="55"/>
      <c r="AJ897" s="55"/>
      <c r="AK897" s="55"/>
      <c r="AL897" s="55"/>
      <c r="AM897" s="55"/>
    </row>
    <row r="898" spans="1:39" ht="38.25" customHeight="1" x14ac:dyDescent="0.35">
      <c r="A898" s="720" t="s">
        <v>21</v>
      </c>
      <c r="B898" s="801">
        <v>2438</v>
      </c>
      <c r="C898" s="848">
        <f>B898-P911</f>
        <v>1260.8399999999999</v>
      </c>
      <c r="D898" s="273"/>
      <c r="E898" s="274"/>
      <c r="F898" s="275"/>
      <c r="G898" s="276"/>
      <c r="H898" s="277"/>
      <c r="I898" s="278"/>
      <c r="J898" s="278"/>
      <c r="K898" s="278"/>
      <c r="L898" s="278"/>
      <c r="M898" s="279"/>
      <c r="N898" s="280"/>
      <c r="O898" s="278"/>
      <c r="P898" s="278"/>
      <c r="Q898" s="281"/>
      <c r="R898" s="281"/>
      <c r="S898" s="279"/>
    </row>
    <row r="899" spans="1:39" ht="47.25" x14ac:dyDescent="0.25">
      <c r="A899" s="720" t="s">
        <v>14</v>
      </c>
      <c r="B899" s="802"/>
      <c r="C899" s="849"/>
      <c r="D899" s="333">
        <v>1</v>
      </c>
      <c r="E899" s="317">
        <v>1</v>
      </c>
      <c r="F899" s="318">
        <v>1</v>
      </c>
      <c r="G899" s="319">
        <v>1</v>
      </c>
      <c r="H899" s="320">
        <v>6</v>
      </c>
      <c r="I899" s="318">
        <v>6</v>
      </c>
      <c r="J899" s="255">
        <v>1809</v>
      </c>
      <c r="K899" s="255">
        <v>7724.25</v>
      </c>
      <c r="L899" s="255">
        <v>1809</v>
      </c>
      <c r="M899" s="321">
        <v>7724.25</v>
      </c>
      <c r="N899" s="256">
        <v>4</v>
      </c>
      <c r="O899" s="318">
        <v>4</v>
      </c>
      <c r="P899" s="255">
        <v>1177.1600000000001</v>
      </c>
      <c r="Q899" s="254">
        <v>5026.3500000000004</v>
      </c>
      <c r="R899" s="254">
        <v>1177.1600000000001</v>
      </c>
      <c r="S899" s="321">
        <v>5026.3500000000004</v>
      </c>
    </row>
    <row r="900" spans="1:39" ht="31.5" x14ac:dyDescent="0.35">
      <c r="A900" s="720" t="s">
        <v>35</v>
      </c>
      <c r="B900" s="802"/>
      <c r="C900" s="849"/>
      <c r="D900" s="265"/>
      <c r="E900" s="266"/>
      <c r="F900" s="267"/>
      <c r="G900" s="268"/>
      <c r="H900" s="269"/>
      <c r="I900" s="267"/>
      <c r="J900" s="628"/>
      <c r="K900" s="628"/>
      <c r="L900" s="628"/>
      <c r="M900" s="627"/>
      <c r="N900" s="271"/>
      <c r="O900" s="267"/>
      <c r="P900" s="628"/>
      <c r="Q900" s="629"/>
      <c r="R900" s="629"/>
      <c r="S900" s="627"/>
    </row>
    <row r="901" spans="1:39" ht="63" x14ac:dyDescent="0.35">
      <c r="A901" s="720" t="s">
        <v>36</v>
      </c>
      <c r="B901" s="802"/>
      <c r="C901" s="849"/>
      <c r="D901" s="265"/>
      <c r="E901" s="266"/>
      <c r="F901" s="267"/>
      <c r="G901" s="268"/>
      <c r="H901" s="269"/>
      <c r="I901" s="267"/>
      <c r="J901" s="628"/>
      <c r="K901" s="628"/>
      <c r="L901" s="628"/>
      <c r="M901" s="627"/>
      <c r="N901" s="271"/>
      <c r="O901" s="267"/>
      <c r="P901" s="628"/>
      <c r="Q901" s="629"/>
      <c r="R901" s="629"/>
      <c r="S901" s="627"/>
    </row>
    <row r="902" spans="1:39" ht="63" x14ac:dyDescent="0.35">
      <c r="A902" s="720" t="s">
        <v>20</v>
      </c>
      <c r="B902" s="802"/>
      <c r="C902" s="849"/>
      <c r="D902" s="265"/>
      <c r="E902" s="266"/>
      <c r="F902" s="267"/>
      <c r="G902" s="268"/>
      <c r="H902" s="269"/>
      <c r="I902" s="267"/>
      <c r="J902" s="628"/>
      <c r="K902" s="628"/>
      <c r="L902" s="628"/>
      <c r="M902" s="627"/>
      <c r="N902" s="271"/>
      <c r="O902" s="267"/>
      <c r="P902" s="628"/>
      <c r="Q902" s="629"/>
      <c r="R902" s="629"/>
      <c r="S902" s="627"/>
    </row>
    <row r="903" spans="1:39" ht="38.25" customHeight="1" x14ac:dyDescent="0.35">
      <c r="A903" s="720" t="s">
        <v>37</v>
      </c>
      <c r="B903" s="802"/>
      <c r="C903" s="849"/>
      <c r="D903" s="265"/>
      <c r="E903" s="266"/>
      <c r="F903" s="267"/>
      <c r="G903" s="268"/>
      <c r="H903" s="269"/>
      <c r="I903" s="267"/>
      <c r="J903" s="628"/>
      <c r="K903" s="628"/>
      <c r="L903" s="628"/>
      <c r="M903" s="627"/>
      <c r="N903" s="271"/>
      <c r="O903" s="267"/>
      <c r="P903" s="628"/>
      <c r="Q903" s="629"/>
      <c r="R903" s="629"/>
      <c r="S903" s="627"/>
    </row>
    <row r="904" spans="1:39" ht="31.5" x14ac:dyDescent="0.35">
      <c r="A904" s="720" t="s">
        <v>38</v>
      </c>
      <c r="B904" s="802"/>
      <c r="C904" s="849"/>
      <c r="D904" s="265"/>
      <c r="E904" s="266"/>
      <c r="F904" s="267"/>
      <c r="G904" s="268"/>
      <c r="H904" s="269"/>
      <c r="I904" s="267"/>
      <c r="J904" s="628"/>
      <c r="K904" s="628"/>
      <c r="L904" s="628"/>
      <c r="M904" s="627"/>
      <c r="N904" s="271"/>
      <c r="O904" s="267"/>
      <c r="P904" s="628"/>
      <c r="Q904" s="629"/>
      <c r="R904" s="629"/>
      <c r="S904" s="627"/>
    </row>
    <row r="905" spans="1:39" ht="21" x14ac:dyDescent="0.35">
      <c r="A905" s="720" t="s">
        <v>15</v>
      </c>
      <c r="B905" s="802"/>
      <c r="C905" s="849"/>
      <c r="D905" s="332"/>
      <c r="E905" s="300"/>
      <c r="F905" s="262"/>
      <c r="G905" s="263"/>
      <c r="H905" s="489"/>
      <c r="I905" s="257"/>
      <c r="J905" s="490"/>
      <c r="K905" s="491"/>
      <c r="L905" s="491"/>
      <c r="M905" s="742"/>
      <c r="N905" s="492"/>
      <c r="O905" s="257"/>
      <c r="P905" s="491"/>
      <c r="Q905" s="771"/>
      <c r="R905" s="626"/>
      <c r="S905" s="627"/>
    </row>
    <row r="906" spans="1:39" ht="31.5" x14ac:dyDescent="0.35">
      <c r="A906" s="720" t="s">
        <v>16</v>
      </c>
      <c r="B906" s="802"/>
      <c r="C906" s="849"/>
      <c r="D906" s="265"/>
      <c r="E906" s="266"/>
      <c r="F906" s="267"/>
      <c r="G906" s="268"/>
      <c r="H906" s="269"/>
      <c r="I906" s="267"/>
      <c r="J906" s="628"/>
      <c r="K906" s="628"/>
      <c r="L906" s="628"/>
      <c r="M906" s="627"/>
      <c r="N906" s="271"/>
      <c r="O906" s="267"/>
      <c r="P906" s="628"/>
      <c r="Q906" s="629"/>
      <c r="R906" s="629"/>
      <c r="S906" s="627"/>
    </row>
    <row r="907" spans="1:39" ht="47.25" x14ac:dyDescent="0.25">
      <c r="A907" s="720" t="s">
        <v>17</v>
      </c>
      <c r="B907" s="802"/>
      <c r="C907" s="849"/>
      <c r="D907" s="287"/>
      <c r="E907" s="288"/>
      <c r="F907" s="257"/>
      <c r="G907" s="282"/>
      <c r="H907" s="494"/>
      <c r="I907" s="257"/>
      <c r="J907" s="491"/>
      <c r="K907" s="491"/>
      <c r="L907" s="491"/>
      <c r="M907" s="742"/>
      <c r="N907" s="492"/>
      <c r="O907" s="257"/>
      <c r="P907" s="491"/>
      <c r="Q907" s="490"/>
      <c r="R907" s="490"/>
      <c r="S907" s="742"/>
    </row>
    <row r="908" spans="1:39" ht="78.75" x14ac:dyDescent="0.35">
      <c r="A908" s="720" t="s">
        <v>22</v>
      </c>
      <c r="B908" s="802"/>
      <c r="C908" s="849"/>
      <c r="D908" s="287"/>
      <c r="E908" s="288"/>
      <c r="F908" s="257"/>
      <c r="G908" s="282"/>
      <c r="H908" s="269"/>
      <c r="I908" s="267"/>
      <c r="J908" s="628"/>
      <c r="K908" s="628"/>
      <c r="L908" s="628"/>
      <c r="M908" s="627"/>
      <c r="N908" s="271"/>
      <c r="O908" s="267"/>
      <c r="P908" s="628"/>
      <c r="Q908" s="629"/>
      <c r="R908" s="629"/>
      <c r="S908" s="627"/>
    </row>
    <row r="909" spans="1:39" ht="47.25" x14ac:dyDescent="0.35">
      <c r="A909" s="720" t="s">
        <v>18</v>
      </c>
      <c r="B909" s="802"/>
      <c r="C909" s="849"/>
      <c r="D909" s="287"/>
      <c r="E909" s="288"/>
      <c r="F909" s="257"/>
      <c r="G909" s="282"/>
      <c r="H909" s="269"/>
      <c r="I909" s="267"/>
      <c r="J909" s="628"/>
      <c r="K909" s="628"/>
      <c r="L909" s="628"/>
      <c r="M909" s="627"/>
      <c r="N909" s="271"/>
      <c r="O909" s="267"/>
      <c r="P909" s="628"/>
      <c r="Q909" s="629"/>
      <c r="R909" s="629"/>
      <c r="S909" s="627"/>
    </row>
    <row r="910" spans="1:39" ht="32.25" thickBot="1" x14ac:dyDescent="0.3">
      <c r="A910" s="721" t="s">
        <v>19</v>
      </c>
      <c r="B910" s="803"/>
      <c r="C910" s="869"/>
      <c r="D910" s="496"/>
      <c r="E910" s="497"/>
      <c r="F910" s="498"/>
      <c r="G910" s="499"/>
      <c r="H910" s="500"/>
      <c r="I910" s="498"/>
      <c r="J910" s="501"/>
      <c r="K910" s="501"/>
      <c r="L910" s="501"/>
      <c r="M910" s="770"/>
      <c r="N910" s="503"/>
      <c r="O910" s="504"/>
      <c r="P910" s="761"/>
      <c r="Q910" s="762"/>
      <c r="R910" s="762"/>
      <c r="S910" s="763"/>
    </row>
    <row r="911" spans="1:39" ht="24" thickBot="1" x14ac:dyDescent="0.3">
      <c r="A911" s="12" t="s">
        <v>12</v>
      </c>
      <c r="B911" s="13">
        <v>2438</v>
      </c>
      <c r="C911" s="13">
        <f>B898-P911</f>
        <v>1260.8399999999999</v>
      </c>
      <c r="D911" s="14">
        <f>SUM(D898:D910)</f>
        <v>1</v>
      </c>
      <c r="E911" s="14">
        <f t="shared" ref="E911:S911" si="33">SUM(E898:E910)</f>
        <v>1</v>
      </c>
      <c r="F911" s="14">
        <f t="shared" si="33"/>
        <v>1</v>
      </c>
      <c r="G911" s="14">
        <f t="shared" si="33"/>
        <v>1</v>
      </c>
      <c r="H911" s="14">
        <f t="shared" si="33"/>
        <v>6</v>
      </c>
      <c r="I911" s="14">
        <f t="shared" si="33"/>
        <v>6</v>
      </c>
      <c r="J911" s="142">
        <f t="shared" si="33"/>
        <v>1809</v>
      </c>
      <c r="K911" s="142">
        <f t="shared" si="33"/>
        <v>7724.25</v>
      </c>
      <c r="L911" s="142">
        <f t="shared" si="33"/>
        <v>1809</v>
      </c>
      <c r="M911" s="142">
        <f t="shared" si="33"/>
        <v>7724.25</v>
      </c>
      <c r="N911" s="14">
        <f t="shared" si="33"/>
        <v>4</v>
      </c>
      <c r="O911" s="14">
        <f t="shared" si="33"/>
        <v>4</v>
      </c>
      <c r="P911" s="142">
        <f t="shared" si="33"/>
        <v>1177.1600000000001</v>
      </c>
      <c r="Q911" s="142">
        <f t="shared" si="33"/>
        <v>5026.3500000000004</v>
      </c>
      <c r="R911" s="142">
        <f t="shared" si="33"/>
        <v>1177.1600000000001</v>
      </c>
      <c r="S911" s="142">
        <f t="shared" si="33"/>
        <v>5026.3500000000004</v>
      </c>
    </row>
    <row r="913" spans="1:19" ht="28.5" x14ac:dyDescent="0.45">
      <c r="A913" s="6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</row>
    <row r="917" spans="1:19" ht="18.75" x14ac:dyDescent="0.3">
      <c r="A917" s="4" t="s">
        <v>43</v>
      </c>
      <c r="B917" s="4"/>
      <c r="C917" s="4"/>
      <c r="D917" s="4"/>
      <c r="E917" s="4"/>
      <c r="F917" s="4"/>
    </row>
    <row r="918" spans="1:19" ht="21" x14ac:dyDescent="0.35">
      <c r="A918" s="873" t="s">
        <v>52</v>
      </c>
      <c r="B918" s="873"/>
      <c r="C918" s="873"/>
      <c r="D918" s="873"/>
      <c r="E918" s="873"/>
      <c r="F918" s="873"/>
      <c r="G918" s="873"/>
      <c r="H918" s="873"/>
      <c r="I918" s="873"/>
      <c r="J918" s="873"/>
      <c r="K918" s="873"/>
      <c r="L918" s="873"/>
      <c r="M918" s="873"/>
      <c r="N918" s="873"/>
    </row>
    <row r="919" spans="1:19" ht="15.75" thickBot="1" x14ac:dyDescent="0.3"/>
    <row r="920" spans="1:19" ht="15.75" customHeight="1" x14ac:dyDescent="0.25">
      <c r="A920" s="797" t="s">
        <v>0</v>
      </c>
      <c r="B920" s="829" t="s">
        <v>39</v>
      </c>
      <c r="C920" s="830"/>
      <c r="D920" s="855" t="s">
        <v>73</v>
      </c>
      <c r="E920" s="856"/>
      <c r="F920" s="856"/>
      <c r="G920" s="857"/>
      <c r="H920" s="804" t="s">
        <v>74</v>
      </c>
      <c r="I920" s="804"/>
      <c r="J920" s="804"/>
      <c r="K920" s="804"/>
      <c r="L920" s="804"/>
      <c r="M920" s="805"/>
      <c r="N920" s="806" t="s">
        <v>7</v>
      </c>
      <c r="O920" s="806"/>
      <c r="P920" s="807"/>
      <c r="Q920" s="808"/>
      <c r="R920" s="808"/>
      <c r="S920" s="809"/>
    </row>
    <row r="921" spans="1:19" ht="16.5" customHeight="1" thickBot="1" x14ac:dyDescent="0.3">
      <c r="A921" s="798"/>
      <c r="B921" s="831"/>
      <c r="C921" s="832"/>
      <c r="D921" s="883"/>
      <c r="E921" s="884"/>
      <c r="F921" s="884"/>
      <c r="G921" s="885"/>
      <c r="H921" s="833" t="s">
        <v>5</v>
      </c>
      <c r="I921" s="834"/>
      <c r="J921" s="835" t="s">
        <v>33</v>
      </c>
      <c r="K921" s="833"/>
      <c r="L921" s="833"/>
      <c r="M921" s="836"/>
      <c r="N921" s="864" t="s">
        <v>75</v>
      </c>
      <c r="O921" s="865"/>
      <c r="P921" s="841" t="s">
        <v>13</v>
      </c>
      <c r="Q921" s="835"/>
      <c r="R921" s="835"/>
      <c r="S921" s="842"/>
    </row>
    <row r="922" spans="1:19" ht="15.75" customHeight="1" x14ac:dyDescent="0.25">
      <c r="A922" s="799"/>
      <c r="B922" s="837" t="s">
        <v>40</v>
      </c>
      <c r="C922" s="839" t="s">
        <v>34</v>
      </c>
      <c r="D922" s="816" t="s">
        <v>76</v>
      </c>
      <c r="E922" s="818" t="s">
        <v>77</v>
      </c>
      <c r="F922" s="826" t="s">
        <v>23</v>
      </c>
      <c r="G922" s="827"/>
      <c r="H922" s="868" t="s">
        <v>8</v>
      </c>
      <c r="I922" s="861" t="s">
        <v>23</v>
      </c>
      <c r="J922" s="810" t="s">
        <v>8</v>
      </c>
      <c r="K922" s="811"/>
      <c r="L922" s="866" t="s">
        <v>23</v>
      </c>
      <c r="M922" s="867"/>
      <c r="N922" s="812" t="s">
        <v>8</v>
      </c>
      <c r="O922" s="812" t="s">
        <v>23</v>
      </c>
      <c r="P922" s="810" t="s">
        <v>8</v>
      </c>
      <c r="Q922" s="811"/>
      <c r="R922" s="824" t="s">
        <v>23</v>
      </c>
      <c r="S922" s="825"/>
    </row>
    <row r="923" spans="1:19" ht="52.5" customHeight="1" thickBot="1" x14ac:dyDescent="0.3">
      <c r="A923" s="799"/>
      <c r="B923" s="838"/>
      <c r="C923" s="840"/>
      <c r="D923" s="817"/>
      <c r="E923" s="819"/>
      <c r="F923" s="76" t="s">
        <v>78</v>
      </c>
      <c r="G923" s="80" t="s">
        <v>79</v>
      </c>
      <c r="H923" s="868"/>
      <c r="I923" s="861"/>
      <c r="J923" s="25" t="s">
        <v>41</v>
      </c>
      <c r="K923" s="26" t="s">
        <v>42</v>
      </c>
      <c r="L923" s="25" t="s">
        <v>41</v>
      </c>
      <c r="M923" s="27" t="s">
        <v>42</v>
      </c>
      <c r="N923" s="813"/>
      <c r="O923" s="813"/>
      <c r="P923" s="77" t="s">
        <v>41</v>
      </c>
      <c r="Q923" s="75" t="s">
        <v>42</v>
      </c>
      <c r="R923" s="77" t="s">
        <v>41</v>
      </c>
      <c r="S923" s="78" t="s">
        <v>42</v>
      </c>
    </row>
    <row r="924" spans="1:19" ht="15.75" thickBot="1" x14ac:dyDescent="0.3">
      <c r="A924" s="23" t="s">
        <v>1</v>
      </c>
      <c r="B924" s="24" t="s">
        <v>2</v>
      </c>
      <c r="C924" s="23" t="s">
        <v>3</v>
      </c>
      <c r="D924" s="81" t="s">
        <v>4</v>
      </c>
      <c r="E924" s="81" t="s">
        <v>6</v>
      </c>
      <c r="F924" s="82">
        <v>5</v>
      </c>
      <c r="G924" s="83">
        <v>6</v>
      </c>
      <c r="H924" s="84">
        <v>7</v>
      </c>
      <c r="I924" s="85">
        <v>8</v>
      </c>
      <c r="J924" s="86">
        <v>9</v>
      </c>
      <c r="K924" s="85">
        <v>10</v>
      </c>
      <c r="L924" s="87">
        <v>11</v>
      </c>
      <c r="M924" s="88">
        <v>12</v>
      </c>
      <c r="N924" s="84">
        <v>13</v>
      </c>
      <c r="O924" s="85">
        <v>14</v>
      </c>
      <c r="P924" s="89">
        <v>15</v>
      </c>
      <c r="Q924" s="86">
        <v>16</v>
      </c>
      <c r="R924" s="86">
        <v>17</v>
      </c>
      <c r="S924" s="87">
        <v>18</v>
      </c>
    </row>
    <row r="925" spans="1:19" ht="38.25" customHeight="1" x14ac:dyDescent="0.25">
      <c r="A925" s="720" t="s">
        <v>21</v>
      </c>
      <c r="B925" s="801">
        <v>2373</v>
      </c>
      <c r="C925" s="848">
        <f>B925-P938</f>
        <v>249.09999999999991</v>
      </c>
      <c r="D925" s="545"/>
      <c r="E925" s="546"/>
      <c r="F925" s="588"/>
      <c r="G925" s="589"/>
      <c r="H925" s="590"/>
      <c r="I925" s="591"/>
      <c r="J925" s="591"/>
      <c r="K925" s="591"/>
      <c r="L925" s="591"/>
      <c r="M925" s="592"/>
      <c r="N925" s="593"/>
      <c r="O925" s="591"/>
      <c r="P925" s="591"/>
      <c r="Q925" s="594"/>
      <c r="R925" s="594"/>
      <c r="S925" s="592"/>
    </row>
    <row r="926" spans="1:19" ht="47.25" x14ac:dyDescent="0.25">
      <c r="A926" s="720" t="s">
        <v>14</v>
      </c>
      <c r="B926" s="802"/>
      <c r="C926" s="849"/>
      <c r="D926" s="333">
        <v>1</v>
      </c>
      <c r="E926" s="317">
        <v>1</v>
      </c>
      <c r="F926" s="318">
        <v>1</v>
      </c>
      <c r="G926" s="319">
        <v>1</v>
      </c>
      <c r="H926" s="320">
        <v>6</v>
      </c>
      <c r="I926" s="318">
        <v>6</v>
      </c>
      <c r="J926" s="255">
        <v>2146.66</v>
      </c>
      <c r="K926" s="255">
        <v>9121.92</v>
      </c>
      <c r="L926" s="255">
        <v>2146.66</v>
      </c>
      <c r="M926" s="255">
        <v>9121.92</v>
      </c>
      <c r="N926" s="256">
        <v>6</v>
      </c>
      <c r="O926" s="318">
        <v>6</v>
      </c>
      <c r="P926" s="255">
        <v>2123.9</v>
      </c>
      <c r="Q926" s="254">
        <v>9057.92</v>
      </c>
      <c r="R926" s="255">
        <v>2123.9</v>
      </c>
      <c r="S926" s="254">
        <v>9057.92</v>
      </c>
    </row>
    <row r="927" spans="1:19" ht="31.5" x14ac:dyDescent="0.25">
      <c r="A927" s="720" t="s">
        <v>35</v>
      </c>
      <c r="B927" s="802"/>
      <c r="C927" s="849"/>
      <c r="D927" s="287"/>
      <c r="E927" s="288"/>
      <c r="F927" s="257"/>
      <c r="G927" s="282"/>
      <c r="H927" s="494"/>
      <c r="I927" s="257"/>
      <c r="J927" s="491"/>
      <c r="K927" s="491"/>
      <c r="L927" s="491"/>
      <c r="M927" s="742"/>
      <c r="N927" s="492"/>
      <c r="O927" s="257"/>
      <c r="P927" s="491"/>
      <c r="Q927" s="490"/>
      <c r="R927" s="490"/>
      <c r="S927" s="742"/>
    </row>
    <row r="928" spans="1:19" ht="63" x14ac:dyDescent="0.25">
      <c r="A928" s="720" t="s">
        <v>36</v>
      </c>
      <c r="B928" s="802"/>
      <c r="C928" s="849"/>
      <c r="D928" s="287"/>
      <c r="E928" s="288"/>
      <c r="F928" s="257"/>
      <c r="G928" s="282"/>
      <c r="H928" s="494"/>
      <c r="I928" s="257"/>
      <c r="J928" s="491"/>
      <c r="K928" s="491"/>
      <c r="L928" s="491"/>
      <c r="M928" s="742"/>
      <c r="N928" s="492"/>
      <c r="O928" s="257"/>
      <c r="P928" s="491"/>
      <c r="Q928" s="490"/>
      <c r="R928" s="490"/>
      <c r="S928" s="742"/>
    </row>
    <row r="929" spans="1:19" ht="63" x14ac:dyDescent="0.25">
      <c r="A929" s="720" t="s">
        <v>20</v>
      </c>
      <c r="B929" s="802"/>
      <c r="C929" s="849"/>
      <c r="D929" s="287"/>
      <c r="E929" s="288"/>
      <c r="F929" s="257"/>
      <c r="G929" s="282"/>
      <c r="H929" s="494"/>
      <c r="I929" s="257"/>
      <c r="J929" s="491"/>
      <c r="K929" s="491"/>
      <c r="L929" s="491"/>
      <c r="M929" s="742"/>
      <c r="N929" s="492"/>
      <c r="O929" s="257"/>
      <c r="P929" s="491"/>
      <c r="Q929" s="490"/>
      <c r="R929" s="490"/>
      <c r="S929" s="742"/>
    </row>
    <row r="930" spans="1:19" ht="38.25" customHeight="1" x14ac:dyDescent="0.25">
      <c r="A930" s="720" t="s">
        <v>37</v>
      </c>
      <c r="B930" s="802"/>
      <c r="C930" s="849"/>
      <c r="D930" s="287"/>
      <c r="E930" s="288"/>
      <c r="F930" s="257"/>
      <c r="G930" s="282"/>
      <c r="H930" s="494"/>
      <c r="I930" s="257"/>
      <c r="J930" s="491"/>
      <c r="K930" s="491"/>
      <c r="L930" s="491"/>
      <c r="M930" s="742"/>
      <c r="N930" s="492"/>
      <c r="O930" s="257"/>
      <c r="P930" s="491"/>
      <c r="Q930" s="490"/>
      <c r="R930" s="490"/>
      <c r="S930" s="742"/>
    </row>
    <row r="931" spans="1:19" ht="31.5" x14ac:dyDescent="0.25">
      <c r="A931" s="720" t="s">
        <v>38</v>
      </c>
      <c r="B931" s="802"/>
      <c r="C931" s="849"/>
      <c r="D931" s="287"/>
      <c r="E931" s="288"/>
      <c r="F931" s="257"/>
      <c r="G931" s="282"/>
      <c r="H931" s="494"/>
      <c r="I931" s="257"/>
      <c r="J931" s="491"/>
      <c r="K931" s="491"/>
      <c r="L931" s="491"/>
      <c r="M931" s="742"/>
      <c r="N931" s="492"/>
      <c r="O931" s="257"/>
      <c r="P931" s="491"/>
      <c r="Q931" s="490"/>
      <c r="R931" s="490"/>
      <c r="S931" s="742"/>
    </row>
    <row r="932" spans="1:19" ht="21" x14ac:dyDescent="0.25">
      <c r="A932" s="720" t="s">
        <v>15</v>
      </c>
      <c r="B932" s="802"/>
      <c r="C932" s="849"/>
      <c r="D932" s="332"/>
      <c r="E932" s="300"/>
      <c r="F932" s="262"/>
      <c r="G932" s="263"/>
      <c r="H932" s="489"/>
      <c r="I932" s="257"/>
      <c r="J932" s="490"/>
      <c r="K932" s="491"/>
      <c r="L932" s="491"/>
      <c r="M932" s="742"/>
      <c r="N932" s="492"/>
      <c r="O932" s="257"/>
      <c r="P932" s="491"/>
      <c r="Q932" s="771"/>
      <c r="R932" s="626"/>
      <c r="S932" s="742"/>
    </row>
    <row r="933" spans="1:19" ht="31.5" x14ac:dyDescent="0.25">
      <c r="A933" s="720" t="s">
        <v>16</v>
      </c>
      <c r="B933" s="802"/>
      <c r="C933" s="849"/>
      <c r="D933" s="287"/>
      <c r="E933" s="288"/>
      <c r="F933" s="257"/>
      <c r="G933" s="282"/>
      <c r="H933" s="494"/>
      <c r="I933" s="257"/>
      <c r="J933" s="491"/>
      <c r="K933" s="491"/>
      <c r="L933" s="491"/>
      <c r="M933" s="742"/>
      <c r="N933" s="492"/>
      <c r="O933" s="257"/>
      <c r="P933" s="491"/>
      <c r="Q933" s="490"/>
      <c r="R933" s="490"/>
      <c r="S933" s="742"/>
    </row>
    <row r="934" spans="1:19" ht="47.25" x14ac:dyDescent="0.25">
      <c r="A934" s="720" t="s">
        <v>17</v>
      </c>
      <c r="B934" s="802"/>
      <c r="C934" s="849"/>
      <c r="D934" s="287"/>
      <c r="E934" s="288"/>
      <c r="F934" s="257"/>
      <c r="G934" s="282"/>
      <c r="H934" s="494"/>
      <c r="I934" s="257"/>
      <c r="J934" s="491"/>
      <c r="K934" s="491"/>
      <c r="L934" s="491"/>
      <c r="M934" s="742"/>
      <c r="N934" s="492"/>
      <c r="O934" s="257"/>
      <c r="P934" s="491"/>
      <c r="Q934" s="490"/>
      <c r="R934" s="490"/>
      <c r="S934" s="742"/>
    </row>
    <row r="935" spans="1:19" ht="78.75" x14ac:dyDescent="0.25">
      <c r="A935" s="720" t="s">
        <v>22</v>
      </c>
      <c r="B935" s="802"/>
      <c r="C935" s="849"/>
      <c r="D935" s="287"/>
      <c r="E935" s="288"/>
      <c r="F935" s="257"/>
      <c r="G935" s="282"/>
      <c r="H935" s="494"/>
      <c r="I935" s="257"/>
      <c r="J935" s="491"/>
      <c r="K935" s="491"/>
      <c r="L935" s="491"/>
      <c r="M935" s="742"/>
      <c r="N935" s="492"/>
      <c r="O935" s="257"/>
      <c r="P935" s="491"/>
      <c r="Q935" s="490"/>
      <c r="R935" s="490"/>
      <c r="S935" s="742"/>
    </row>
    <row r="936" spans="1:19" ht="47.25" x14ac:dyDescent="0.25">
      <c r="A936" s="720" t="s">
        <v>18</v>
      </c>
      <c r="B936" s="802"/>
      <c r="C936" s="849"/>
      <c r="D936" s="287"/>
      <c r="E936" s="288"/>
      <c r="F936" s="257"/>
      <c r="G936" s="282"/>
      <c r="H936" s="494"/>
      <c r="I936" s="257"/>
      <c r="J936" s="491"/>
      <c r="K936" s="491"/>
      <c r="L936" s="491"/>
      <c r="M936" s="742"/>
      <c r="N936" s="492"/>
      <c r="O936" s="257"/>
      <c r="P936" s="491"/>
      <c r="Q936" s="490"/>
      <c r="R936" s="490"/>
      <c r="S936" s="742"/>
    </row>
    <row r="937" spans="1:19" ht="32.25" thickBot="1" x14ac:dyDescent="0.3">
      <c r="A937" s="721" t="s">
        <v>19</v>
      </c>
      <c r="B937" s="803"/>
      <c r="C937" s="869"/>
      <c r="D937" s="496"/>
      <c r="E937" s="497"/>
      <c r="F937" s="498"/>
      <c r="G937" s="499"/>
      <c r="H937" s="500"/>
      <c r="I937" s="498"/>
      <c r="J937" s="501"/>
      <c r="K937" s="501"/>
      <c r="L937" s="501"/>
      <c r="M937" s="770"/>
      <c r="N937" s="503"/>
      <c r="O937" s="504"/>
      <c r="P937" s="761"/>
      <c r="Q937" s="762"/>
      <c r="R937" s="762"/>
      <c r="S937" s="763"/>
    </row>
    <row r="938" spans="1:19" ht="24" thickBot="1" x14ac:dyDescent="0.3">
      <c r="A938" s="12" t="s">
        <v>12</v>
      </c>
      <c r="B938" s="13">
        <v>2373</v>
      </c>
      <c r="C938" s="13">
        <f>B925-P938</f>
        <v>249.09999999999991</v>
      </c>
      <c r="D938" s="14">
        <f>SUM(D925:D937)</f>
        <v>1</v>
      </c>
      <c r="E938" s="14">
        <f t="shared" ref="E938:S938" si="34">SUM(E925:E937)</f>
        <v>1</v>
      </c>
      <c r="F938" s="14">
        <f t="shared" si="34"/>
        <v>1</v>
      </c>
      <c r="G938" s="14">
        <f t="shared" si="34"/>
        <v>1</v>
      </c>
      <c r="H938" s="14">
        <f t="shared" si="34"/>
        <v>6</v>
      </c>
      <c r="I938" s="14">
        <f t="shared" si="34"/>
        <v>6</v>
      </c>
      <c r="J938" s="142">
        <f t="shared" si="34"/>
        <v>2146.66</v>
      </c>
      <c r="K938" s="142">
        <f t="shared" si="34"/>
        <v>9121.92</v>
      </c>
      <c r="L938" s="142">
        <f t="shared" si="34"/>
        <v>2146.66</v>
      </c>
      <c r="M938" s="142">
        <f t="shared" si="34"/>
        <v>9121.92</v>
      </c>
      <c r="N938" s="14">
        <f t="shared" si="34"/>
        <v>6</v>
      </c>
      <c r="O938" s="14">
        <f t="shared" si="34"/>
        <v>6</v>
      </c>
      <c r="P938" s="142">
        <f t="shared" si="34"/>
        <v>2123.9</v>
      </c>
      <c r="Q938" s="142">
        <f t="shared" si="34"/>
        <v>9057.92</v>
      </c>
      <c r="R938" s="142">
        <f t="shared" si="34"/>
        <v>2123.9</v>
      </c>
      <c r="S938" s="142">
        <f t="shared" si="34"/>
        <v>9057.92</v>
      </c>
    </row>
    <row r="939" spans="1:19" x14ac:dyDescent="0.25">
      <c r="A939" s="196"/>
      <c r="B939" s="197"/>
      <c r="C939"/>
      <c r="D939"/>
    </row>
    <row r="940" spans="1:19" x14ac:dyDescent="0.25">
      <c r="A940" s="196"/>
      <c r="B940" s="197"/>
      <c r="C940"/>
      <c r="D940"/>
      <c r="J940" s="8" t="s">
        <v>148</v>
      </c>
      <c r="O940"/>
      <c r="P940"/>
      <c r="Q940" s="619">
        <v>2214</v>
      </c>
      <c r="R940" s="620">
        <v>518.51</v>
      </c>
      <c r="S940" t="s">
        <v>126</v>
      </c>
    </row>
    <row r="941" spans="1:19" x14ac:dyDescent="0.25">
      <c r="A941" s="198"/>
      <c r="B941" s="8"/>
      <c r="C941"/>
      <c r="D941"/>
      <c r="J941" s="197" t="s">
        <v>149</v>
      </c>
      <c r="K941" s="196">
        <v>4714</v>
      </c>
      <c r="L941" s="197" t="s">
        <v>123</v>
      </c>
      <c r="M941" t="s">
        <v>124</v>
      </c>
      <c r="O941" s="8"/>
      <c r="P941"/>
      <c r="Q941" s="621">
        <v>6843.92</v>
      </c>
      <c r="R941" s="620">
        <v>1605.39</v>
      </c>
      <c r="S941" t="s">
        <v>153</v>
      </c>
    </row>
    <row r="942" spans="1:19" x14ac:dyDescent="0.25">
      <c r="A942" s="198"/>
      <c r="B942" s="8"/>
      <c r="C942"/>
      <c r="D942"/>
      <c r="J942" s="197" t="s">
        <v>149</v>
      </c>
      <c r="K942" s="196">
        <v>700</v>
      </c>
      <c r="L942" s="197" t="s">
        <v>125</v>
      </c>
      <c r="M942" t="s">
        <v>126</v>
      </c>
      <c r="O942"/>
      <c r="P942"/>
      <c r="Q942"/>
      <c r="R942"/>
      <c r="S942"/>
    </row>
    <row r="943" spans="1:19" x14ac:dyDescent="0.25">
      <c r="J943" s="197" t="s">
        <v>149</v>
      </c>
      <c r="K943" s="615">
        <v>3707.92</v>
      </c>
      <c r="L943" s="197" t="s">
        <v>150</v>
      </c>
      <c r="M943" t="s">
        <v>151</v>
      </c>
      <c r="P943" s="617" t="s">
        <v>149</v>
      </c>
      <c r="Q943" s="622">
        <f>SUM(Q940:Q941)</f>
        <v>9057.92</v>
      </c>
      <c r="R943" s="622">
        <f>SUM(R940:R941)</f>
        <v>2123.9</v>
      </c>
      <c r="S943"/>
    </row>
    <row r="944" spans="1:19" x14ac:dyDescent="0.25">
      <c r="J944"/>
      <c r="K944"/>
      <c r="L944"/>
      <c r="M944"/>
    </row>
    <row r="945" spans="1:19" x14ac:dyDescent="0.25">
      <c r="J945" s="617" t="s">
        <v>149</v>
      </c>
      <c r="K945" s="616">
        <v>9121.92</v>
      </c>
      <c r="L945" s="617" t="s">
        <v>152</v>
      </c>
      <c r="M945" s="618"/>
    </row>
    <row r="946" spans="1:19" ht="18.75" x14ac:dyDescent="0.3">
      <c r="A946" s="45" t="s">
        <v>43</v>
      </c>
      <c r="B946" s="45"/>
      <c r="C946" s="45"/>
      <c r="D946" s="45"/>
      <c r="E946" s="45"/>
      <c r="F946" s="45"/>
    </row>
    <row r="947" spans="1:19" ht="21" x14ac:dyDescent="0.35">
      <c r="A947" s="1056" t="s">
        <v>72</v>
      </c>
      <c r="B947" s="1056"/>
      <c r="C947" s="1056"/>
      <c r="D947" s="1056"/>
      <c r="E947" s="1056"/>
      <c r="F947" s="1056"/>
      <c r="G947" s="1056"/>
      <c r="H947" s="1056"/>
      <c r="I947" s="1056"/>
      <c r="J947" s="1056"/>
      <c r="K947" s="1056"/>
      <c r="L947" s="1056"/>
      <c r="M947" s="1056"/>
      <c r="N947" s="1056"/>
    </row>
    <row r="948" spans="1:19" ht="15.75" thickBot="1" x14ac:dyDescent="0.3"/>
    <row r="949" spans="1:19" ht="15.75" customHeight="1" x14ac:dyDescent="0.25">
      <c r="A949" s="901" t="s">
        <v>0</v>
      </c>
      <c r="B949" s="829" t="s">
        <v>39</v>
      </c>
      <c r="C949" s="830"/>
      <c r="D949" s="855" t="s">
        <v>73</v>
      </c>
      <c r="E949" s="856"/>
      <c r="F949" s="856"/>
      <c r="G949" s="857"/>
      <c r="H949" s="804" t="s">
        <v>74</v>
      </c>
      <c r="I949" s="804"/>
      <c r="J949" s="804"/>
      <c r="K949" s="804"/>
      <c r="L949" s="804"/>
      <c r="M949" s="805"/>
      <c r="N949" s="806" t="s">
        <v>7</v>
      </c>
      <c r="O949" s="806"/>
      <c r="P949" s="807"/>
      <c r="Q949" s="808"/>
      <c r="R949" s="808"/>
      <c r="S949" s="809"/>
    </row>
    <row r="950" spans="1:19" ht="16.5" customHeight="1" thickBot="1" x14ac:dyDescent="0.3">
      <c r="A950" s="902"/>
      <c r="B950" s="831"/>
      <c r="C950" s="832"/>
      <c r="D950" s="883"/>
      <c r="E950" s="884"/>
      <c r="F950" s="884"/>
      <c r="G950" s="885"/>
      <c r="H950" s="833" t="s">
        <v>5</v>
      </c>
      <c r="I950" s="834"/>
      <c r="J950" s="835" t="s">
        <v>33</v>
      </c>
      <c r="K950" s="833"/>
      <c r="L950" s="833"/>
      <c r="M950" s="836"/>
      <c r="N950" s="864" t="s">
        <v>75</v>
      </c>
      <c r="O950" s="865"/>
      <c r="P950" s="841" t="s">
        <v>13</v>
      </c>
      <c r="Q950" s="835"/>
      <c r="R950" s="835"/>
      <c r="S950" s="842"/>
    </row>
    <row r="951" spans="1:19" ht="15.75" customHeight="1" x14ac:dyDescent="0.25">
      <c r="A951" s="903"/>
      <c r="B951" s="837" t="s">
        <v>40</v>
      </c>
      <c r="C951" s="839" t="s">
        <v>34</v>
      </c>
      <c r="D951" s="816" t="s">
        <v>76</v>
      </c>
      <c r="E951" s="818" t="s">
        <v>77</v>
      </c>
      <c r="F951" s="826" t="s">
        <v>23</v>
      </c>
      <c r="G951" s="827"/>
      <c r="H951" s="868" t="s">
        <v>8</v>
      </c>
      <c r="I951" s="861" t="s">
        <v>23</v>
      </c>
      <c r="J951" s="810" t="s">
        <v>8</v>
      </c>
      <c r="K951" s="811"/>
      <c r="L951" s="866" t="s">
        <v>23</v>
      </c>
      <c r="M951" s="867"/>
      <c r="N951" s="812" t="s">
        <v>8</v>
      </c>
      <c r="O951" s="812" t="s">
        <v>23</v>
      </c>
      <c r="P951" s="810" t="s">
        <v>8</v>
      </c>
      <c r="Q951" s="811"/>
      <c r="R951" s="824" t="s">
        <v>23</v>
      </c>
      <c r="S951" s="825"/>
    </row>
    <row r="952" spans="1:19" ht="41.25" customHeight="1" thickBot="1" x14ac:dyDescent="0.3">
      <c r="A952" s="903"/>
      <c r="B952" s="838"/>
      <c r="C952" s="840"/>
      <c r="D952" s="817"/>
      <c r="E952" s="819"/>
      <c r="F952" s="76" t="s">
        <v>78</v>
      </c>
      <c r="G952" s="80" t="s">
        <v>79</v>
      </c>
      <c r="H952" s="868"/>
      <c r="I952" s="861"/>
      <c r="J952" s="25" t="s">
        <v>41</v>
      </c>
      <c r="K952" s="26" t="s">
        <v>42</v>
      </c>
      <c r="L952" s="25" t="s">
        <v>41</v>
      </c>
      <c r="M952" s="27" t="s">
        <v>42</v>
      </c>
      <c r="N952" s="813"/>
      <c r="O952" s="813"/>
      <c r="P952" s="77" t="s">
        <v>41</v>
      </c>
      <c r="Q952" s="75" t="s">
        <v>42</v>
      </c>
      <c r="R952" s="77" t="s">
        <v>41</v>
      </c>
      <c r="S952" s="78" t="s">
        <v>42</v>
      </c>
    </row>
    <row r="953" spans="1:19" ht="15.75" thickBot="1" x14ac:dyDescent="0.3">
      <c r="A953" s="23" t="s">
        <v>1</v>
      </c>
      <c r="B953" s="24" t="s">
        <v>2</v>
      </c>
      <c r="C953" s="23" t="s">
        <v>3</v>
      </c>
      <c r="D953" s="81" t="s">
        <v>4</v>
      </c>
      <c r="E953" s="81" t="s">
        <v>6</v>
      </c>
      <c r="F953" s="82">
        <v>5</v>
      </c>
      <c r="G953" s="83">
        <v>6</v>
      </c>
      <c r="H953" s="84">
        <v>7</v>
      </c>
      <c r="I953" s="85">
        <v>8</v>
      </c>
      <c r="J953" s="86">
        <v>9</v>
      </c>
      <c r="K953" s="85">
        <v>10</v>
      </c>
      <c r="L953" s="87">
        <v>11</v>
      </c>
      <c r="M953" s="88">
        <v>12</v>
      </c>
      <c r="N953" s="84">
        <v>13</v>
      </c>
      <c r="O953" s="85">
        <v>14</v>
      </c>
      <c r="P953" s="89">
        <v>15</v>
      </c>
      <c r="Q953" s="86">
        <v>16</v>
      </c>
      <c r="R953" s="86">
        <v>17</v>
      </c>
      <c r="S953" s="87">
        <v>18</v>
      </c>
    </row>
    <row r="954" spans="1:19" ht="38.25" customHeight="1" x14ac:dyDescent="0.35">
      <c r="A954" s="722" t="s">
        <v>21</v>
      </c>
      <c r="B954" s="801">
        <v>2266</v>
      </c>
      <c r="C954" s="848">
        <f>B954-P967</f>
        <v>93.689173048549037</v>
      </c>
      <c r="D954" s="273"/>
      <c r="E954" s="274"/>
      <c r="F954" s="275"/>
      <c r="G954" s="276"/>
      <c r="H954" s="277"/>
      <c r="I954" s="278"/>
      <c r="J954" s="278"/>
      <c r="K954" s="278"/>
      <c r="L954" s="278"/>
      <c r="M954" s="279"/>
      <c r="N954" s="280"/>
      <c r="O954" s="278"/>
      <c r="P954" s="278"/>
      <c r="Q954" s="281"/>
      <c r="R954" s="281"/>
      <c r="S954" s="279"/>
    </row>
    <row r="955" spans="1:19" ht="47.25" x14ac:dyDescent="0.25">
      <c r="A955" s="722" t="s">
        <v>14</v>
      </c>
      <c r="B955" s="802"/>
      <c r="C955" s="849"/>
      <c r="D955" s="333">
        <v>1</v>
      </c>
      <c r="E955" s="317">
        <v>1</v>
      </c>
      <c r="F955" s="318">
        <v>1</v>
      </c>
      <c r="G955" s="319">
        <v>1</v>
      </c>
      <c r="H955" s="320">
        <v>4</v>
      </c>
      <c r="I955" s="318">
        <v>4</v>
      </c>
      <c r="J955" s="255">
        <f>K955/4.2699</f>
        <v>2172.310826951451</v>
      </c>
      <c r="K955" s="255">
        <f>1540+935+6800.55</f>
        <v>9275.5499999999993</v>
      </c>
      <c r="L955" s="255">
        <f>M955/4.2699</f>
        <v>2172.310826951451</v>
      </c>
      <c r="M955" s="321">
        <f>K955</f>
        <v>9275.5499999999993</v>
      </c>
      <c r="N955" s="256">
        <v>4</v>
      </c>
      <c r="O955" s="318">
        <v>4</v>
      </c>
      <c r="P955" s="255">
        <f>Q955/4.2699</f>
        <v>2172.310826951451</v>
      </c>
      <c r="Q955" s="255">
        <f>1540+935+6800.55</f>
        <v>9275.5499999999993</v>
      </c>
      <c r="R955" s="255">
        <f>S955/4.2699</f>
        <v>2172.310826951451</v>
      </c>
      <c r="S955" s="321">
        <f>Q955</f>
        <v>9275.5499999999993</v>
      </c>
    </row>
    <row r="956" spans="1:19" ht="31.5" x14ac:dyDescent="0.35">
      <c r="A956" s="722" t="s">
        <v>35</v>
      </c>
      <c r="B956" s="802"/>
      <c r="C956" s="849"/>
      <c r="D956" s="265"/>
      <c r="E956" s="266"/>
      <c r="F956" s="267"/>
      <c r="G956" s="268"/>
      <c r="H956" s="269"/>
      <c r="I956" s="267"/>
      <c r="J956" s="628"/>
      <c r="K956" s="628"/>
      <c r="L956" s="628"/>
      <c r="M956" s="627"/>
      <c r="N956" s="271"/>
      <c r="O956" s="267"/>
      <c r="P956" s="628"/>
      <c r="Q956" s="629"/>
      <c r="R956" s="629"/>
      <c r="S956" s="627"/>
    </row>
    <row r="957" spans="1:19" ht="63" x14ac:dyDescent="0.35">
      <c r="A957" s="722" t="s">
        <v>36</v>
      </c>
      <c r="B957" s="802"/>
      <c r="C957" s="849"/>
      <c r="D957" s="265"/>
      <c r="E957" s="266"/>
      <c r="F957" s="267"/>
      <c r="G957" s="268"/>
      <c r="H957" s="269"/>
      <c r="I957" s="267"/>
      <c r="J957" s="628"/>
      <c r="K957" s="628"/>
      <c r="L957" s="628"/>
      <c r="M957" s="627"/>
      <c r="N957" s="271"/>
      <c r="O957" s="267"/>
      <c r="P957" s="628"/>
      <c r="Q957" s="629"/>
      <c r="R957" s="629"/>
      <c r="S957" s="627"/>
    </row>
    <row r="958" spans="1:19" ht="63" x14ac:dyDescent="0.35">
      <c r="A958" s="722" t="s">
        <v>20</v>
      </c>
      <c r="B958" s="802"/>
      <c r="C958" s="849"/>
      <c r="D958" s="265"/>
      <c r="E958" s="266"/>
      <c r="F958" s="267"/>
      <c r="G958" s="268"/>
      <c r="H958" s="269"/>
      <c r="I958" s="267"/>
      <c r="J958" s="628"/>
      <c r="K958" s="628"/>
      <c r="L958" s="628"/>
      <c r="M958" s="627"/>
      <c r="N958" s="271"/>
      <c r="O958" s="267"/>
      <c r="P958" s="628"/>
      <c r="Q958" s="629"/>
      <c r="R958" s="629"/>
      <c r="S958" s="627"/>
    </row>
    <row r="959" spans="1:19" ht="38.25" customHeight="1" x14ac:dyDescent="0.35">
      <c r="A959" s="722" t="s">
        <v>37</v>
      </c>
      <c r="B959" s="802"/>
      <c r="C959" s="849"/>
      <c r="D959" s="265"/>
      <c r="E959" s="266"/>
      <c r="F959" s="267"/>
      <c r="G959" s="268"/>
      <c r="H959" s="269"/>
      <c r="I959" s="267"/>
      <c r="J959" s="628"/>
      <c r="K959" s="628"/>
      <c r="L959" s="628"/>
      <c r="M959" s="627"/>
      <c r="N959" s="271"/>
      <c r="O959" s="267"/>
      <c r="P959" s="628"/>
      <c r="Q959" s="629"/>
      <c r="R959" s="629"/>
      <c r="S959" s="627"/>
    </row>
    <row r="960" spans="1:19" ht="31.5" x14ac:dyDescent="0.35">
      <c r="A960" s="722" t="s">
        <v>38</v>
      </c>
      <c r="B960" s="802"/>
      <c r="C960" s="849"/>
      <c r="D960" s="265"/>
      <c r="E960" s="266"/>
      <c r="F960" s="267"/>
      <c r="G960" s="268"/>
      <c r="H960" s="269"/>
      <c r="I960" s="267"/>
      <c r="J960" s="628"/>
      <c r="K960" s="628"/>
      <c r="L960" s="628"/>
      <c r="M960" s="627"/>
      <c r="N960" s="271"/>
      <c r="O960" s="267"/>
      <c r="P960" s="628"/>
      <c r="Q960" s="629"/>
      <c r="R960" s="629"/>
      <c r="S960" s="627"/>
    </row>
    <row r="961" spans="1:19" ht="21" x14ac:dyDescent="0.35">
      <c r="A961" s="722" t="s">
        <v>15</v>
      </c>
      <c r="B961" s="802"/>
      <c r="C961" s="849"/>
      <c r="D961" s="332"/>
      <c r="E961" s="300"/>
      <c r="F961" s="262"/>
      <c r="G961" s="263"/>
      <c r="H961" s="489"/>
      <c r="I961" s="257"/>
      <c r="J961" s="490"/>
      <c r="K961" s="491"/>
      <c r="L961" s="491"/>
      <c r="M961" s="742"/>
      <c r="N961" s="492"/>
      <c r="O961" s="257"/>
      <c r="P961" s="491"/>
      <c r="Q961" s="771"/>
      <c r="R961" s="626"/>
      <c r="S961" s="627"/>
    </row>
    <row r="962" spans="1:19" ht="31.5" x14ac:dyDescent="0.35">
      <c r="A962" s="722" t="s">
        <v>16</v>
      </c>
      <c r="B962" s="802"/>
      <c r="C962" s="849"/>
      <c r="D962" s="265"/>
      <c r="E962" s="266"/>
      <c r="F962" s="267"/>
      <c r="G962" s="268"/>
      <c r="H962" s="269"/>
      <c r="I962" s="267"/>
      <c r="J962" s="628"/>
      <c r="K962" s="628"/>
      <c r="L962" s="628"/>
      <c r="M962" s="627"/>
      <c r="N962" s="271"/>
      <c r="O962" s="267"/>
      <c r="P962" s="628"/>
      <c r="Q962" s="629"/>
      <c r="R962" s="629"/>
      <c r="S962" s="627"/>
    </row>
    <row r="963" spans="1:19" ht="47.25" x14ac:dyDescent="0.25">
      <c r="A963" s="722" t="s">
        <v>17</v>
      </c>
      <c r="B963" s="802"/>
      <c r="C963" s="849"/>
      <c r="D963" s="287"/>
      <c r="E963" s="288"/>
      <c r="F963" s="257"/>
      <c r="G963" s="282"/>
      <c r="H963" s="494"/>
      <c r="I963" s="257"/>
      <c r="J963" s="491"/>
      <c r="K963" s="491"/>
      <c r="L963" s="491"/>
      <c r="M963" s="742"/>
      <c r="N963" s="492"/>
      <c r="O963" s="257"/>
      <c r="P963" s="491"/>
      <c r="Q963" s="490"/>
      <c r="R963" s="490"/>
      <c r="S963" s="742"/>
    </row>
    <row r="964" spans="1:19" ht="78.75" x14ac:dyDescent="0.35">
      <c r="A964" s="722" t="s">
        <v>22</v>
      </c>
      <c r="B964" s="802"/>
      <c r="C964" s="849"/>
      <c r="D964" s="287"/>
      <c r="E964" s="288"/>
      <c r="F964" s="257"/>
      <c r="G964" s="282"/>
      <c r="H964" s="269"/>
      <c r="I964" s="267"/>
      <c r="J964" s="628"/>
      <c r="K964" s="628"/>
      <c r="L964" s="628"/>
      <c r="M964" s="627"/>
      <c r="N964" s="271"/>
      <c r="O964" s="267"/>
      <c r="P964" s="628"/>
      <c r="Q964" s="629"/>
      <c r="R964" s="629"/>
      <c r="S964" s="627"/>
    </row>
    <row r="965" spans="1:19" ht="47.25" x14ac:dyDescent="0.35">
      <c r="A965" s="722" t="s">
        <v>18</v>
      </c>
      <c r="B965" s="802"/>
      <c r="C965" s="849"/>
      <c r="D965" s="287"/>
      <c r="E965" s="288"/>
      <c r="F965" s="257"/>
      <c r="G965" s="282"/>
      <c r="H965" s="269"/>
      <c r="I965" s="267"/>
      <c r="J965" s="628"/>
      <c r="K965" s="628"/>
      <c r="L965" s="628"/>
      <c r="M965" s="627"/>
      <c r="N965" s="271"/>
      <c r="O965" s="267"/>
      <c r="P965" s="628"/>
      <c r="Q965" s="629"/>
      <c r="R965" s="629"/>
      <c r="S965" s="627"/>
    </row>
    <row r="966" spans="1:19" ht="32.25" thickBot="1" x14ac:dyDescent="0.3">
      <c r="A966" s="723" t="s">
        <v>19</v>
      </c>
      <c r="B966" s="803"/>
      <c r="C966" s="869"/>
      <c r="D966" s="496"/>
      <c r="E966" s="497"/>
      <c r="F966" s="498"/>
      <c r="G966" s="499"/>
      <c r="H966" s="500"/>
      <c r="I966" s="498"/>
      <c r="J966" s="501"/>
      <c r="K966" s="501"/>
      <c r="L966" s="501"/>
      <c r="M966" s="770"/>
      <c r="N966" s="503"/>
      <c r="O966" s="504"/>
      <c r="P966" s="761"/>
      <c r="Q966" s="762"/>
      <c r="R966" s="762"/>
      <c r="S966" s="763"/>
    </row>
    <row r="967" spans="1:19" ht="24" thickBot="1" x14ac:dyDescent="0.3">
      <c r="A967" s="56" t="s">
        <v>12</v>
      </c>
      <c r="B967" s="13">
        <v>2266</v>
      </c>
      <c r="C967" s="13">
        <f>B954-P967</f>
        <v>93.689173048549037</v>
      </c>
      <c r="D967" s="14">
        <f>SUM(D954:D966)</f>
        <v>1</v>
      </c>
      <c r="E967" s="14">
        <f t="shared" ref="E967:S967" si="35">SUM(E954:E966)</f>
        <v>1</v>
      </c>
      <c r="F967" s="14">
        <f t="shared" si="35"/>
        <v>1</v>
      </c>
      <c r="G967" s="14">
        <f t="shared" si="35"/>
        <v>1</v>
      </c>
      <c r="H967" s="14">
        <f t="shared" si="35"/>
        <v>4</v>
      </c>
      <c r="I967" s="14">
        <f t="shared" si="35"/>
        <v>4</v>
      </c>
      <c r="J967" s="142">
        <f t="shared" si="35"/>
        <v>2172.310826951451</v>
      </c>
      <c r="K967" s="142">
        <f t="shared" si="35"/>
        <v>9275.5499999999993</v>
      </c>
      <c r="L967" s="142">
        <f t="shared" si="35"/>
        <v>2172.310826951451</v>
      </c>
      <c r="M967" s="142">
        <f t="shared" si="35"/>
        <v>9275.5499999999993</v>
      </c>
      <c r="N967" s="14">
        <f t="shared" si="35"/>
        <v>4</v>
      </c>
      <c r="O967" s="14">
        <f t="shared" si="35"/>
        <v>4</v>
      </c>
      <c r="P967" s="142">
        <f t="shared" si="35"/>
        <v>2172.310826951451</v>
      </c>
      <c r="Q967" s="142">
        <f t="shared" si="35"/>
        <v>9275.5499999999993</v>
      </c>
      <c r="R967" s="142">
        <f t="shared" si="35"/>
        <v>2172.310826951451</v>
      </c>
      <c r="S967" s="142">
        <f t="shared" si="35"/>
        <v>9275.5499999999993</v>
      </c>
    </row>
    <row r="968" spans="1:19" x14ac:dyDescent="0.25"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</row>
    <row r="969" spans="1:19" ht="18.75" x14ac:dyDescent="0.3">
      <c r="A969" s="46"/>
    </row>
    <row r="970" spans="1:19" ht="18.75" x14ac:dyDescent="0.3">
      <c r="B970" s="46"/>
      <c r="C970" s="46"/>
      <c r="D970" s="46"/>
      <c r="E970" s="46"/>
      <c r="F970" s="46"/>
      <c r="G970" s="46"/>
      <c r="H970" s="46"/>
    </row>
    <row r="979" spans="1:19" ht="15.75" thickBot="1" x14ac:dyDescent="0.3"/>
    <row r="980" spans="1:19" ht="15" customHeight="1" x14ac:dyDescent="0.25">
      <c r="A980" s="1057"/>
      <c r="B980" s="1060" t="s">
        <v>65</v>
      </c>
      <c r="C980" s="1060"/>
      <c r="D980" s="1060"/>
      <c r="E980" s="1060"/>
      <c r="F980" s="1060"/>
      <c r="G980" s="1060"/>
      <c r="H980" s="1060"/>
      <c r="I980" s="1060"/>
      <c r="J980" s="1060"/>
      <c r="K980" s="1060"/>
      <c r="L980" s="1060"/>
      <c r="M980" s="1060"/>
      <c r="N980" s="1060"/>
      <c r="O980" s="1060"/>
      <c r="P980" s="1060"/>
      <c r="Q980" s="1060"/>
      <c r="R980" s="1020"/>
      <c r="S980" s="1021"/>
    </row>
    <row r="981" spans="1:19" ht="15.75" customHeight="1" thickBot="1" x14ac:dyDescent="0.3">
      <c r="A981" s="1058"/>
      <c r="B981" s="1061"/>
      <c r="C981" s="1061"/>
      <c r="D981" s="1061"/>
      <c r="E981" s="1061"/>
      <c r="F981" s="1061"/>
      <c r="G981" s="1061"/>
      <c r="H981" s="1061"/>
      <c r="I981" s="1061"/>
      <c r="J981" s="1061"/>
      <c r="K981" s="1061"/>
      <c r="L981" s="1061"/>
      <c r="M981" s="1061"/>
      <c r="N981" s="1061"/>
      <c r="O981" s="1061"/>
      <c r="P981" s="1061"/>
      <c r="Q981" s="1061"/>
      <c r="R981" s="1022"/>
      <c r="S981" s="1023"/>
    </row>
    <row r="982" spans="1:19" ht="15.75" hidden="1" customHeight="1" thickBot="1" x14ac:dyDescent="0.3">
      <c r="A982" s="28"/>
      <c r="B982" s="29"/>
      <c r="C982" s="29"/>
      <c r="D982" s="29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57"/>
    </row>
    <row r="983" spans="1:19" ht="40.5" customHeight="1" x14ac:dyDescent="0.25">
      <c r="A983" s="1042" t="s">
        <v>0</v>
      </c>
      <c r="B983" s="1009" t="s">
        <v>39</v>
      </c>
      <c r="C983" s="1010"/>
      <c r="D983" s="1028" t="s">
        <v>73</v>
      </c>
      <c r="E983" s="1029"/>
      <c r="F983" s="1029"/>
      <c r="G983" s="1030"/>
      <c r="H983" s="1034" t="s">
        <v>74</v>
      </c>
      <c r="I983" s="1034"/>
      <c r="J983" s="1034"/>
      <c r="K983" s="1034"/>
      <c r="L983" s="1034"/>
      <c r="M983" s="1035"/>
      <c r="N983" s="1059" t="s">
        <v>7</v>
      </c>
      <c r="O983" s="1034"/>
      <c r="P983" s="1034"/>
      <c r="Q983" s="1034"/>
      <c r="R983" s="1034"/>
      <c r="S983" s="1035"/>
    </row>
    <row r="984" spans="1:19" ht="32.25" customHeight="1" thickBot="1" x14ac:dyDescent="0.3">
      <c r="A984" s="1043"/>
      <c r="B984" s="1011"/>
      <c r="C984" s="1012"/>
      <c r="D984" s="1031"/>
      <c r="E984" s="1032"/>
      <c r="F984" s="1032"/>
      <c r="G984" s="1033"/>
      <c r="H984" s="1016" t="s">
        <v>5</v>
      </c>
      <c r="I984" s="1055"/>
      <c r="J984" s="1015" t="s">
        <v>33</v>
      </c>
      <c r="K984" s="1016"/>
      <c r="L984" s="1016"/>
      <c r="M984" s="1017"/>
      <c r="N984" s="1040" t="s">
        <v>75</v>
      </c>
      <c r="O984" s="1041"/>
      <c r="P984" s="1015" t="s">
        <v>13</v>
      </c>
      <c r="Q984" s="1016"/>
      <c r="R984" s="1016"/>
      <c r="S984" s="1017"/>
    </row>
    <row r="985" spans="1:19" ht="15.75" customHeight="1" x14ac:dyDescent="0.25">
      <c r="A985" s="1044"/>
      <c r="B985" s="1045" t="s">
        <v>40</v>
      </c>
      <c r="C985" s="1047" t="s">
        <v>34</v>
      </c>
      <c r="D985" s="1049" t="s">
        <v>76</v>
      </c>
      <c r="E985" s="1053" t="s">
        <v>77</v>
      </c>
      <c r="F985" s="1036" t="s">
        <v>23</v>
      </c>
      <c r="G985" s="1037"/>
      <c r="H985" s="1051" t="s">
        <v>8</v>
      </c>
      <c r="I985" s="1007" t="s">
        <v>23</v>
      </c>
      <c r="J985" s="1038" t="s">
        <v>8</v>
      </c>
      <c r="K985" s="1039"/>
      <c r="L985" s="1026" t="s">
        <v>23</v>
      </c>
      <c r="M985" s="1027"/>
      <c r="N985" s="1024" t="s">
        <v>8</v>
      </c>
      <c r="O985" s="1007" t="s">
        <v>23</v>
      </c>
      <c r="P985" s="1038" t="s">
        <v>8</v>
      </c>
      <c r="Q985" s="1039"/>
      <c r="R985" s="1026" t="s">
        <v>23</v>
      </c>
      <c r="S985" s="1027"/>
    </row>
    <row r="986" spans="1:19" ht="39" customHeight="1" thickBot="1" x14ac:dyDescent="0.3">
      <c r="A986" s="1044"/>
      <c r="B986" s="1046"/>
      <c r="C986" s="1048"/>
      <c r="D986" s="1050"/>
      <c r="E986" s="1054"/>
      <c r="F986" s="99" t="s">
        <v>78</v>
      </c>
      <c r="G986" s="100" t="s">
        <v>79</v>
      </c>
      <c r="H986" s="1052"/>
      <c r="I986" s="1008"/>
      <c r="J986" s="117" t="s">
        <v>41</v>
      </c>
      <c r="K986" s="118" t="s">
        <v>42</v>
      </c>
      <c r="L986" s="101" t="s">
        <v>41</v>
      </c>
      <c r="M986" s="102" t="s">
        <v>42</v>
      </c>
      <c r="N986" s="1025"/>
      <c r="O986" s="1008"/>
      <c r="P986" s="119" t="s">
        <v>41</v>
      </c>
      <c r="Q986" s="120" t="s">
        <v>42</v>
      </c>
      <c r="R986" s="103" t="s">
        <v>41</v>
      </c>
      <c r="S986" s="104" t="s">
        <v>42</v>
      </c>
    </row>
    <row r="987" spans="1:19" ht="16.5" thickBot="1" x14ac:dyDescent="0.3">
      <c r="A987" s="105" t="s">
        <v>1</v>
      </c>
      <c r="B987" s="106" t="s">
        <v>2</v>
      </c>
      <c r="C987" s="105" t="s">
        <v>3</v>
      </c>
      <c r="D987" s="107" t="s">
        <v>4</v>
      </c>
      <c r="E987" s="107" t="s">
        <v>6</v>
      </c>
      <c r="F987" s="107">
        <v>5</v>
      </c>
      <c r="G987" s="108">
        <v>6</v>
      </c>
      <c r="H987" s="110">
        <v>7</v>
      </c>
      <c r="I987" s="110">
        <v>8</v>
      </c>
      <c r="J987" s="111">
        <v>9</v>
      </c>
      <c r="K987" s="110">
        <v>10</v>
      </c>
      <c r="L987" s="112">
        <v>11</v>
      </c>
      <c r="M987" s="113">
        <v>12</v>
      </c>
      <c r="N987" s="109">
        <v>13</v>
      </c>
      <c r="O987" s="110">
        <v>14</v>
      </c>
      <c r="P987" s="114">
        <v>15</v>
      </c>
      <c r="Q987" s="111">
        <v>16</v>
      </c>
      <c r="R987" s="111">
        <v>17</v>
      </c>
      <c r="S987" s="112">
        <v>18</v>
      </c>
    </row>
    <row r="988" spans="1:19" ht="45.75" customHeight="1" x14ac:dyDescent="0.3">
      <c r="A988" s="724" t="s">
        <v>21</v>
      </c>
      <c r="B988" s="1003">
        <v>3101968</v>
      </c>
      <c r="C988" s="1005">
        <f>B988-P1001</f>
        <v>857612.25150666898</v>
      </c>
      <c r="D988" s="58"/>
      <c r="E988" s="79"/>
      <c r="F988" s="79"/>
      <c r="G988" s="32"/>
      <c r="H988" s="35"/>
      <c r="I988" s="33"/>
      <c r="J988" s="33"/>
      <c r="K988" s="33"/>
      <c r="L988" s="33"/>
      <c r="M988" s="34"/>
      <c r="N988" s="35"/>
      <c r="O988" s="33"/>
      <c r="P988" s="33"/>
      <c r="Q988" s="36"/>
      <c r="R988" s="36"/>
      <c r="S988" s="34"/>
    </row>
    <row r="989" spans="1:19" ht="52.5" customHeight="1" x14ac:dyDescent="0.25">
      <c r="A989" s="724" t="s">
        <v>14</v>
      </c>
      <c r="B989" s="1004"/>
      <c r="C989" s="1006"/>
      <c r="D989" s="59">
        <f t="shared" ref="D989:S989" si="36">D955+D926+D899+D872+D845+D818+D791+D764+D737+D712+D686+D660+D632+D606+D579+D550+D513</f>
        <v>25</v>
      </c>
      <c r="E989" s="59">
        <f t="shared" si="36"/>
        <v>38</v>
      </c>
      <c r="F989" s="59">
        <f t="shared" si="36"/>
        <v>25</v>
      </c>
      <c r="G989" s="59">
        <f t="shared" si="36"/>
        <v>38</v>
      </c>
      <c r="H989" s="59">
        <f t="shared" si="36"/>
        <v>186</v>
      </c>
      <c r="I989" s="59">
        <f t="shared" si="36"/>
        <v>186</v>
      </c>
      <c r="J989" s="59">
        <f t="shared" si="36"/>
        <v>61985.288967931316</v>
      </c>
      <c r="K989" s="59">
        <f t="shared" si="36"/>
        <v>264078.72000000003</v>
      </c>
      <c r="L989" s="59">
        <f t="shared" si="36"/>
        <v>61985.288967931316</v>
      </c>
      <c r="M989" s="59">
        <f t="shared" si="36"/>
        <v>264078.72000000003</v>
      </c>
      <c r="N989" s="59">
        <f t="shared" si="36"/>
        <v>200</v>
      </c>
      <c r="O989" s="59">
        <f t="shared" si="36"/>
        <v>200</v>
      </c>
      <c r="P989" s="59">
        <f t="shared" si="36"/>
        <v>60029.095139514626</v>
      </c>
      <c r="Q989" s="59">
        <f t="shared" si="36"/>
        <v>256002.12000000002</v>
      </c>
      <c r="R989" s="59">
        <f t="shared" si="36"/>
        <v>60029.095139514626</v>
      </c>
      <c r="S989" s="59">
        <f t="shared" si="36"/>
        <v>256002.12000000002</v>
      </c>
    </row>
    <row r="990" spans="1:19" ht="51" customHeight="1" x14ac:dyDescent="0.3">
      <c r="A990" s="724" t="s">
        <v>35</v>
      </c>
      <c r="B990" s="1004"/>
      <c r="C990" s="1006"/>
      <c r="D990" s="97"/>
      <c r="E990" s="98"/>
      <c r="F990" s="98"/>
      <c r="G990" s="37"/>
      <c r="H990" s="41"/>
      <c r="I990" s="38"/>
      <c r="J990" s="39"/>
      <c r="K990" s="39"/>
      <c r="L990" s="39"/>
      <c r="M990" s="40"/>
      <c r="N990" s="41"/>
      <c r="O990" s="38"/>
      <c r="P990" s="39"/>
      <c r="Q990" s="39"/>
      <c r="R990" s="39"/>
      <c r="S990" s="40"/>
    </row>
    <row r="991" spans="1:19" ht="93.75" x14ac:dyDescent="0.3">
      <c r="A991" s="724" t="s">
        <v>36</v>
      </c>
      <c r="B991" s="1004"/>
      <c r="C991" s="1006"/>
      <c r="D991" s="97"/>
      <c r="E991" s="98"/>
      <c r="F991" s="98"/>
      <c r="G991" s="37"/>
      <c r="H991" s="41"/>
      <c r="I991" s="38"/>
      <c r="J991" s="39"/>
      <c r="K991" s="39"/>
      <c r="L991" s="39"/>
      <c r="M991" s="40"/>
      <c r="N991" s="42"/>
      <c r="O991" s="38"/>
      <c r="P991" s="39"/>
      <c r="Q991" s="43"/>
      <c r="R991" s="43"/>
      <c r="S991" s="44"/>
    </row>
    <row r="992" spans="1:19" ht="93.75" x14ac:dyDescent="0.3">
      <c r="A992" s="724" t="s">
        <v>20</v>
      </c>
      <c r="B992" s="1004"/>
      <c r="C992" s="1006"/>
      <c r="D992" s="97"/>
      <c r="E992" s="98"/>
      <c r="F992" s="98"/>
      <c r="G992" s="37"/>
      <c r="H992" s="41"/>
      <c r="I992" s="38"/>
      <c r="J992" s="39"/>
      <c r="K992" s="39"/>
      <c r="L992" s="39"/>
      <c r="M992" s="40"/>
      <c r="N992" s="42"/>
      <c r="O992" s="38"/>
      <c r="P992" s="39"/>
      <c r="Q992" s="43"/>
      <c r="R992" s="43"/>
      <c r="S992" s="44"/>
    </row>
    <row r="993" spans="1:19" ht="93.75" x14ac:dyDescent="0.3">
      <c r="A993" s="724" t="s">
        <v>37</v>
      </c>
      <c r="B993" s="1004"/>
      <c r="C993" s="1006"/>
      <c r="D993" s="97"/>
      <c r="E993" s="98"/>
      <c r="F993" s="98"/>
      <c r="G993" s="37"/>
      <c r="H993" s="41"/>
      <c r="I993" s="38"/>
      <c r="J993" s="39"/>
      <c r="K993" s="39"/>
      <c r="L993" s="39"/>
      <c r="M993" s="40"/>
      <c r="N993" s="42"/>
      <c r="O993" s="38"/>
      <c r="P993" s="39"/>
      <c r="Q993" s="43"/>
      <c r="R993" s="43"/>
      <c r="S993" s="44"/>
    </row>
    <row r="994" spans="1:19" ht="54" customHeight="1" x14ac:dyDescent="0.25">
      <c r="A994" s="724" t="s">
        <v>38</v>
      </c>
      <c r="B994" s="1004"/>
      <c r="C994" s="1006"/>
      <c r="D994" s="59">
        <f t="shared" ref="D994:S994" si="37">D492</f>
        <v>1</v>
      </c>
      <c r="E994" s="59">
        <f t="shared" si="37"/>
        <v>1</v>
      </c>
      <c r="F994" s="59">
        <f t="shared" si="37"/>
        <v>1</v>
      </c>
      <c r="G994" s="59">
        <f t="shared" si="37"/>
        <v>1</v>
      </c>
      <c r="H994" s="59">
        <f t="shared" si="37"/>
        <v>3</v>
      </c>
      <c r="I994" s="59">
        <f t="shared" si="37"/>
        <v>0</v>
      </c>
      <c r="J994" s="59">
        <f t="shared" si="37"/>
        <v>1977.65</v>
      </c>
      <c r="K994" s="59">
        <f t="shared" si="37"/>
        <v>8430.9</v>
      </c>
      <c r="L994" s="59">
        <f t="shared" si="37"/>
        <v>0</v>
      </c>
      <c r="M994" s="59">
        <f t="shared" si="37"/>
        <v>0</v>
      </c>
      <c r="N994" s="59">
        <f t="shared" si="37"/>
        <v>3</v>
      </c>
      <c r="O994" s="59">
        <f t="shared" si="37"/>
        <v>0</v>
      </c>
      <c r="P994" s="59">
        <f t="shared" si="37"/>
        <v>1977.65</v>
      </c>
      <c r="Q994" s="59">
        <f t="shared" si="37"/>
        <v>8430.9</v>
      </c>
      <c r="R994" s="59">
        <f t="shared" si="37"/>
        <v>0</v>
      </c>
      <c r="S994" s="59">
        <f t="shared" si="37"/>
        <v>0</v>
      </c>
    </row>
    <row r="995" spans="1:19" ht="55.5" customHeight="1" x14ac:dyDescent="0.25">
      <c r="A995" s="724" t="s">
        <v>15</v>
      </c>
      <c r="B995" s="1004"/>
      <c r="C995" s="1006"/>
      <c r="D995" s="59">
        <f t="shared" ref="D995:I995" si="38">D493+D468+D443+D416+D390+D359+D334+D305+D279+D254+D229+D204+D179+D148+D123+D97+D70+D45+D20</f>
        <v>101</v>
      </c>
      <c r="E995" s="59">
        <f t="shared" si="38"/>
        <v>221</v>
      </c>
      <c r="F995" s="59">
        <f t="shared" si="38"/>
        <v>6</v>
      </c>
      <c r="G995" s="59">
        <f t="shared" si="38"/>
        <v>68</v>
      </c>
      <c r="H995" s="59">
        <f t="shared" si="38"/>
        <v>158</v>
      </c>
      <c r="I995" s="59">
        <f t="shared" si="38"/>
        <v>20</v>
      </c>
      <c r="J995" s="59">
        <f t="shared" ref="J995:S995" si="39">J493+J468+J443+J416+J390+J359+J334+J305+J279+J254+J229+J204+J179+J148+J123+J97+J70+J45+J20</f>
        <v>489327.69620346709</v>
      </c>
      <c r="K995" s="59">
        <f t="shared" si="39"/>
        <v>2076622.44</v>
      </c>
      <c r="L995" s="59">
        <f t="shared" si="39"/>
        <v>142390.21</v>
      </c>
      <c r="M995" s="59">
        <f t="shared" si="39"/>
        <v>607023.71</v>
      </c>
      <c r="N995" s="59">
        <f t="shared" si="39"/>
        <v>199</v>
      </c>
      <c r="O995" s="59">
        <f t="shared" si="39"/>
        <v>22</v>
      </c>
      <c r="P995" s="59">
        <f t="shared" si="39"/>
        <v>444287.63166628242</v>
      </c>
      <c r="Q995" s="59">
        <f t="shared" si="39"/>
        <v>1899195.46</v>
      </c>
      <c r="R995" s="59">
        <f t="shared" si="39"/>
        <v>129481.73</v>
      </c>
      <c r="S995" s="59">
        <f t="shared" si="39"/>
        <v>551823.71</v>
      </c>
    </row>
    <row r="996" spans="1:19" ht="56.25" customHeight="1" x14ac:dyDescent="0.3">
      <c r="A996" s="724" t="s">
        <v>16</v>
      </c>
      <c r="B996" s="1004"/>
      <c r="C996" s="1006"/>
      <c r="D996" s="97"/>
      <c r="E996" s="98"/>
      <c r="F996" s="98"/>
      <c r="G996" s="37"/>
      <c r="H996" s="41"/>
      <c r="I996" s="38"/>
      <c r="J996" s="39"/>
      <c r="K996" s="39"/>
      <c r="L996" s="39"/>
      <c r="M996" s="40"/>
      <c r="N996" s="41"/>
      <c r="O996" s="38"/>
      <c r="P996" s="39"/>
      <c r="Q996" s="39"/>
      <c r="R996" s="39"/>
      <c r="S996" s="40"/>
    </row>
    <row r="997" spans="1:19" ht="53.25" customHeight="1" x14ac:dyDescent="0.25">
      <c r="A997" s="724" t="s">
        <v>17</v>
      </c>
      <c r="B997" s="1004"/>
      <c r="C997" s="1006"/>
      <c r="D997" s="59">
        <f>D495+D418+D392+D361+D336+D307+D281+D256+D231+D206+D181+D150+D125+D99+D72+D47+D22</f>
        <v>53</v>
      </c>
      <c r="E997" s="59">
        <f t="shared" ref="E997:S997" si="40">E495+E418+E392+E361+E336+E307+E281+E256+E231+E206+E181+E150+E125+E99+E72+E47+E22</f>
        <v>58</v>
      </c>
      <c r="F997" s="59">
        <f t="shared" si="40"/>
        <v>36</v>
      </c>
      <c r="G997" s="59">
        <f t="shared" si="40"/>
        <v>38</v>
      </c>
      <c r="H997" s="59">
        <f t="shared" si="40"/>
        <v>153</v>
      </c>
      <c r="I997" s="59">
        <f t="shared" si="40"/>
        <v>113</v>
      </c>
      <c r="J997" s="59">
        <f t="shared" si="40"/>
        <v>437318.00916133571</v>
      </c>
      <c r="K997" s="59">
        <f t="shared" si="40"/>
        <v>1841195</v>
      </c>
      <c r="L997" s="59">
        <f t="shared" si="40"/>
        <v>386264.66338232812</v>
      </c>
      <c r="M997" s="59">
        <f t="shared" si="40"/>
        <v>1634665.41</v>
      </c>
      <c r="N997" s="59">
        <f t="shared" si="40"/>
        <v>166</v>
      </c>
      <c r="O997" s="59">
        <f t="shared" si="40"/>
        <v>112</v>
      </c>
      <c r="P997" s="59">
        <f t="shared" si="40"/>
        <v>435899.51168753405</v>
      </c>
      <c r="Q997" s="59">
        <f t="shared" si="40"/>
        <v>1832605.4400000002</v>
      </c>
      <c r="R997" s="59">
        <f t="shared" si="40"/>
        <v>382518.88590852648</v>
      </c>
      <c r="S997" s="59">
        <f t="shared" si="40"/>
        <v>1626702.57</v>
      </c>
    </row>
    <row r="998" spans="1:19" ht="62.25" customHeight="1" x14ac:dyDescent="0.3">
      <c r="A998" s="724" t="s">
        <v>22</v>
      </c>
      <c r="B998" s="1004"/>
      <c r="C998" s="1006"/>
      <c r="D998" s="97"/>
      <c r="E998" s="98"/>
      <c r="F998" s="98"/>
      <c r="G998" s="37"/>
      <c r="H998" s="41"/>
      <c r="I998" s="38"/>
      <c r="J998" s="39"/>
      <c r="K998" s="39"/>
      <c r="L998" s="39"/>
      <c r="M998" s="40"/>
      <c r="N998" s="41"/>
      <c r="O998" s="38"/>
      <c r="P998" s="39"/>
      <c r="Q998" s="39"/>
      <c r="R998" s="39"/>
      <c r="S998" s="40"/>
    </row>
    <row r="999" spans="1:19" ht="51" customHeight="1" x14ac:dyDescent="0.3">
      <c r="A999" s="724" t="s">
        <v>18</v>
      </c>
      <c r="B999" s="1004"/>
      <c r="C999" s="1006"/>
      <c r="D999" s="97"/>
      <c r="E999" s="98"/>
      <c r="F999" s="98"/>
      <c r="G999" s="37"/>
      <c r="H999" s="41"/>
      <c r="I999" s="38"/>
      <c r="J999" s="39"/>
      <c r="K999" s="39"/>
      <c r="L999" s="39"/>
      <c r="M999" s="40"/>
      <c r="N999" s="41"/>
      <c r="O999" s="38"/>
      <c r="P999" s="39"/>
      <c r="Q999" s="39"/>
      <c r="R999" s="39"/>
      <c r="S999" s="40"/>
    </row>
    <row r="1000" spans="1:19" ht="57" customHeight="1" thickBot="1" x14ac:dyDescent="0.3">
      <c r="A1000" s="725" t="s">
        <v>19</v>
      </c>
      <c r="B1000" s="1004"/>
      <c r="C1000" s="1006"/>
      <c r="D1000" s="60">
        <f>D498+D421+D395+D364+D339+D310+D284+D259+D234+D209+D184+D153+D128+D102+D75+D50+D25</f>
        <v>165</v>
      </c>
      <c r="E1000" s="60">
        <f t="shared" ref="E1000:S1000" si="41">E498+E421+E395+E364+E339+E310+E284+E259+E234+E209+E184+E153+E128+E102+E75+E50+E25</f>
        <v>328</v>
      </c>
      <c r="F1000" s="60">
        <f t="shared" si="41"/>
        <v>59</v>
      </c>
      <c r="G1000" s="60">
        <f t="shared" si="41"/>
        <v>157</v>
      </c>
      <c r="H1000" s="60">
        <f t="shared" si="41"/>
        <v>248</v>
      </c>
      <c r="I1000" s="60">
        <f t="shared" si="41"/>
        <v>119</v>
      </c>
      <c r="J1000" s="60">
        <f t="shared" si="41"/>
        <v>1331408.9512</v>
      </c>
      <c r="K1000" s="60">
        <f t="shared" si="41"/>
        <v>5666452.4000000013</v>
      </c>
      <c r="L1000" s="60">
        <f t="shared" si="41"/>
        <v>774587.91489999997</v>
      </c>
      <c r="M1000" s="60">
        <f t="shared" si="41"/>
        <v>3293765.6100000003</v>
      </c>
      <c r="N1000" s="60">
        <f t="shared" si="41"/>
        <v>298</v>
      </c>
      <c r="O1000" s="60">
        <f t="shared" si="41"/>
        <v>136</v>
      </c>
      <c r="P1000" s="60">
        <f t="shared" si="41"/>
        <v>1302161.8599999999</v>
      </c>
      <c r="Q1000" s="60">
        <f t="shared" si="41"/>
        <v>5524343.9200000018</v>
      </c>
      <c r="R1000" s="60">
        <f t="shared" si="41"/>
        <v>767009.87999999989</v>
      </c>
      <c r="S1000" s="60">
        <f t="shared" si="41"/>
        <v>3262281.33</v>
      </c>
    </row>
    <row r="1001" spans="1:19" ht="46.5" customHeight="1" thickBot="1" x14ac:dyDescent="0.3">
      <c r="A1001" s="61" t="s">
        <v>12</v>
      </c>
      <c r="B1001" s="62">
        <f>B954+B925+B898+B871+B844+B817+B790+B763+B736+B711+B685+B659+B631+B605+B578+B549+B512+B486+B461+B436+B409+B383+B352+B327+B298+B272+B247+B222+B197+B172+B141+B116+B90+B63+B38+B13</f>
        <v>3101968</v>
      </c>
      <c r="C1001" s="62">
        <f>B988-P1001</f>
        <v>857612.25150666898</v>
      </c>
      <c r="D1001" s="63">
        <f>SUM(D988:D1000)</f>
        <v>345</v>
      </c>
      <c r="E1001" s="63">
        <f>SUM(E988:E1000)</f>
        <v>646</v>
      </c>
      <c r="F1001" s="63">
        <f t="shared" ref="F1001:S1001" si="42">SUM(F988:F1000)</f>
        <v>127</v>
      </c>
      <c r="G1001" s="116">
        <f t="shared" si="42"/>
        <v>302</v>
      </c>
      <c r="H1001" s="115">
        <f t="shared" si="42"/>
        <v>748</v>
      </c>
      <c r="I1001" s="65">
        <f t="shared" si="42"/>
        <v>438</v>
      </c>
      <c r="J1001" s="66">
        <f>SUM(J988:J1000)</f>
        <v>2322017.5955327339</v>
      </c>
      <c r="K1001" s="66">
        <f t="shared" si="42"/>
        <v>9856779.4600000009</v>
      </c>
      <c r="L1001" s="66">
        <f t="shared" si="42"/>
        <v>1365228.0772502595</v>
      </c>
      <c r="M1001" s="67">
        <f t="shared" si="42"/>
        <v>5799533.4500000002</v>
      </c>
      <c r="N1001" s="64">
        <f t="shared" si="42"/>
        <v>866</v>
      </c>
      <c r="O1001" s="65">
        <f t="shared" si="42"/>
        <v>470</v>
      </c>
      <c r="P1001" s="66">
        <f t="shared" si="42"/>
        <v>2244355.748493331</v>
      </c>
      <c r="Q1001" s="66">
        <f t="shared" si="42"/>
        <v>9520577.8400000017</v>
      </c>
      <c r="R1001" s="66">
        <f t="shared" si="42"/>
        <v>1339039.5910480409</v>
      </c>
      <c r="S1001" s="68">
        <f t="shared" si="42"/>
        <v>5696809.7300000004</v>
      </c>
    </row>
    <row r="1004" spans="1:19" ht="32.25" customHeight="1" x14ac:dyDescent="0.25">
      <c r="C1004" s="22" t="s">
        <v>94</v>
      </c>
      <c r="D1004" s="796">
        <f>SUM(D26,D51,D76,D103,D129,D154,D185,D210,D235,D260,D285,D311,D340,D365,D396,D422,D449,D474,D499,D525,D562,D591,D618,D644,D672,D698,D724,D749,D776,D803,D830,D857,D884,D911,D938,D967)</f>
        <v>345</v>
      </c>
      <c r="E1004" s="796">
        <f t="shared" ref="E1004:S1004" si="43">SUM(E26,E51,E76,E103,E129,E154,E185,E210,E235,E260,E285,E311,E340,E365,E396,E422,E449,E474,E499,E525,E562,E591,E618,E644,E672,E698,E724,E749,E776,E803,E830,E857,E884,E911,E938,E967)</f>
        <v>646</v>
      </c>
      <c r="F1004" s="796">
        <f t="shared" si="43"/>
        <v>127</v>
      </c>
      <c r="G1004" s="796">
        <f t="shared" si="43"/>
        <v>302</v>
      </c>
      <c r="H1004" s="796">
        <f t="shared" si="43"/>
        <v>748</v>
      </c>
      <c r="I1004" s="796">
        <f t="shared" si="43"/>
        <v>438</v>
      </c>
      <c r="J1004" s="796">
        <f t="shared" si="43"/>
        <v>2322017.5955327353</v>
      </c>
      <c r="K1004" s="796">
        <f t="shared" si="43"/>
        <v>9856779.4600000009</v>
      </c>
      <c r="L1004" s="796">
        <f t="shared" si="43"/>
        <v>1365228.0772502595</v>
      </c>
      <c r="M1004" s="796">
        <f t="shared" si="43"/>
        <v>5799533.4499999983</v>
      </c>
      <c r="N1004" s="796">
        <f t="shared" si="43"/>
        <v>866</v>
      </c>
      <c r="O1004" s="796">
        <f t="shared" si="43"/>
        <v>470</v>
      </c>
      <c r="P1004" s="796">
        <f t="shared" si="43"/>
        <v>2244355.748493332</v>
      </c>
      <c r="Q1004" s="796">
        <f t="shared" si="43"/>
        <v>9520577.8399999999</v>
      </c>
      <c r="R1004" s="796">
        <f t="shared" si="43"/>
        <v>1339039.5910480409</v>
      </c>
      <c r="S1004" s="796">
        <f t="shared" si="43"/>
        <v>5696809.7299999986</v>
      </c>
    </row>
    <row r="1005" spans="1:19" ht="15.75" x14ac:dyDescent="0.25"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</row>
    <row r="1006" spans="1:19" x14ac:dyDescent="0.25">
      <c r="C1006" s="726"/>
    </row>
    <row r="1007" spans="1:19" x14ac:dyDescent="0.25">
      <c r="B1007" s="727"/>
      <c r="C1007" s="727"/>
      <c r="D1007" s="727"/>
    </row>
  </sheetData>
  <mergeCells count="944">
    <mergeCell ref="I733:I734"/>
    <mergeCell ref="N602:N603"/>
    <mergeCell ref="N706:S706"/>
    <mergeCell ref="P707:S707"/>
    <mergeCell ref="N627:O627"/>
    <mergeCell ref="P627:S627"/>
    <mergeCell ref="B659:B671"/>
    <mergeCell ref="D680:G681"/>
    <mergeCell ref="F682:G682"/>
    <mergeCell ref="C682:C683"/>
    <mergeCell ref="J682:K682"/>
    <mergeCell ref="B682:B683"/>
    <mergeCell ref="L682:M682"/>
    <mergeCell ref="K675:L675"/>
    <mergeCell ref="I682:I683"/>
    <mergeCell ref="N680:S680"/>
    <mergeCell ref="P602:Q602"/>
    <mergeCell ref="A2:S2"/>
    <mergeCell ref="A502:K502"/>
    <mergeCell ref="B708:B709"/>
    <mergeCell ref="A701:E701"/>
    <mergeCell ref="A700:I700"/>
    <mergeCell ref="E708:E709"/>
    <mergeCell ref="C708:C709"/>
    <mergeCell ref="R708:S708"/>
    <mergeCell ref="L708:M708"/>
    <mergeCell ref="F708:G708"/>
    <mergeCell ref="D481:G482"/>
    <mergeCell ref="A704:N704"/>
    <mergeCell ref="B486:B498"/>
    <mergeCell ref="C483:C484"/>
    <mergeCell ref="A402:J402"/>
    <mergeCell ref="B409:B421"/>
    <mergeCell ref="C409:C421"/>
    <mergeCell ref="H433:H434"/>
    <mergeCell ref="B380:B381"/>
    <mergeCell ref="C380:C381"/>
    <mergeCell ref="H405:I405"/>
    <mergeCell ref="A507:A510"/>
    <mergeCell ref="B247:B259"/>
    <mergeCell ref="H760:H761"/>
    <mergeCell ref="N812:S812"/>
    <mergeCell ref="R733:S733"/>
    <mergeCell ref="O733:O734"/>
    <mergeCell ref="L814:M814"/>
    <mergeCell ref="A837:N837"/>
    <mergeCell ref="N758:S758"/>
    <mergeCell ref="N786:O786"/>
    <mergeCell ref="R787:S787"/>
    <mergeCell ref="J787:K787"/>
    <mergeCell ref="L787:M787"/>
    <mergeCell ref="N787:N788"/>
    <mergeCell ref="R760:S760"/>
    <mergeCell ref="P760:Q760"/>
    <mergeCell ref="J759:M759"/>
    <mergeCell ref="B817:B829"/>
    <mergeCell ref="C817:C829"/>
    <mergeCell ref="B790:B802"/>
    <mergeCell ref="C790:C802"/>
    <mergeCell ref="A810:N810"/>
    <mergeCell ref="B751:O751"/>
    <mergeCell ref="B733:B734"/>
    <mergeCell ref="F733:G733"/>
    <mergeCell ref="D733:D734"/>
    <mergeCell ref="D267:G268"/>
    <mergeCell ref="D269:D270"/>
    <mergeCell ref="D293:G294"/>
    <mergeCell ref="B295:B296"/>
    <mergeCell ref="E406:E407"/>
    <mergeCell ref="B433:B434"/>
    <mergeCell ref="C398:Q398"/>
    <mergeCell ref="H324:H325"/>
    <mergeCell ref="E295:E296"/>
    <mergeCell ref="F295:G295"/>
    <mergeCell ref="B269:B270"/>
    <mergeCell ref="C269:C270"/>
    <mergeCell ref="F269:G269"/>
    <mergeCell ref="B347:C348"/>
    <mergeCell ref="B349:B350"/>
    <mergeCell ref="C349:C350"/>
    <mergeCell ref="B267:C268"/>
    <mergeCell ref="B298:B310"/>
    <mergeCell ref="B293:C294"/>
    <mergeCell ref="C327:C339"/>
    <mergeCell ref="C298:C310"/>
    <mergeCell ref="A312:G312"/>
    <mergeCell ref="A8:A11"/>
    <mergeCell ref="B8:C9"/>
    <mergeCell ref="B512:B524"/>
    <mergeCell ref="C512:C524"/>
    <mergeCell ref="A267:A270"/>
    <mergeCell ref="A314:G314"/>
    <mergeCell ref="A378:A381"/>
    <mergeCell ref="E380:E381"/>
    <mergeCell ref="B136:C137"/>
    <mergeCell ref="A131:D131"/>
    <mergeCell ref="C433:C434"/>
    <mergeCell ref="A431:A434"/>
    <mergeCell ref="B431:C432"/>
    <mergeCell ref="C295:C296"/>
    <mergeCell ref="C383:C395"/>
    <mergeCell ref="B322:C323"/>
    <mergeCell ref="A316:G316"/>
    <mergeCell ref="F406:G406"/>
    <mergeCell ref="B404:C405"/>
    <mergeCell ref="D404:G405"/>
    <mergeCell ref="A217:A220"/>
    <mergeCell ref="A429:J429"/>
    <mergeCell ref="H406:H407"/>
    <mergeCell ref="I406:I407"/>
    <mergeCell ref="B217:C218"/>
    <mergeCell ref="D406:D407"/>
    <mergeCell ref="C406:C407"/>
    <mergeCell ref="B406:B407"/>
    <mergeCell ref="D138:D139"/>
    <mergeCell ref="A454:J454"/>
    <mergeCell ref="J433:K433"/>
    <mergeCell ref="H432:I432"/>
    <mergeCell ref="J380:K380"/>
    <mergeCell ref="D380:D381"/>
    <mergeCell ref="H380:H381"/>
    <mergeCell ref="I380:I381"/>
    <mergeCell ref="D431:G432"/>
    <mergeCell ref="A404:A407"/>
    <mergeCell ref="I433:I434"/>
    <mergeCell ref="A322:A325"/>
    <mergeCell ref="F324:G324"/>
    <mergeCell ref="D324:D325"/>
    <mergeCell ref="B324:B325"/>
    <mergeCell ref="E324:E325"/>
    <mergeCell ref="C324:C325"/>
    <mergeCell ref="A293:A296"/>
    <mergeCell ref="C247:C259"/>
    <mergeCell ref="D378:G379"/>
    <mergeCell ref="A949:A952"/>
    <mergeCell ref="H920:M920"/>
    <mergeCell ref="J921:M921"/>
    <mergeCell ref="D895:D896"/>
    <mergeCell ref="B949:C950"/>
    <mergeCell ref="A920:A923"/>
    <mergeCell ref="B920:C921"/>
    <mergeCell ref="C895:C896"/>
    <mergeCell ref="E951:E952"/>
    <mergeCell ref="B951:B952"/>
    <mergeCell ref="H922:H923"/>
    <mergeCell ref="I922:I923"/>
    <mergeCell ref="J922:K922"/>
    <mergeCell ref="B925:B937"/>
    <mergeCell ref="C925:C937"/>
    <mergeCell ref="H895:H896"/>
    <mergeCell ref="F951:G951"/>
    <mergeCell ref="H950:I950"/>
    <mergeCell ref="D920:G921"/>
    <mergeCell ref="D922:D923"/>
    <mergeCell ref="D949:G950"/>
    <mergeCell ref="C898:C910"/>
    <mergeCell ref="A983:A986"/>
    <mergeCell ref="E922:E923"/>
    <mergeCell ref="N920:S920"/>
    <mergeCell ref="R922:S922"/>
    <mergeCell ref="N922:N923"/>
    <mergeCell ref="C951:C952"/>
    <mergeCell ref="P950:S950"/>
    <mergeCell ref="B985:B986"/>
    <mergeCell ref="C985:C986"/>
    <mergeCell ref="D985:D986"/>
    <mergeCell ref="H985:H986"/>
    <mergeCell ref="E985:E986"/>
    <mergeCell ref="F922:G922"/>
    <mergeCell ref="B922:B923"/>
    <mergeCell ref="C922:C923"/>
    <mergeCell ref="H984:I984"/>
    <mergeCell ref="A947:N947"/>
    <mergeCell ref="A980:A981"/>
    <mergeCell ref="N983:S983"/>
    <mergeCell ref="O985:O986"/>
    <mergeCell ref="O922:O923"/>
    <mergeCell ref="C954:C966"/>
    <mergeCell ref="I951:I952"/>
    <mergeCell ref="B980:Q981"/>
    <mergeCell ref="B954:B966"/>
    <mergeCell ref="N949:S949"/>
    <mergeCell ref="R980:S981"/>
    <mergeCell ref="O951:O952"/>
    <mergeCell ref="P951:Q951"/>
    <mergeCell ref="R951:S951"/>
    <mergeCell ref="N985:N986"/>
    <mergeCell ref="R985:S985"/>
    <mergeCell ref="D983:G984"/>
    <mergeCell ref="H983:M983"/>
    <mergeCell ref="F985:G985"/>
    <mergeCell ref="J985:K985"/>
    <mergeCell ref="L985:M985"/>
    <mergeCell ref="J984:M984"/>
    <mergeCell ref="P985:Q985"/>
    <mergeCell ref="N984:O984"/>
    <mergeCell ref="H949:M949"/>
    <mergeCell ref="J950:M950"/>
    <mergeCell ref="N950:O950"/>
    <mergeCell ref="P814:Q814"/>
    <mergeCell ref="O814:O815"/>
    <mergeCell ref="H786:I786"/>
    <mergeCell ref="I546:I547"/>
    <mergeCell ref="J786:M786"/>
    <mergeCell ref="O708:O709"/>
    <mergeCell ref="N708:N709"/>
    <mergeCell ref="P732:S732"/>
    <mergeCell ref="J813:M813"/>
    <mergeCell ref="N732:O732"/>
    <mergeCell ref="P733:Q733"/>
    <mergeCell ref="P759:S759"/>
    <mergeCell ref="I602:I603"/>
    <mergeCell ref="A729:N729"/>
    <mergeCell ref="P787:Q787"/>
    <mergeCell ref="O787:O788"/>
    <mergeCell ref="R814:S814"/>
    <mergeCell ref="H681:I681"/>
    <mergeCell ref="L656:M656"/>
    <mergeCell ref="O602:O603"/>
    <mergeCell ref="N785:S785"/>
    <mergeCell ref="H814:H815"/>
    <mergeCell ref="N814:N815"/>
    <mergeCell ref="I814:I815"/>
    <mergeCell ref="B988:B1000"/>
    <mergeCell ref="C988:C1000"/>
    <mergeCell ref="I985:I986"/>
    <mergeCell ref="B983:C984"/>
    <mergeCell ref="E433:E434"/>
    <mergeCell ref="F433:G433"/>
    <mergeCell ref="H481:M481"/>
    <mergeCell ref="H458:H459"/>
    <mergeCell ref="J951:K951"/>
    <mergeCell ref="L951:M951"/>
    <mergeCell ref="H868:H869"/>
    <mergeCell ref="D951:D952"/>
    <mergeCell ref="D893:G894"/>
    <mergeCell ref="A888:S888"/>
    <mergeCell ref="H951:H952"/>
    <mergeCell ref="L922:M922"/>
    <mergeCell ref="L895:M895"/>
    <mergeCell ref="H893:M893"/>
    <mergeCell ref="H921:I921"/>
    <mergeCell ref="N951:N952"/>
    <mergeCell ref="P984:S984"/>
    <mergeCell ref="P867:S867"/>
    <mergeCell ref="H894:I894"/>
    <mergeCell ref="I895:I896"/>
    <mergeCell ref="P922:Q922"/>
    <mergeCell ref="N894:O894"/>
    <mergeCell ref="N893:S893"/>
    <mergeCell ref="N895:N896"/>
    <mergeCell ref="P921:S921"/>
    <mergeCell ref="P894:S894"/>
    <mergeCell ref="P895:Q895"/>
    <mergeCell ref="R895:S895"/>
    <mergeCell ref="N921:O921"/>
    <mergeCell ref="A918:N918"/>
    <mergeCell ref="B898:B910"/>
    <mergeCell ref="A893:A896"/>
    <mergeCell ref="B893:C894"/>
    <mergeCell ref="B895:B896"/>
    <mergeCell ref="E895:E896"/>
    <mergeCell ref="J894:M894"/>
    <mergeCell ref="J895:K895"/>
    <mergeCell ref="O895:O896"/>
    <mergeCell ref="F895:G895"/>
    <mergeCell ref="P813:S813"/>
    <mergeCell ref="P786:S786"/>
    <mergeCell ref="C546:C547"/>
    <mergeCell ref="B549:B561"/>
    <mergeCell ref="P628:Q628"/>
    <mergeCell ref="N759:O759"/>
    <mergeCell ref="O760:O761"/>
    <mergeCell ref="J760:K760"/>
    <mergeCell ref="B758:C759"/>
    <mergeCell ref="D758:G759"/>
    <mergeCell ref="B736:B748"/>
    <mergeCell ref="C736:C748"/>
    <mergeCell ref="J708:K708"/>
    <mergeCell ref="H813:I813"/>
    <mergeCell ref="P708:Q708"/>
    <mergeCell ref="J732:M732"/>
    <mergeCell ref="N731:S731"/>
    <mergeCell ref="A598:N598"/>
    <mergeCell ref="J628:K628"/>
    <mergeCell ref="H731:M731"/>
    <mergeCell ref="C711:C723"/>
    <mergeCell ref="H733:H734"/>
    <mergeCell ref="H732:I732"/>
    <mergeCell ref="A731:A734"/>
    <mergeCell ref="H840:I840"/>
    <mergeCell ref="R841:S841"/>
    <mergeCell ref="J840:M840"/>
    <mergeCell ref="B859:C859"/>
    <mergeCell ref="E841:E842"/>
    <mergeCell ref="N841:N842"/>
    <mergeCell ref="J841:K841"/>
    <mergeCell ref="B844:B856"/>
    <mergeCell ref="D841:D842"/>
    <mergeCell ref="C871:C883"/>
    <mergeCell ref="F868:G868"/>
    <mergeCell ref="A891:N891"/>
    <mergeCell ref="N868:N869"/>
    <mergeCell ref="L868:M868"/>
    <mergeCell ref="B871:B883"/>
    <mergeCell ref="D868:D869"/>
    <mergeCell ref="J868:K868"/>
    <mergeCell ref="B866:C867"/>
    <mergeCell ref="A887:S887"/>
    <mergeCell ref="A886:S886"/>
    <mergeCell ref="B868:B869"/>
    <mergeCell ref="O868:O869"/>
    <mergeCell ref="R868:S868"/>
    <mergeCell ref="C868:C869"/>
    <mergeCell ref="P868:Q868"/>
    <mergeCell ref="B839:C840"/>
    <mergeCell ref="C844:C856"/>
    <mergeCell ref="C841:C842"/>
    <mergeCell ref="A864:N864"/>
    <mergeCell ref="H839:M839"/>
    <mergeCell ref="B841:B842"/>
    <mergeCell ref="A866:A869"/>
    <mergeCell ref="N866:S866"/>
    <mergeCell ref="P840:S840"/>
    <mergeCell ref="D866:G867"/>
    <mergeCell ref="H866:M866"/>
    <mergeCell ref="O841:O842"/>
    <mergeCell ref="N839:S839"/>
    <mergeCell ref="N840:O840"/>
    <mergeCell ref="P841:Q841"/>
    <mergeCell ref="H867:I867"/>
    <mergeCell ref="F841:G841"/>
    <mergeCell ref="D839:G840"/>
    <mergeCell ref="L841:M841"/>
    <mergeCell ref="E868:E869"/>
    <mergeCell ref="J867:M867"/>
    <mergeCell ref="I868:I869"/>
    <mergeCell ref="N867:O867"/>
    <mergeCell ref="A839:A842"/>
    <mergeCell ref="C631:C643"/>
    <mergeCell ref="E628:E629"/>
    <mergeCell ref="F628:G628"/>
    <mergeCell ref="A626:A629"/>
    <mergeCell ref="B626:C627"/>
    <mergeCell ref="B628:B629"/>
    <mergeCell ref="C628:C629"/>
    <mergeCell ref="C763:C775"/>
    <mergeCell ref="E760:E761"/>
    <mergeCell ref="A758:A761"/>
    <mergeCell ref="C760:C761"/>
    <mergeCell ref="D760:D761"/>
    <mergeCell ref="D708:D709"/>
    <mergeCell ref="B711:B723"/>
    <mergeCell ref="D731:G732"/>
    <mergeCell ref="E733:E734"/>
    <mergeCell ref="C733:C734"/>
    <mergeCell ref="D706:G707"/>
    <mergeCell ref="B731:C732"/>
    <mergeCell ref="A756:N756"/>
    <mergeCell ref="J814:K814"/>
    <mergeCell ref="B685:B697"/>
    <mergeCell ref="C685:C697"/>
    <mergeCell ref="H707:I707"/>
    <mergeCell ref="J707:M707"/>
    <mergeCell ref="I787:I788"/>
    <mergeCell ref="B787:B788"/>
    <mergeCell ref="C787:C788"/>
    <mergeCell ref="E787:E788"/>
    <mergeCell ref="D787:D788"/>
    <mergeCell ref="A778:H778"/>
    <mergeCell ref="H787:H788"/>
    <mergeCell ref="F787:G787"/>
    <mergeCell ref="N760:N761"/>
    <mergeCell ref="L760:M760"/>
    <mergeCell ref="J733:K733"/>
    <mergeCell ref="L733:M733"/>
    <mergeCell ref="N733:N734"/>
    <mergeCell ref="A785:A788"/>
    <mergeCell ref="B785:C786"/>
    <mergeCell ref="N813:O813"/>
    <mergeCell ref="D812:G813"/>
    <mergeCell ref="B814:B815"/>
    <mergeCell ref="E814:E815"/>
    <mergeCell ref="D814:D815"/>
    <mergeCell ref="F814:G814"/>
    <mergeCell ref="N575:N576"/>
    <mergeCell ref="H812:M812"/>
    <mergeCell ref="A706:A709"/>
    <mergeCell ref="B760:B761"/>
    <mergeCell ref="B763:B775"/>
    <mergeCell ref="C814:C815"/>
    <mergeCell ref="H759:I759"/>
    <mergeCell ref="H655:I655"/>
    <mergeCell ref="H656:H657"/>
    <mergeCell ref="N628:N629"/>
    <mergeCell ref="A600:A603"/>
    <mergeCell ref="H602:H603"/>
    <mergeCell ref="B600:C601"/>
    <mergeCell ref="D600:G601"/>
    <mergeCell ref="E602:E603"/>
    <mergeCell ref="F602:G602"/>
    <mergeCell ref="H600:M600"/>
    <mergeCell ref="C602:C603"/>
    <mergeCell ref="D628:D629"/>
    <mergeCell ref="B861:C861"/>
    <mergeCell ref="B860:C860"/>
    <mergeCell ref="D785:G786"/>
    <mergeCell ref="H785:M785"/>
    <mergeCell ref="H758:M758"/>
    <mergeCell ref="A675:E675"/>
    <mergeCell ref="I708:I709"/>
    <mergeCell ref="N655:O655"/>
    <mergeCell ref="H708:H709"/>
    <mergeCell ref="C659:C671"/>
    <mergeCell ref="A674:H674"/>
    <mergeCell ref="B706:C707"/>
    <mergeCell ref="A673:G673"/>
    <mergeCell ref="H706:M706"/>
    <mergeCell ref="N707:O707"/>
    <mergeCell ref="I656:I657"/>
    <mergeCell ref="B656:B657"/>
    <mergeCell ref="H841:H842"/>
    <mergeCell ref="I841:I842"/>
    <mergeCell ref="I760:I761"/>
    <mergeCell ref="F760:G760"/>
    <mergeCell ref="A783:N783"/>
    <mergeCell ref="A812:A815"/>
    <mergeCell ref="B812:C813"/>
    <mergeCell ref="D654:G655"/>
    <mergeCell ref="B578:B590"/>
    <mergeCell ref="B602:B603"/>
    <mergeCell ref="B575:B576"/>
    <mergeCell ref="C575:C576"/>
    <mergeCell ref="F656:G656"/>
    <mergeCell ref="A652:N652"/>
    <mergeCell ref="J602:K602"/>
    <mergeCell ref="N600:S600"/>
    <mergeCell ref="N601:O601"/>
    <mergeCell ref="P601:S601"/>
    <mergeCell ref="O575:O576"/>
    <mergeCell ref="R575:S575"/>
    <mergeCell ref="H575:H576"/>
    <mergeCell ref="P575:Q575"/>
    <mergeCell ref="L628:M628"/>
    <mergeCell ref="I628:I629"/>
    <mergeCell ref="B605:B617"/>
    <mergeCell ref="C605:C617"/>
    <mergeCell ref="C656:C657"/>
    <mergeCell ref="D656:D657"/>
    <mergeCell ref="B654:C655"/>
    <mergeCell ref="B631:B643"/>
    <mergeCell ref="A624:N624"/>
    <mergeCell ref="C578:C590"/>
    <mergeCell ref="D575:D576"/>
    <mergeCell ref="E575:E576"/>
    <mergeCell ref="F575:G575"/>
    <mergeCell ref="D626:G627"/>
    <mergeCell ref="H627:I627"/>
    <mergeCell ref="H626:M626"/>
    <mergeCell ref="D602:D603"/>
    <mergeCell ref="L602:M602"/>
    <mergeCell ref="J575:K575"/>
    <mergeCell ref="I575:I576"/>
    <mergeCell ref="N574:O574"/>
    <mergeCell ref="P545:S545"/>
    <mergeCell ref="R546:S546"/>
    <mergeCell ref="P546:Q546"/>
    <mergeCell ref="P433:Q433"/>
    <mergeCell ref="R433:S433"/>
    <mergeCell ref="N573:S573"/>
    <mergeCell ref="N508:O508"/>
    <mergeCell ref="N483:N484"/>
    <mergeCell ref="N544:S544"/>
    <mergeCell ref="O546:O547"/>
    <mergeCell ref="N546:N547"/>
    <mergeCell ref="N545:O545"/>
    <mergeCell ref="O483:O484"/>
    <mergeCell ref="N509:N510"/>
    <mergeCell ref="A542:N542"/>
    <mergeCell ref="A544:A547"/>
    <mergeCell ref="B544:C545"/>
    <mergeCell ref="H545:I545"/>
    <mergeCell ref="A571:N571"/>
    <mergeCell ref="F546:G546"/>
    <mergeCell ref="B546:B547"/>
    <mergeCell ref="H574:I574"/>
    <mergeCell ref="A573:A576"/>
    <mergeCell ref="I295:I296"/>
    <mergeCell ref="O324:O325"/>
    <mergeCell ref="J323:M323"/>
    <mergeCell ref="J324:K324"/>
    <mergeCell ref="N323:O323"/>
    <mergeCell ref="N324:N325"/>
    <mergeCell ref="H323:I323"/>
    <mergeCell ref="N432:O432"/>
    <mergeCell ref="P405:S405"/>
    <mergeCell ref="J406:K406"/>
    <mergeCell ref="N267:S267"/>
    <mergeCell ref="R244:S244"/>
    <mergeCell ref="P168:S168"/>
    <mergeCell ref="J194:K194"/>
    <mergeCell ref="I219:I220"/>
    <mergeCell ref="H243:I243"/>
    <mergeCell ref="N243:O243"/>
    <mergeCell ref="P243:S243"/>
    <mergeCell ref="N244:N245"/>
    <mergeCell ref="O244:O245"/>
    <mergeCell ref="N167:S167"/>
    <mergeCell ref="R169:S169"/>
    <mergeCell ref="N169:N170"/>
    <mergeCell ref="P169:Q169"/>
    <mergeCell ref="O169:O170"/>
    <mergeCell ref="L406:M406"/>
    <mergeCell ref="P406:Q406"/>
    <mergeCell ref="R406:S406"/>
    <mergeCell ref="O406:O407"/>
    <mergeCell ref="N406:N407"/>
    <mergeCell ref="R219:S219"/>
    <mergeCell ref="N322:S322"/>
    <mergeCell ref="P379:S379"/>
    <mergeCell ref="P380:Q380"/>
    <mergeCell ref="R380:S380"/>
    <mergeCell ref="J168:M168"/>
    <mergeCell ref="J169:K169"/>
    <mergeCell ref="L169:M169"/>
    <mergeCell ref="O219:O220"/>
    <mergeCell ref="P244:Q244"/>
    <mergeCell ref="P268:S268"/>
    <mergeCell ref="N268:O268"/>
    <mergeCell ref="N242:S242"/>
    <mergeCell ref="J243:M243"/>
    <mergeCell ref="C272:C284"/>
    <mergeCell ref="B272:B284"/>
    <mergeCell ref="D169:D170"/>
    <mergeCell ref="B194:B195"/>
    <mergeCell ref="B172:B184"/>
    <mergeCell ref="C197:C209"/>
    <mergeCell ref="E219:E220"/>
    <mergeCell ref="C244:C245"/>
    <mergeCell ref="B116:B128"/>
    <mergeCell ref="C116:C128"/>
    <mergeCell ref="C172:C184"/>
    <mergeCell ref="B187:R187"/>
    <mergeCell ref="N168:O168"/>
    <mergeCell ref="B141:B153"/>
    <mergeCell ref="C141:C153"/>
    <mergeCell ref="A165:I165"/>
    <mergeCell ref="C138:C139"/>
    <mergeCell ref="H138:H139"/>
    <mergeCell ref="B138:B139"/>
    <mergeCell ref="A134:I134"/>
    <mergeCell ref="H136:M136"/>
    <mergeCell ref="H137:I137"/>
    <mergeCell ref="D167:G168"/>
    <mergeCell ref="A160:D160"/>
    <mergeCell ref="H242:M242"/>
    <mergeCell ref="D242:G243"/>
    <mergeCell ref="E244:E245"/>
    <mergeCell ref="F244:G244"/>
    <mergeCell ref="D244:D245"/>
    <mergeCell ref="L244:M244"/>
    <mergeCell ref="I244:I245"/>
    <mergeCell ref="A242:A245"/>
    <mergeCell ref="B242:C243"/>
    <mergeCell ref="I60:I61"/>
    <mergeCell ref="I169:I170"/>
    <mergeCell ref="A190:I190"/>
    <mergeCell ref="E194:E195"/>
    <mergeCell ref="F194:G194"/>
    <mergeCell ref="I194:I195"/>
    <mergeCell ref="D192:G193"/>
    <mergeCell ref="D194:D195"/>
    <mergeCell ref="H194:H195"/>
    <mergeCell ref="H193:I193"/>
    <mergeCell ref="A192:A195"/>
    <mergeCell ref="B192:C193"/>
    <mergeCell ref="H192:M192"/>
    <mergeCell ref="L194:M194"/>
    <mergeCell ref="J193:M193"/>
    <mergeCell ref="C194:C195"/>
    <mergeCell ref="E169:E170"/>
    <mergeCell ref="C169:C170"/>
    <mergeCell ref="B169:B170"/>
    <mergeCell ref="A167:A170"/>
    <mergeCell ref="B167:C168"/>
    <mergeCell ref="H168:I168"/>
    <mergeCell ref="I35:I36"/>
    <mergeCell ref="C38:C50"/>
    <mergeCell ref="B38:B50"/>
    <mergeCell ref="B13:B25"/>
    <mergeCell ref="C13:C25"/>
    <mergeCell ref="B33:C34"/>
    <mergeCell ref="C35:C36"/>
    <mergeCell ref="D8:G9"/>
    <mergeCell ref="F169:G169"/>
    <mergeCell ref="H169:H170"/>
    <mergeCell ref="D136:G137"/>
    <mergeCell ref="H167:M167"/>
    <mergeCell ref="E138:E139"/>
    <mergeCell ref="F138:G138"/>
    <mergeCell ref="B35:B36"/>
    <mergeCell ref="H8:M8"/>
    <mergeCell ref="H10:H11"/>
    <mergeCell ref="E10:E11"/>
    <mergeCell ref="F10:G10"/>
    <mergeCell ref="D10:D11"/>
    <mergeCell ref="B10:B11"/>
    <mergeCell ref="C10:C11"/>
    <mergeCell ref="D33:G34"/>
    <mergeCell ref="H60:H61"/>
    <mergeCell ref="N8:S8"/>
    <mergeCell ref="H9:I9"/>
    <mergeCell ref="J9:M9"/>
    <mergeCell ref="N9:O9"/>
    <mergeCell ref="P9:S9"/>
    <mergeCell ref="J34:M34"/>
    <mergeCell ref="R10:S10"/>
    <mergeCell ref="I10:I11"/>
    <mergeCell ref="J10:K10"/>
    <mergeCell ref="L10:M10"/>
    <mergeCell ref="N10:N11"/>
    <mergeCell ref="O10:O11"/>
    <mergeCell ref="P10:Q10"/>
    <mergeCell ref="N34:O34"/>
    <mergeCell ref="A58:A61"/>
    <mergeCell ref="O35:O36"/>
    <mergeCell ref="J59:M59"/>
    <mergeCell ref="N58:S58"/>
    <mergeCell ref="R35:S35"/>
    <mergeCell ref="H59:I59"/>
    <mergeCell ref="O60:O61"/>
    <mergeCell ref="P60:Q60"/>
    <mergeCell ref="H58:M58"/>
    <mergeCell ref="F60:G60"/>
    <mergeCell ref="B58:C59"/>
    <mergeCell ref="D58:G59"/>
    <mergeCell ref="E60:E61"/>
    <mergeCell ref="L60:M60"/>
    <mergeCell ref="J60:K60"/>
    <mergeCell ref="B60:B61"/>
    <mergeCell ref="A33:A36"/>
    <mergeCell ref="L35:M35"/>
    <mergeCell ref="H33:M33"/>
    <mergeCell ref="H34:I34"/>
    <mergeCell ref="E35:E36"/>
    <mergeCell ref="F35:G35"/>
    <mergeCell ref="J35:K35"/>
    <mergeCell ref="H35:H36"/>
    <mergeCell ref="R87:S87"/>
    <mergeCell ref="P34:S34"/>
    <mergeCell ref="N85:S85"/>
    <mergeCell ref="N87:N88"/>
    <mergeCell ref="N33:S33"/>
    <mergeCell ref="O87:O88"/>
    <mergeCell ref="P87:Q87"/>
    <mergeCell ref="N86:O86"/>
    <mergeCell ref="P86:S86"/>
    <mergeCell ref="N60:N61"/>
    <mergeCell ref="P59:S59"/>
    <mergeCell ref="N35:N36"/>
    <mergeCell ref="N59:O59"/>
    <mergeCell ref="R60:S60"/>
    <mergeCell ref="P35:Q35"/>
    <mergeCell ref="D35:D36"/>
    <mergeCell ref="P138:Q138"/>
    <mergeCell ref="A109:I109"/>
    <mergeCell ref="E113:E114"/>
    <mergeCell ref="D111:G112"/>
    <mergeCell ref="D113:D114"/>
    <mergeCell ref="A111:A114"/>
    <mergeCell ref="N112:O112"/>
    <mergeCell ref="N111:S111"/>
    <mergeCell ref="J138:K138"/>
    <mergeCell ref="L138:M138"/>
    <mergeCell ref="P112:S112"/>
    <mergeCell ref="R113:S113"/>
    <mergeCell ref="O138:O139"/>
    <mergeCell ref="N138:N139"/>
    <mergeCell ref="R138:S138"/>
    <mergeCell ref="P113:Q113"/>
    <mergeCell ref="O113:O114"/>
    <mergeCell ref="N113:N114"/>
    <mergeCell ref="P137:S137"/>
    <mergeCell ref="N136:S136"/>
    <mergeCell ref="N137:O137"/>
    <mergeCell ref="J137:M137"/>
    <mergeCell ref="I138:I139"/>
    <mergeCell ref="A85:A88"/>
    <mergeCell ref="A136:A139"/>
    <mergeCell ref="I113:I114"/>
    <mergeCell ref="J113:K113"/>
    <mergeCell ref="H113:H114"/>
    <mergeCell ref="H112:I112"/>
    <mergeCell ref="B111:C112"/>
    <mergeCell ref="H111:M111"/>
    <mergeCell ref="J112:M112"/>
    <mergeCell ref="H87:H88"/>
    <mergeCell ref="H85:M85"/>
    <mergeCell ref="B85:C86"/>
    <mergeCell ref="B90:B102"/>
    <mergeCell ref="C90:C102"/>
    <mergeCell ref="F113:G113"/>
    <mergeCell ref="H86:I86"/>
    <mergeCell ref="J86:M86"/>
    <mergeCell ref="J87:K87"/>
    <mergeCell ref="L87:M87"/>
    <mergeCell ref="L113:M113"/>
    <mergeCell ref="F87:G87"/>
    <mergeCell ref="I87:I88"/>
    <mergeCell ref="C63:C75"/>
    <mergeCell ref="C60:C61"/>
    <mergeCell ref="B113:B114"/>
    <mergeCell ref="D87:E87"/>
    <mergeCell ref="B87:B88"/>
    <mergeCell ref="C87:C88"/>
    <mergeCell ref="C113:C114"/>
    <mergeCell ref="B63:B75"/>
    <mergeCell ref="D85:G86"/>
    <mergeCell ref="D60:D61"/>
    <mergeCell ref="D219:D220"/>
    <mergeCell ref="H217:M217"/>
    <mergeCell ref="N192:S192"/>
    <mergeCell ref="N193:O193"/>
    <mergeCell ref="P193:S193"/>
    <mergeCell ref="P194:Q194"/>
    <mergeCell ref="R194:S194"/>
    <mergeCell ref="H219:H220"/>
    <mergeCell ref="J219:K219"/>
    <mergeCell ref="L219:M219"/>
    <mergeCell ref="N194:N195"/>
    <mergeCell ref="N219:N220"/>
    <mergeCell ref="N217:S217"/>
    <mergeCell ref="N218:O218"/>
    <mergeCell ref="J218:M218"/>
    <mergeCell ref="P218:S218"/>
    <mergeCell ref="O194:O195"/>
    <mergeCell ref="A215:I215"/>
    <mergeCell ref="B197:B209"/>
    <mergeCell ref="D217:G218"/>
    <mergeCell ref="H218:I218"/>
    <mergeCell ref="B219:B220"/>
    <mergeCell ref="P219:Q219"/>
    <mergeCell ref="C219:C220"/>
    <mergeCell ref="I269:I270"/>
    <mergeCell ref="H294:I294"/>
    <mergeCell ref="N295:N296"/>
    <mergeCell ref="O295:O296"/>
    <mergeCell ref="P295:Q295"/>
    <mergeCell ref="H293:M293"/>
    <mergeCell ref="N269:N270"/>
    <mergeCell ref="P323:S323"/>
    <mergeCell ref="F219:G219"/>
    <mergeCell ref="H295:H296"/>
    <mergeCell ref="L295:M295"/>
    <mergeCell ref="A240:I240"/>
    <mergeCell ref="B222:B234"/>
    <mergeCell ref="C222:C234"/>
    <mergeCell ref="E269:E270"/>
    <mergeCell ref="D295:D296"/>
    <mergeCell ref="B244:B245"/>
    <mergeCell ref="J244:K244"/>
    <mergeCell ref="H244:H245"/>
    <mergeCell ref="H267:M267"/>
    <mergeCell ref="H269:H270"/>
    <mergeCell ref="H268:I268"/>
    <mergeCell ref="J268:M268"/>
    <mergeCell ref="L269:M269"/>
    <mergeCell ref="N293:S293"/>
    <mergeCell ref="J294:M294"/>
    <mergeCell ref="P294:S294"/>
    <mergeCell ref="N294:O294"/>
    <mergeCell ref="P269:Q269"/>
    <mergeCell ref="R269:S269"/>
    <mergeCell ref="R295:S295"/>
    <mergeCell ref="O269:O270"/>
    <mergeCell ref="J269:K269"/>
    <mergeCell ref="J295:K295"/>
    <mergeCell ref="E546:E547"/>
    <mergeCell ref="D573:G574"/>
    <mergeCell ref="A566:J566"/>
    <mergeCell ref="H546:H547"/>
    <mergeCell ref="H573:M573"/>
    <mergeCell ref="E509:E510"/>
    <mergeCell ref="C549:C561"/>
    <mergeCell ref="L575:M575"/>
    <mergeCell ref="E534:F534"/>
    <mergeCell ref="J546:K546"/>
    <mergeCell ref="L546:M546"/>
    <mergeCell ref="D546:D547"/>
    <mergeCell ref="D544:G545"/>
    <mergeCell ref="H544:M544"/>
    <mergeCell ref="L509:M509"/>
    <mergeCell ref="J509:K509"/>
    <mergeCell ref="I509:I510"/>
    <mergeCell ref="H509:H510"/>
    <mergeCell ref="J574:M574"/>
    <mergeCell ref="B573:C574"/>
    <mergeCell ref="N482:O482"/>
    <mergeCell ref="A481:A484"/>
    <mergeCell ref="B483:B484"/>
    <mergeCell ref="D433:D434"/>
    <mergeCell ref="N431:S431"/>
    <mergeCell ref="L433:M433"/>
    <mergeCell ref="J457:M457"/>
    <mergeCell ref="N457:O457"/>
    <mergeCell ref="P457:S457"/>
    <mergeCell ref="J432:M432"/>
    <mergeCell ref="H431:M431"/>
    <mergeCell ref="N456:S456"/>
    <mergeCell ref="H457:I457"/>
    <mergeCell ref="O433:O434"/>
    <mergeCell ref="P432:S432"/>
    <mergeCell ref="N433:N434"/>
    <mergeCell ref="H456:M456"/>
    <mergeCell ref="D456:G457"/>
    <mergeCell ref="J458:K458"/>
    <mergeCell ref="L458:M458"/>
    <mergeCell ref="N458:N459"/>
    <mergeCell ref="C436:C448"/>
    <mergeCell ref="J483:K483"/>
    <mergeCell ref="H483:H484"/>
    <mergeCell ref="J482:M482"/>
    <mergeCell ref="F483:G483"/>
    <mergeCell ref="I483:I484"/>
    <mergeCell ref="L483:M483"/>
    <mergeCell ref="C461:C473"/>
    <mergeCell ref="H482:I482"/>
    <mergeCell ref="D483:D484"/>
    <mergeCell ref="R602:S602"/>
    <mergeCell ref="R682:S682"/>
    <mergeCell ref="O682:O683"/>
    <mergeCell ref="P682:Q682"/>
    <mergeCell ref="N682:N683"/>
    <mergeCell ref="H682:H683"/>
    <mergeCell ref="N681:O681"/>
    <mergeCell ref="J681:M681"/>
    <mergeCell ref="P681:S681"/>
    <mergeCell ref="R628:S628"/>
    <mergeCell ref="O628:O629"/>
    <mergeCell ref="R656:S656"/>
    <mergeCell ref="P655:S655"/>
    <mergeCell ref="H680:M680"/>
    <mergeCell ref="A678:N678"/>
    <mergeCell ref="A680:A683"/>
    <mergeCell ref="B680:C681"/>
    <mergeCell ref="E682:E683"/>
    <mergeCell ref="D682:D683"/>
    <mergeCell ref="J627:M627"/>
    <mergeCell ref="H628:H629"/>
    <mergeCell ref="E656:E657"/>
    <mergeCell ref="A654:A657"/>
    <mergeCell ref="J655:M655"/>
    <mergeCell ref="A347:A350"/>
    <mergeCell ref="H347:M347"/>
    <mergeCell ref="J348:M348"/>
    <mergeCell ref="B352:B364"/>
    <mergeCell ref="H349:H350"/>
    <mergeCell ref="B383:B395"/>
    <mergeCell ref="R324:S324"/>
    <mergeCell ref="P349:Q349"/>
    <mergeCell ref="N378:S378"/>
    <mergeCell ref="C352:C364"/>
    <mergeCell ref="N347:S347"/>
    <mergeCell ref="B378:C379"/>
    <mergeCell ref="P324:Q324"/>
    <mergeCell ref="A368:B368"/>
    <mergeCell ref="L324:M324"/>
    <mergeCell ref="I324:I325"/>
    <mergeCell ref="R349:S349"/>
    <mergeCell ref="N348:O348"/>
    <mergeCell ref="J379:M379"/>
    <mergeCell ref="D349:D350"/>
    <mergeCell ref="E349:E350"/>
    <mergeCell ref="F380:G380"/>
    <mergeCell ref="N380:N381"/>
    <mergeCell ref="O380:O381"/>
    <mergeCell ref="D322:G323"/>
    <mergeCell ref="O349:O350"/>
    <mergeCell ref="N349:N350"/>
    <mergeCell ref="J405:M405"/>
    <mergeCell ref="H348:I348"/>
    <mergeCell ref="H379:I379"/>
    <mergeCell ref="I349:I350"/>
    <mergeCell ref="H378:M378"/>
    <mergeCell ref="B327:B339"/>
    <mergeCell ref="H322:M322"/>
    <mergeCell ref="N405:O405"/>
    <mergeCell ref="N379:O379"/>
    <mergeCell ref="H404:M404"/>
    <mergeCell ref="L380:M380"/>
    <mergeCell ref="F349:G349"/>
    <mergeCell ref="J349:K349"/>
    <mergeCell ref="L349:M349"/>
    <mergeCell ref="N404:S404"/>
    <mergeCell ref="D347:G348"/>
    <mergeCell ref="P348:S348"/>
    <mergeCell ref="B458:B459"/>
    <mergeCell ref="C458:C459"/>
    <mergeCell ref="P482:S482"/>
    <mergeCell ref="N481:S481"/>
    <mergeCell ref="P508:S508"/>
    <mergeCell ref="R509:S509"/>
    <mergeCell ref="P574:S574"/>
    <mergeCell ref="J545:M545"/>
    <mergeCell ref="E483:E484"/>
    <mergeCell ref="N507:S507"/>
    <mergeCell ref="B509:B510"/>
    <mergeCell ref="C509:C510"/>
    <mergeCell ref="B507:C508"/>
    <mergeCell ref="C486:C498"/>
    <mergeCell ref="E531:F531"/>
    <mergeCell ref="D509:D510"/>
    <mergeCell ref="D507:G508"/>
    <mergeCell ref="F509:G509"/>
    <mergeCell ref="B481:C482"/>
    <mergeCell ref="P509:Q509"/>
    <mergeCell ref="I458:I459"/>
    <mergeCell ref="O458:O459"/>
    <mergeCell ref="B461:B473"/>
    <mergeCell ref="A505:N505"/>
    <mergeCell ref="A456:A459"/>
    <mergeCell ref="A565:K565"/>
    <mergeCell ref="B436:B448"/>
    <mergeCell ref="H654:M654"/>
    <mergeCell ref="N654:S654"/>
    <mergeCell ref="P656:Q656"/>
    <mergeCell ref="O656:O657"/>
    <mergeCell ref="J656:K656"/>
    <mergeCell ref="N656:N657"/>
    <mergeCell ref="O509:O510"/>
    <mergeCell ref="D458:D459"/>
    <mergeCell ref="E458:E459"/>
    <mergeCell ref="H508:I508"/>
    <mergeCell ref="H507:M507"/>
    <mergeCell ref="P458:Q458"/>
    <mergeCell ref="R458:S458"/>
    <mergeCell ref="P483:Q483"/>
    <mergeCell ref="R483:S483"/>
    <mergeCell ref="F458:G458"/>
    <mergeCell ref="J508:M508"/>
    <mergeCell ref="B456:C457"/>
    <mergeCell ref="N626:S626"/>
    <mergeCell ref="H601:I601"/>
    <mergeCell ref="J601:M601"/>
  </mergeCells>
  <phoneticPr fontId="82" type="noConversion"/>
  <pageMargins left="0.7" right="0.7" top="0.75" bottom="0.75" header="0.3" footer="0.3"/>
  <pageSetup paperSize="9" scale="2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8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PO 2014-2015</vt:lpstr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paszosky</dc:creator>
  <cp:lastModifiedBy>fapa</cp:lastModifiedBy>
  <cp:lastPrinted>2016-04-08T07:10:50Z</cp:lastPrinted>
  <dcterms:created xsi:type="dcterms:W3CDTF">2015-09-09T09:21:11Z</dcterms:created>
  <dcterms:modified xsi:type="dcterms:W3CDTF">2016-05-12T14:04:52Z</dcterms:modified>
</cp:coreProperties>
</file>