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12" yWindow="-12" windowWidth="19440" windowHeight="6180" firstSheet="32" activeTab="36"/>
  </bookViews>
  <sheets>
    <sheet name="dolnośląskie" sheetId="1" r:id="rId1"/>
    <sheet name="kujawsko-pomorskie" sheetId="4" r:id="rId2"/>
    <sheet name="lubelskie" sheetId="5" r:id="rId3"/>
    <sheet name="lubuskie" sheetId="6" r:id="rId4"/>
    <sheet name="łódzkie" sheetId="7" r:id="rId5"/>
    <sheet name="małopolskie" sheetId="8" r:id="rId6"/>
    <sheet name="mazowieckie" sheetId="9" r:id="rId7"/>
    <sheet name="opolskie" sheetId="10" r:id="rId8"/>
    <sheet name="podkarpackie" sheetId="11" r:id="rId9"/>
    <sheet name="podlaskie" sheetId="12" r:id="rId10"/>
    <sheet name="pomorskie" sheetId="13" r:id="rId11"/>
    <sheet name="ślaskie" sheetId="14" r:id="rId12"/>
    <sheet name="świętokrzyskie" sheetId="15" r:id="rId13"/>
    <sheet name="warmińsko-mazurskie" sheetId="16" r:id="rId14"/>
    <sheet name="wielkopolskie" sheetId="17" r:id="rId15"/>
    <sheet name="zachodniopomorskie" sheetId="18" r:id="rId16"/>
    <sheet name="Agencja Rynku Rolnego" sheetId="19" r:id="rId17"/>
    <sheet name="ARiMR" sheetId="20" r:id="rId18"/>
    <sheet name="MRiRW" sheetId="21" r:id="rId19"/>
    <sheet name="Centrum Doradztwa Rolniczego" sheetId="22" r:id="rId20"/>
    <sheet name="ODR woj. dolnośląskie" sheetId="23" r:id="rId21"/>
    <sheet name="ODR woj. kujawsko-pomorskie" sheetId="24" r:id="rId22"/>
    <sheet name="ODR woj. lubelskie" sheetId="25" r:id="rId23"/>
    <sheet name="ODR woj. lubuskie" sheetId="26" r:id="rId24"/>
    <sheet name="ODR woj. łódzkie" sheetId="27" r:id="rId25"/>
    <sheet name="ODR woj. małopolskie" sheetId="28" r:id="rId26"/>
    <sheet name="ODR woj. mazowieckie" sheetId="29" r:id="rId27"/>
    <sheet name="ODR woj. opolskie" sheetId="30" r:id="rId28"/>
    <sheet name="ODR woj. podkarpackie" sheetId="31" r:id="rId29"/>
    <sheet name="ODR woj. podlaskie" sheetId="32" r:id="rId30"/>
    <sheet name="ODR woj. pomorskie" sheetId="33" r:id="rId31"/>
    <sheet name="ODR woj. ślaskie" sheetId="34" r:id="rId32"/>
    <sheet name="ODR woj. świętokrzyskie" sheetId="35" r:id="rId33"/>
    <sheet name="ODR woj. warmińsko-mazurskie" sheetId="36" r:id="rId34"/>
    <sheet name="ODR woj. wielkopolskie" sheetId="37" r:id="rId35"/>
    <sheet name="ODR woj. zachodniopomorskie" sheetId="38" r:id="rId36"/>
    <sheet name="RAZEM" sheetId="2" r:id="rId37"/>
    <sheet name="Arkusz3" sheetId="3" r:id="rId38"/>
  </sheets>
  <externalReferences>
    <externalReference r:id="rId39"/>
    <externalReference r:id="rId40"/>
  </externalReferences>
  <calcPr calcId="145621"/>
</workbook>
</file>

<file path=xl/calcChain.xml><?xml version="1.0" encoding="utf-8"?>
<calcChain xmlns="http://schemas.openxmlformats.org/spreadsheetml/2006/main">
  <c r="I219" i="21" l="1"/>
  <c r="H219" i="21"/>
  <c r="G219" i="21"/>
  <c r="F219" i="21"/>
  <c r="D219" i="21"/>
  <c r="E218" i="21"/>
  <c r="E217" i="21"/>
  <c r="E216" i="21"/>
  <c r="E214" i="21"/>
  <c r="E219" i="21" s="1"/>
  <c r="L209" i="21"/>
  <c r="K209" i="21"/>
  <c r="J209" i="21"/>
  <c r="I209" i="21"/>
  <c r="H209" i="21"/>
  <c r="G209" i="21"/>
  <c r="F209" i="21"/>
  <c r="E209" i="21"/>
  <c r="D209" i="21"/>
  <c r="K196" i="21"/>
  <c r="I196" i="21"/>
  <c r="G195" i="21"/>
  <c r="G194" i="21"/>
  <c r="G193" i="21"/>
  <c r="G192" i="21"/>
  <c r="L191" i="21"/>
  <c r="L196" i="21" s="1"/>
  <c r="J191" i="21"/>
  <c r="J196" i="21" s="1"/>
  <c r="H191" i="21"/>
  <c r="H196" i="21" s="1"/>
  <c r="G191" i="21"/>
  <c r="F191" i="21"/>
  <c r="F196" i="21" s="1"/>
  <c r="E191" i="21"/>
  <c r="E196" i="21" s="1"/>
  <c r="D191" i="21"/>
  <c r="D196" i="21" s="1"/>
  <c r="G190" i="21"/>
  <c r="G189" i="21"/>
  <c r="G196" i="21" s="1"/>
  <c r="N185" i="21"/>
  <c r="M185" i="21"/>
  <c r="L185" i="21"/>
  <c r="I185" i="21"/>
  <c r="E185" i="21"/>
  <c r="G184" i="21"/>
  <c r="G183" i="21"/>
  <c r="G182" i="21"/>
  <c r="G181" i="21"/>
  <c r="O180" i="21"/>
  <c r="O185" i="21" s="1"/>
  <c r="K180" i="21"/>
  <c r="K185" i="21" s="1"/>
  <c r="J180" i="21"/>
  <c r="J185" i="21" s="1"/>
  <c r="I180" i="21"/>
  <c r="H180" i="21"/>
  <c r="H185" i="21" s="1"/>
  <c r="F180" i="21"/>
  <c r="F185" i="21" s="1"/>
  <c r="E180" i="21"/>
  <c r="G180" i="21" s="1"/>
  <c r="D180" i="21"/>
  <c r="D185" i="21" s="1"/>
  <c r="G179" i="21"/>
  <c r="G178" i="21"/>
  <c r="I172" i="21"/>
  <c r="H172" i="21"/>
  <c r="G172" i="21"/>
  <c r="F172" i="21"/>
  <c r="E172" i="21"/>
  <c r="D172" i="21"/>
  <c r="K171" i="21"/>
  <c r="J171" i="21"/>
  <c r="K170" i="21"/>
  <c r="J170" i="21"/>
  <c r="K169" i="21"/>
  <c r="J169" i="21"/>
  <c r="K168" i="21"/>
  <c r="J168" i="21"/>
  <c r="K167" i="21"/>
  <c r="J167" i="21"/>
  <c r="K166" i="21"/>
  <c r="J166" i="21"/>
  <c r="K165" i="21"/>
  <c r="K172" i="21" s="1"/>
  <c r="J165" i="21"/>
  <c r="J172" i="21" s="1"/>
  <c r="J162" i="21"/>
  <c r="I162" i="21"/>
  <c r="H162" i="21"/>
  <c r="F162" i="21"/>
  <c r="E162" i="21"/>
  <c r="D162" i="21"/>
  <c r="G161" i="21"/>
  <c r="G160" i="21"/>
  <c r="G159" i="21"/>
  <c r="G158" i="21"/>
  <c r="G157" i="21"/>
  <c r="G156" i="21"/>
  <c r="G155" i="21"/>
  <c r="G162" i="21" s="1"/>
  <c r="N151" i="21"/>
  <c r="M151" i="21"/>
  <c r="L151" i="21"/>
  <c r="K151" i="21"/>
  <c r="J151" i="21"/>
  <c r="H151" i="21"/>
  <c r="G151" i="21"/>
  <c r="F151" i="21"/>
  <c r="E151" i="21"/>
  <c r="D151" i="21"/>
  <c r="I150" i="21"/>
  <c r="I149" i="21"/>
  <c r="I148" i="21"/>
  <c r="I147" i="21"/>
  <c r="I146" i="21"/>
  <c r="I145" i="21"/>
  <c r="I144" i="21"/>
  <c r="I151" i="21" s="1"/>
  <c r="F137" i="21"/>
  <c r="E137" i="21"/>
  <c r="D137" i="21"/>
  <c r="G136" i="21"/>
  <c r="G135" i="21"/>
  <c r="G134" i="21"/>
  <c r="G133" i="21"/>
  <c r="G132" i="21"/>
  <c r="G131" i="21"/>
  <c r="G137" i="21" s="1"/>
  <c r="L127" i="21"/>
  <c r="K127" i="21"/>
  <c r="I127" i="21"/>
  <c r="H127" i="21"/>
  <c r="G127" i="21"/>
  <c r="F127" i="21"/>
  <c r="E127" i="21"/>
  <c r="D127" i="21"/>
  <c r="L116" i="21"/>
  <c r="K116" i="21"/>
  <c r="I116" i="21"/>
  <c r="H116" i="21"/>
  <c r="G116" i="21"/>
  <c r="F116" i="21"/>
  <c r="E116" i="21"/>
  <c r="D116" i="21"/>
  <c r="M105" i="21"/>
  <c r="L105" i="21"/>
  <c r="K105" i="21"/>
  <c r="J105" i="21"/>
  <c r="I105" i="21"/>
  <c r="H105" i="21"/>
  <c r="G105" i="21"/>
  <c r="F105" i="21"/>
  <c r="E105" i="21"/>
  <c r="D105" i="21"/>
  <c r="K92" i="21"/>
  <c r="J92" i="21"/>
  <c r="I92" i="21"/>
  <c r="H92" i="21"/>
  <c r="G92" i="21"/>
  <c r="F92" i="21"/>
  <c r="E92" i="21"/>
  <c r="D92" i="21"/>
  <c r="O79" i="21"/>
  <c r="N79" i="21"/>
  <c r="M79" i="21"/>
  <c r="L79" i="21"/>
  <c r="K79" i="21"/>
  <c r="J79" i="21"/>
  <c r="I79" i="21"/>
  <c r="F79" i="21"/>
  <c r="G78" i="21"/>
  <c r="G77" i="21"/>
  <c r="G76" i="21"/>
  <c r="G75" i="21"/>
  <c r="E74" i="21"/>
  <c r="E79" i="21" s="1"/>
  <c r="D74" i="21"/>
  <c r="D79" i="21" s="1"/>
  <c r="G73" i="21"/>
  <c r="G72" i="21"/>
  <c r="L69" i="21"/>
  <c r="K69" i="21"/>
  <c r="I69" i="21"/>
  <c r="H69" i="21"/>
  <c r="G69" i="21"/>
  <c r="F69" i="21"/>
  <c r="E69" i="21"/>
  <c r="D69" i="21"/>
  <c r="K58" i="21"/>
  <c r="J58" i="21"/>
  <c r="I58" i="21"/>
  <c r="H58" i="21"/>
  <c r="G58" i="21"/>
  <c r="F58" i="21"/>
  <c r="E58" i="21"/>
  <c r="D58" i="21"/>
  <c r="E47" i="21"/>
  <c r="D47" i="21"/>
  <c r="D35" i="21"/>
  <c r="G34" i="21"/>
  <c r="G33" i="21"/>
  <c r="G32" i="21"/>
  <c r="G31" i="21"/>
  <c r="F30" i="21"/>
  <c r="F35" i="21" s="1"/>
  <c r="E30" i="21"/>
  <c r="G30" i="21" s="1"/>
  <c r="G29" i="21"/>
  <c r="G28" i="21"/>
  <c r="N24" i="21"/>
  <c r="M24" i="21"/>
  <c r="K24" i="21"/>
  <c r="J24" i="21"/>
  <c r="G23" i="21"/>
  <c r="G22" i="21"/>
  <c r="G21" i="21"/>
  <c r="G20" i="21"/>
  <c r="O19" i="21"/>
  <c r="O24" i="21" s="1"/>
  <c r="L19" i="21"/>
  <c r="L24" i="21" s="1"/>
  <c r="I19" i="21"/>
  <c r="I24" i="21" s="1"/>
  <c r="H19" i="21"/>
  <c r="H24" i="21" s="1"/>
  <c r="F19" i="21"/>
  <c r="F24" i="21" s="1"/>
  <c r="E19" i="21"/>
  <c r="E24" i="21" s="1"/>
  <c r="D19" i="21"/>
  <c r="D24" i="21" s="1"/>
  <c r="G24" i="21" s="1"/>
  <c r="G18" i="21"/>
  <c r="G17" i="21"/>
  <c r="G35" i="21" l="1"/>
  <c r="G185" i="21"/>
  <c r="E35" i="21"/>
  <c r="G19" i="21"/>
  <c r="G74" i="21"/>
  <c r="G79" i="21" s="1"/>
  <c r="I219" i="38" l="1"/>
  <c r="H219" i="38"/>
  <c r="G219" i="38"/>
  <c r="F219" i="38"/>
  <c r="E219" i="38"/>
  <c r="D219" i="38"/>
  <c r="L209" i="38"/>
  <c r="K209" i="38"/>
  <c r="J209" i="38"/>
  <c r="I209" i="38"/>
  <c r="H209" i="38"/>
  <c r="G209" i="38"/>
  <c r="F209" i="38"/>
  <c r="E209" i="38"/>
  <c r="D209" i="38"/>
  <c r="L196" i="38"/>
  <c r="K196" i="38"/>
  <c r="J196" i="38"/>
  <c r="I196" i="38"/>
  <c r="H196" i="38"/>
  <c r="F196" i="38"/>
  <c r="E196" i="38"/>
  <c r="D196" i="38"/>
  <c r="G195" i="38"/>
  <c r="G194" i="38"/>
  <c r="G193" i="38"/>
  <c r="G192" i="38"/>
  <c r="G191" i="38"/>
  <c r="G190" i="38"/>
  <c r="G189" i="38"/>
  <c r="G196" i="38" s="1"/>
  <c r="O185" i="38"/>
  <c r="N185" i="38"/>
  <c r="M185" i="38"/>
  <c r="L185" i="38"/>
  <c r="K185" i="38"/>
  <c r="J185" i="38"/>
  <c r="I185" i="38"/>
  <c r="H185" i="38"/>
  <c r="F185" i="38"/>
  <c r="E185" i="38"/>
  <c r="D185" i="38"/>
  <c r="G184" i="38"/>
  <c r="G183" i="38"/>
  <c r="G182" i="38"/>
  <c r="G181" i="38"/>
  <c r="G180" i="38"/>
  <c r="G179" i="38"/>
  <c r="G178" i="38"/>
  <c r="G185" i="38" s="1"/>
  <c r="I172" i="38"/>
  <c r="H172" i="38"/>
  <c r="G172" i="38"/>
  <c r="F172" i="38"/>
  <c r="E172" i="38"/>
  <c r="D172" i="38"/>
  <c r="K171" i="38"/>
  <c r="J171" i="38"/>
  <c r="K170" i="38"/>
  <c r="J170" i="38"/>
  <c r="K169" i="38"/>
  <c r="J169" i="38"/>
  <c r="K168" i="38"/>
  <c r="J168" i="38"/>
  <c r="K167" i="38"/>
  <c r="J167" i="38"/>
  <c r="K166" i="38"/>
  <c r="J166" i="38"/>
  <c r="K165" i="38"/>
  <c r="K172" i="38" s="1"/>
  <c r="J165" i="38"/>
  <c r="J172" i="38" s="1"/>
  <c r="J162" i="38"/>
  <c r="I162" i="38"/>
  <c r="H162" i="38"/>
  <c r="F162" i="38"/>
  <c r="E162" i="38"/>
  <c r="D162" i="38"/>
  <c r="G161" i="38"/>
  <c r="G160" i="38"/>
  <c r="G159" i="38"/>
  <c r="G158" i="38"/>
  <c r="G156" i="38"/>
  <c r="G155" i="38"/>
  <c r="G162" i="38" s="1"/>
  <c r="N151" i="38"/>
  <c r="M151" i="38"/>
  <c r="L151" i="38"/>
  <c r="K151" i="38"/>
  <c r="J151" i="38"/>
  <c r="H151" i="38"/>
  <c r="G151" i="38"/>
  <c r="F151" i="38"/>
  <c r="E151" i="38"/>
  <c r="D151" i="38"/>
  <c r="I150" i="38"/>
  <c r="I149" i="38"/>
  <c r="I148" i="38"/>
  <c r="I147" i="38"/>
  <c r="I146" i="38"/>
  <c r="I145" i="38"/>
  <c r="I144" i="38"/>
  <c r="I151" i="38" s="1"/>
  <c r="F137" i="38"/>
  <c r="E137" i="38"/>
  <c r="D137" i="38"/>
  <c r="G136" i="38"/>
  <c r="G135" i="38"/>
  <c r="G134" i="38"/>
  <c r="G133" i="38"/>
  <c r="G132" i="38"/>
  <c r="G131" i="38"/>
  <c r="G137" i="38" s="1"/>
  <c r="L127" i="38"/>
  <c r="K127" i="38"/>
  <c r="I127" i="38"/>
  <c r="H127" i="38"/>
  <c r="G127" i="38"/>
  <c r="F127" i="38"/>
  <c r="E127" i="38"/>
  <c r="D127" i="38"/>
  <c r="L116" i="38"/>
  <c r="K116" i="38"/>
  <c r="I116" i="38"/>
  <c r="H116" i="38"/>
  <c r="G116" i="38"/>
  <c r="F116" i="38"/>
  <c r="E116" i="38"/>
  <c r="D116" i="38"/>
  <c r="M105" i="38"/>
  <c r="L105" i="38"/>
  <c r="K105" i="38"/>
  <c r="J105" i="38"/>
  <c r="I105" i="38"/>
  <c r="H105" i="38"/>
  <c r="G105" i="38"/>
  <c r="F105" i="38"/>
  <c r="E105" i="38"/>
  <c r="D105" i="38"/>
  <c r="K92" i="38"/>
  <c r="J92" i="38"/>
  <c r="I92" i="38"/>
  <c r="H92" i="38"/>
  <c r="G92" i="38"/>
  <c r="F92" i="38"/>
  <c r="E92" i="38"/>
  <c r="D92" i="38"/>
  <c r="O79" i="38"/>
  <c r="N79" i="38"/>
  <c r="M79" i="38"/>
  <c r="L79" i="38"/>
  <c r="K79" i="38"/>
  <c r="J79" i="38"/>
  <c r="I79" i="38"/>
  <c r="F79" i="38"/>
  <c r="E79" i="38"/>
  <c r="D79" i="38"/>
  <c r="G78" i="38"/>
  <c r="G77" i="38"/>
  <c r="G76" i="38"/>
  <c r="G75" i="38"/>
  <c r="G72" i="38"/>
  <c r="G79" i="38" s="1"/>
  <c r="L69" i="38"/>
  <c r="K69" i="38"/>
  <c r="I69" i="38"/>
  <c r="H69" i="38"/>
  <c r="G69" i="38"/>
  <c r="F69" i="38"/>
  <c r="E69" i="38"/>
  <c r="D69" i="38"/>
  <c r="K58" i="38"/>
  <c r="J58" i="38"/>
  <c r="I58" i="38"/>
  <c r="H58" i="38"/>
  <c r="G58" i="38"/>
  <c r="F58" i="38"/>
  <c r="E58" i="38"/>
  <c r="D58" i="38"/>
  <c r="E47" i="38"/>
  <c r="D47" i="38"/>
  <c r="G35" i="38"/>
  <c r="F35" i="38"/>
  <c r="E35" i="38"/>
  <c r="D35" i="38"/>
  <c r="G34" i="38"/>
  <c r="G33" i="38"/>
  <c r="G32" i="38"/>
  <c r="G31" i="38"/>
  <c r="G30" i="38"/>
  <c r="G29" i="38"/>
  <c r="G28" i="38"/>
  <c r="O24" i="38"/>
  <c r="N24" i="38"/>
  <c r="M24" i="38"/>
  <c r="L24" i="38"/>
  <c r="K24" i="38"/>
  <c r="J24" i="38"/>
  <c r="I24" i="38"/>
  <c r="H24" i="38"/>
  <c r="F24" i="38"/>
  <c r="E24" i="38"/>
  <c r="G24" i="38" s="1"/>
  <c r="D24" i="38"/>
  <c r="G23" i="38"/>
  <c r="G22" i="38"/>
  <c r="G21" i="38"/>
  <c r="G20" i="38"/>
  <c r="G19" i="38"/>
  <c r="G18" i="38"/>
  <c r="G17" i="38"/>
  <c r="I219" i="24" l="1"/>
  <c r="H219" i="24"/>
  <c r="G219" i="24"/>
  <c r="F219" i="24"/>
  <c r="D219" i="24"/>
  <c r="L209" i="24"/>
  <c r="K209" i="24"/>
  <c r="J209" i="24"/>
  <c r="I209" i="24"/>
  <c r="H209" i="24"/>
  <c r="G209" i="24"/>
  <c r="F209" i="24"/>
  <c r="E209" i="24"/>
  <c r="D209" i="24"/>
  <c r="L196" i="24"/>
  <c r="K196" i="24"/>
  <c r="J196" i="24"/>
  <c r="I196" i="24"/>
  <c r="H196" i="24"/>
  <c r="D196" i="24"/>
  <c r="G195" i="24"/>
  <c r="G194" i="24"/>
  <c r="G193" i="24"/>
  <c r="G192" i="24"/>
  <c r="G191" i="24"/>
  <c r="G190" i="24"/>
  <c r="G189" i="24"/>
  <c r="G196" i="24" s="1"/>
  <c r="O185" i="24"/>
  <c r="N185" i="24"/>
  <c r="M185" i="24"/>
  <c r="L185" i="24"/>
  <c r="K185" i="24"/>
  <c r="J185" i="24"/>
  <c r="I185" i="24"/>
  <c r="H185" i="24"/>
  <c r="F185" i="24"/>
  <c r="E185" i="24"/>
  <c r="D185" i="24"/>
  <c r="G184" i="24"/>
  <c r="G183" i="24"/>
  <c r="G182" i="24"/>
  <c r="G181" i="24"/>
  <c r="G180" i="24"/>
  <c r="G185" i="24" s="1"/>
  <c r="G179" i="24"/>
  <c r="G178" i="24"/>
  <c r="I172" i="24"/>
  <c r="H172" i="24"/>
  <c r="G172" i="24"/>
  <c r="F172" i="24"/>
  <c r="E172" i="24"/>
  <c r="D172" i="24"/>
  <c r="K171" i="24"/>
  <c r="J171" i="24"/>
  <c r="K170" i="24"/>
  <c r="J170" i="24"/>
  <c r="K169" i="24"/>
  <c r="J169" i="24"/>
  <c r="K168" i="24"/>
  <c r="J168" i="24"/>
  <c r="K167" i="24"/>
  <c r="J167" i="24"/>
  <c r="K166" i="24"/>
  <c r="J166" i="24"/>
  <c r="K165" i="24"/>
  <c r="K172" i="24" s="1"/>
  <c r="J165" i="24"/>
  <c r="J172" i="24" s="1"/>
  <c r="J162" i="24"/>
  <c r="I162" i="24"/>
  <c r="H162" i="24"/>
  <c r="F162" i="24"/>
  <c r="E162" i="24"/>
  <c r="D162" i="24"/>
  <c r="G161" i="24"/>
  <c r="G160" i="24"/>
  <c r="G159" i="24"/>
  <c r="G158" i="24"/>
  <c r="G157" i="24"/>
  <c r="G162" i="24" s="1"/>
  <c r="G156" i="24"/>
  <c r="G155" i="24"/>
  <c r="N151" i="24"/>
  <c r="M151" i="24"/>
  <c r="L151" i="24"/>
  <c r="K151" i="24"/>
  <c r="J151" i="24"/>
  <c r="H151" i="24"/>
  <c r="G151" i="24"/>
  <c r="F151" i="24"/>
  <c r="E151" i="24"/>
  <c r="D151" i="24"/>
  <c r="I150" i="24"/>
  <c r="I149" i="24"/>
  <c r="I148" i="24"/>
  <c r="I147" i="24"/>
  <c r="I146" i="24"/>
  <c r="I145" i="24"/>
  <c r="I144" i="24"/>
  <c r="I151" i="24" s="1"/>
  <c r="F137" i="24"/>
  <c r="E137" i="24"/>
  <c r="D137" i="24"/>
  <c r="G136" i="24"/>
  <c r="G135" i="24"/>
  <c r="G134" i="24"/>
  <c r="G133" i="24"/>
  <c r="G132" i="24"/>
  <c r="G137" i="24" s="1"/>
  <c r="G131" i="24"/>
  <c r="L127" i="24"/>
  <c r="K127" i="24"/>
  <c r="I127" i="24"/>
  <c r="H127" i="24"/>
  <c r="G127" i="24"/>
  <c r="F127" i="24"/>
  <c r="E127" i="24"/>
  <c r="D127" i="24"/>
  <c r="L116" i="24"/>
  <c r="K116" i="24"/>
  <c r="I116" i="24"/>
  <c r="H116" i="24"/>
  <c r="G116" i="24"/>
  <c r="F116" i="24"/>
  <c r="E116" i="24"/>
  <c r="D116" i="24"/>
  <c r="M105" i="24"/>
  <c r="L105" i="24"/>
  <c r="K105" i="24"/>
  <c r="J105" i="24"/>
  <c r="I105" i="24"/>
  <c r="H105" i="24"/>
  <c r="G105" i="24"/>
  <c r="F105" i="24"/>
  <c r="E105" i="24"/>
  <c r="D105" i="24"/>
  <c r="K92" i="24"/>
  <c r="J92" i="24"/>
  <c r="I92" i="24"/>
  <c r="H92" i="24"/>
  <c r="G92" i="24"/>
  <c r="F92" i="24"/>
  <c r="E92" i="24"/>
  <c r="D92" i="24"/>
  <c r="O79" i="24"/>
  <c r="N79" i="24"/>
  <c r="M79" i="24"/>
  <c r="L79" i="24"/>
  <c r="K79" i="24"/>
  <c r="J79" i="24"/>
  <c r="I79" i="24"/>
  <c r="F79" i="24"/>
  <c r="E79" i="24"/>
  <c r="D79" i="24"/>
  <c r="G78" i="24"/>
  <c r="G77" i="24"/>
  <c r="G76" i="24"/>
  <c r="G75" i="24"/>
  <c r="G74" i="24"/>
  <c r="G79" i="24" s="1"/>
  <c r="G73" i="24"/>
  <c r="G72" i="24"/>
  <c r="L69" i="24"/>
  <c r="K69" i="24"/>
  <c r="I69" i="24"/>
  <c r="H69" i="24"/>
  <c r="G69" i="24"/>
  <c r="F69" i="24"/>
  <c r="E69" i="24"/>
  <c r="D69" i="24"/>
  <c r="K58" i="24"/>
  <c r="J58" i="24"/>
  <c r="I58" i="24"/>
  <c r="H58" i="24"/>
  <c r="G58" i="24"/>
  <c r="F58" i="24"/>
  <c r="E58" i="24"/>
  <c r="D58" i="24"/>
  <c r="E47" i="24"/>
  <c r="D47" i="24"/>
  <c r="F35" i="24"/>
  <c r="E35" i="24"/>
  <c r="D35" i="24"/>
  <c r="G35" i="24" s="1"/>
  <c r="G34" i="24"/>
  <c r="G33" i="24"/>
  <c r="G32" i="24"/>
  <c r="G31" i="24"/>
  <c r="G30" i="24"/>
  <c r="G29" i="24"/>
  <c r="G28" i="24"/>
  <c r="O24" i="24"/>
  <c r="N24" i="24"/>
  <c r="M24" i="24"/>
  <c r="L24" i="24"/>
  <c r="K24" i="24"/>
  <c r="J24" i="24"/>
  <c r="I24" i="24"/>
  <c r="H24" i="24"/>
  <c r="G24" i="24"/>
  <c r="F24" i="24"/>
  <c r="E24" i="24"/>
  <c r="D24" i="24"/>
  <c r="G23" i="24"/>
  <c r="G22" i="24"/>
  <c r="G21" i="24"/>
  <c r="G20" i="24"/>
  <c r="G19" i="24"/>
  <c r="G18" i="24"/>
  <c r="G17" i="24"/>
  <c r="F30" i="2" l="1"/>
  <c r="E30" i="2"/>
  <c r="D30" i="2"/>
  <c r="I219" i="1" l="1"/>
  <c r="H219" i="1"/>
  <c r="G219" i="1"/>
  <c r="F219" i="1"/>
  <c r="D219" i="1"/>
  <c r="E218" i="1"/>
  <c r="E219" i="1" s="1"/>
  <c r="E213" i="1"/>
  <c r="L209" i="1"/>
  <c r="K209" i="1"/>
  <c r="J209" i="1"/>
  <c r="I209" i="1"/>
  <c r="H209" i="1"/>
  <c r="G209" i="1"/>
  <c r="F209" i="1"/>
  <c r="E209" i="1"/>
  <c r="D209" i="1"/>
  <c r="L196" i="1"/>
  <c r="K196" i="1"/>
  <c r="J196" i="1"/>
  <c r="I196" i="1"/>
  <c r="H196" i="1"/>
  <c r="F196" i="1"/>
  <c r="E196" i="1"/>
  <c r="D196" i="1"/>
  <c r="G195" i="1"/>
  <c r="G194" i="1"/>
  <c r="G193" i="1"/>
  <c r="G192" i="1"/>
  <c r="G191" i="1"/>
  <c r="G190" i="1"/>
  <c r="G189" i="1"/>
  <c r="G196" i="1" s="1"/>
  <c r="O185" i="1"/>
  <c r="N185" i="1"/>
  <c r="M185" i="1"/>
  <c r="L185" i="1"/>
  <c r="K185" i="1"/>
  <c r="J185" i="1"/>
  <c r="I185" i="1"/>
  <c r="H185" i="1"/>
  <c r="F185" i="1"/>
  <c r="E185" i="1"/>
  <c r="D185" i="1"/>
  <c r="G184" i="1"/>
  <c r="G183" i="1"/>
  <c r="G182" i="1"/>
  <c r="G181" i="1"/>
  <c r="G180" i="1"/>
  <c r="G179" i="1"/>
  <c r="G178" i="1"/>
  <c r="G185" i="1" s="1"/>
  <c r="I172" i="1"/>
  <c r="H172" i="1"/>
  <c r="G172" i="1"/>
  <c r="F172" i="1"/>
  <c r="E172" i="1"/>
  <c r="D172" i="1"/>
  <c r="K171" i="1"/>
  <c r="J171" i="1"/>
  <c r="K170" i="1"/>
  <c r="J170" i="1"/>
  <c r="K169" i="1"/>
  <c r="J169" i="1"/>
  <c r="K168" i="1"/>
  <c r="J168" i="1"/>
  <c r="K167" i="1"/>
  <c r="J167" i="1"/>
  <c r="K166" i="1"/>
  <c r="J166" i="1"/>
  <c r="K165" i="1"/>
  <c r="K172" i="1" s="1"/>
  <c r="J165" i="1"/>
  <c r="J172" i="1" s="1"/>
  <c r="J162" i="1"/>
  <c r="I162" i="1"/>
  <c r="H162" i="1"/>
  <c r="F162" i="1"/>
  <c r="E162" i="1"/>
  <c r="D162" i="1"/>
  <c r="G161" i="1"/>
  <c r="G160" i="1"/>
  <c r="G159" i="1"/>
  <c r="G158" i="1"/>
  <c r="G157" i="1"/>
  <c r="G156" i="1"/>
  <c r="G155" i="1"/>
  <c r="G162" i="1" s="1"/>
  <c r="N151" i="1"/>
  <c r="M151" i="1"/>
  <c r="L151" i="1"/>
  <c r="K151" i="1"/>
  <c r="J151" i="1"/>
  <c r="H151" i="1"/>
  <c r="G151" i="1"/>
  <c r="F151" i="1"/>
  <c r="E151" i="1"/>
  <c r="D151" i="1"/>
  <c r="I150" i="1"/>
  <c r="I149" i="1"/>
  <c r="I148" i="1"/>
  <c r="I147" i="1"/>
  <c r="I146" i="1"/>
  <c r="I145" i="1"/>
  <c r="I144" i="1"/>
  <c r="I151" i="1" s="1"/>
  <c r="F137" i="1"/>
  <c r="E137" i="1"/>
  <c r="D137" i="1"/>
  <c r="G136" i="1"/>
  <c r="G135" i="1"/>
  <c r="G134" i="1"/>
  <c r="G133" i="1"/>
  <c r="G132" i="1"/>
  <c r="D132" i="1"/>
  <c r="G131" i="1"/>
  <c r="G137" i="1" s="1"/>
  <c r="L127" i="1"/>
  <c r="K127" i="1"/>
  <c r="I127" i="1"/>
  <c r="H127" i="1"/>
  <c r="G127" i="1"/>
  <c r="F127" i="1"/>
  <c r="E127" i="1"/>
  <c r="D127" i="1"/>
  <c r="L116" i="1"/>
  <c r="K116" i="1"/>
  <c r="I116" i="1"/>
  <c r="H116" i="1"/>
  <c r="G116" i="1"/>
  <c r="F116" i="1"/>
  <c r="E116" i="1"/>
  <c r="D116" i="1"/>
  <c r="M105" i="1"/>
  <c r="L105" i="1"/>
  <c r="K105" i="1"/>
  <c r="J105" i="1"/>
  <c r="I105" i="1"/>
  <c r="H105" i="1"/>
  <c r="G105" i="1"/>
  <c r="F105" i="1"/>
  <c r="E105" i="1"/>
  <c r="D105" i="1"/>
  <c r="K92" i="1"/>
  <c r="J92" i="1"/>
  <c r="I92" i="1"/>
  <c r="H92" i="1"/>
  <c r="G92" i="1"/>
  <c r="F92" i="1"/>
  <c r="E92" i="1"/>
  <c r="D92" i="1"/>
  <c r="O79" i="1"/>
  <c r="N79" i="1"/>
  <c r="M79" i="1"/>
  <c r="L79" i="1"/>
  <c r="K79" i="1"/>
  <c r="J79" i="1"/>
  <c r="I79" i="1"/>
  <c r="F79" i="1"/>
  <c r="E79" i="1"/>
  <c r="D79" i="1"/>
  <c r="G78" i="1"/>
  <c r="G77" i="1"/>
  <c r="G76" i="1"/>
  <c r="G75" i="1"/>
  <c r="G74" i="1"/>
  <c r="G79" i="1" s="1"/>
  <c r="G73" i="1"/>
  <c r="G72" i="1"/>
  <c r="L69" i="1"/>
  <c r="K69" i="1"/>
  <c r="I69" i="1"/>
  <c r="H69" i="1"/>
  <c r="G69" i="1"/>
  <c r="F69" i="1"/>
  <c r="E69" i="1"/>
  <c r="D69" i="1"/>
  <c r="K58" i="1"/>
  <c r="J58" i="1"/>
  <c r="I58" i="1"/>
  <c r="H58" i="1"/>
  <c r="G58" i="1"/>
  <c r="F58" i="1"/>
  <c r="E58" i="1"/>
  <c r="D58" i="1"/>
  <c r="E47" i="1"/>
  <c r="D47" i="1"/>
  <c r="E42" i="1"/>
  <c r="D42" i="1"/>
  <c r="E35" i="1"/>
  <c r="D35" i="1"/>
  <c r="G34" i="1"/>
  <c r="G33" i="1"/>
  <c r="G32" i="1"/>
  <c r="G31" i="1"/>
  <c r="G30" i="1"/>
  <c r="F30" i="1"/>
  <c r="F35" i="1" s="1"/>
  <c r="G35" i="1" s="1"/>
  <c r="D30" i="1"/>
  <c r="G29" i="1"/>
  <c r="G28" i="1"/>
  <c r="N24" i="1"/>
  <c r="M24" i="1"/>
  <c r="L24" i="1"/>
  <c r="K24" i="1"/>
  <c r="J24" i="1"/>
  <c r="I24" i="1"/>
  <c r="H24" i="1"/>
  <c r="F24" i="1"/>
  <c r="E24" i="1"/>
  <c r="D24" i="1"/>
  <c r="G24" i="1" s="1"/>
  <c r="G23" i="1"/>
  <c r="G22" i="1"/>
  <c r="G21" i="1"/>
  <c r="G20" i="1"/>
  <c r="O19" i="1"/>
  <c r="O24" i="1" s="1"/>
  <c r="G19" i="1"/>
  <c r="G18" i="1"/>
  <c r="G17" i="1"/>
  <c r="I219" i="16" l="1"/>
  <c r="H219" i="16"/>
  <c r="G219" i="16"/>
  <c r="F219" i="16"/>
  <c r="E219" i="16"/>
  <c r="D219" i="16"/>
  <c r="E213" i="16"/>
  <c r="L209" i="16"/>
  <c r="K209" i="16"/>
  <c r="J209" i="16"/>
  <c r="I209" i="16"/>
  <c r="H209" i="16"/>
  <c r="G209" i="16"/>
  <c r="F209" i="16"/>
  <c r="E209" i="16"/>
  <c r="D209" i="16"/>
  <c r="L196" i="16"/>
  <c r="K196" i="16"/>
  <c r="J196" i="16"/>
  <c r="I196" i="16"/>
  <c r="H196" i="16"/>
  <c r="F196" i="16"/>
  <c r="E196" i="16"/>
  <c r="D196" i="16"/>
  <c r="G195" i="16"/>
  <c r="G194" i="16"/>
  <c r="G193" i="16"/>
  <c r="G192" i="16"/>
  <c r="G191" i="16"/>
  <c r="G190" i="16"/>
  <c r="G189" i="16"/>
  <c r="G196" i="16" s="1"/>
  <c r="O185" i="16"/>
  <c r="N185" i="16"/>
  <c r="M185" i="16"/>
  <c r="L185" i="16"/>
  <c r="K185" i="16"/>
  <c r="J185" i="16"/>
  <c r="I185" i="16"/>
  <c r="H185" i="16"/>
  <c r="F185" i="16"/>
  <c r="E185" i="16"/>
  <c r="D185" i="16"/>
  <c r="G184" i="16"/>
  <c r="G183" i="16"/>
  <c r="G182" i="16"/>
  <c r="G181" i="16"/>
  <c r="G180" i="16"/>
  <c r="G179" i="16"/>
  <c r="G185" i="16" s="1"/>
  <c r="G178" i="16"/>
  <c r="I172" i="16"/>
  <c r="H172" i="16"/>
  <c r="G172" i="16"/>
  <c r="F172" i="16"/>
  <c r="E172" i="16"/>
  <c r="D172" i="16"/>
  <c r="K171" i="16"/>
  <c r="J171" i="16"/>
  <c r="K170" i="16"/>
  <c r="J170" i="16"/>
  <c r="K169" i="16"/>
  <c r="J169" i="16"/>
  <c r="K168" i="16"/>
  <c r="J168" i="16"/>
  <c r="K167" i="16"/>
  <c r="J167" i="16"/>
  <c r="K166" i="16"/>
  <c r="J166" i="16"/>
  <c r="K165" i="16"/>
  <c r="K172" i="16" s="1"/>
  <c r="J165" i="16"/>
  <c r="J172" i="16" s="1"/>
  <c r="J162" i="16"/>
  <c r="I162" i="16"/>
  <c r="H162" i="16"/>
  <c r="F162" i="16"/>
  <c r="E162" i="16"/>
  <c r="D162" i="16"/>
  <c r="G161" i="16"/>
  <c r="G160" i="16"/>
  <c r="G159" i="16"/>
  <c r="G158" i="16"/>
  <c r="G157" i="16"/>
  <c r="G156" i="16"/>
  <c r="G155" i="16"/>
  <c r="G162" i="16" s="1"/>
  <c r="N151" i="16"/>
  <c r="M151" i="16"/>
  <c r="L151" i="16"/>
  <c r="K151" i="16"/>
  <c r="J151" i="16"/>
  <c r="H151" i="16"/>
  <c r="G151" i="16"/>
  <c r="F151" i="16"/>
  <c r="E151" i="16"/>
  <c r="D151" i="16"/>
  <c r="I150" i="16"/>
  <c r="I149" i="16"/>
  <c r="I148" i="16"/>
  <c r="I147" i="16"/>
  <c r="I146" i="16"/>
  <c r="I145" i="16"/>
  <c r="I144" i="16"/>
  <c r="I151" i="16" s="1"/>
  <c r="F137" i="16"/>
  <c r="E137" i="16"/>
  <c r="D137" i="16"/>
  <c r="G136" i="16"/>
  <c r="G135" i="16"/>
  <c r="G134" i="16"/>
  <c r="G133" i="16"/>
  <c r="G132" i="16"/>
  <c r="G137" i="16" s="1"/>
  <c r="G131" i="16"/>
  <c r="L127" i="16"/>
  <c r="K127" i="16"/>
  <c r="I127" i="16"/>
  <c r="H127" i="16"/>
  <c r="G127" i="16"/>
  <c r="F127" i="16"/>
  <c r="E127" i="16"/>
  <c r="D127" i="16"/>
  <c r="L116" i="16"/>
  <c r="K116" i="16"/>
  <c r="I116" i="16"/>
  <c r="H116" i="16"/>
  <c r="G116" i="16"/>
  <c r="F116" i="16"/>
  <c r="E116" i="16"/>
  <c r="D116" i="16"/>
  <c r="M105" i="16"/>
  <c r="L105" i="16"/>
  <c r="K105" i="16"/>
  <c r="J105" i="16"/>
  <c r="I105" i="16"/>
  <c r="H105" i="16"/>
  <c r="G105" i="16"/>
  <c r="F105" i="16"/>
  <c r="E105" i="16"/>
  <c r="D105" i="16"/>
  <c r="K92" i="16"/>
  <c r="J92" i="16"/>
  <c r="I92" i="16"/>
  <c r="H92" i="16"/>
  <c r="G92" i="16"/>
  <c r="F92" i="16"/>
  <c r="E92" i="16"/>
  <c r="D92" i="16"/>
  <c r="O79" i="16"/>
  <c r="N79" i="16"/>
  <c r="M79" i="16"/>
  <c r="L79" i="16"/>
  <c r="K79" i="16"/>
  <c r="J79" i="16"/>
  <c r="I79" i="16"/>
  <c r="F79" i="16"/>
  <c r="E79" i="16"/>
  <c r="D79" i="16"/>
  <c r="G78" i="16"/>
  <c r="G77" i="16"/>
  <c r="G76" i="16"/>
  <c r="G75" i="16"/>
  <c r="G74" i="16"/>
  <c r="G73" i="16"/>
  <c r="G79" i="16" s="1"/>
  <c r="G72" i="16"/>
  <c r="L69" i="16"/>
  <c r="K69" i="16"/>
  <c r="I69" i="16"/>
  <c r="H69" i="16"/>
  <c r="G69" i="16"/>
  <c r="F69" i="16"/>
  <c r="E69" i="16"/>
  <c r="D69" i="16"/>
  <c r="K58" i="16"/>
  <c r="J58" i="16"/>
  <c r="I58" i="16"/>
  <c r="H58" i="16"/>
  <c r="G58" i="16"/>
  <c r="F58" i="16"/>
  <c r="E58" i="16"/>
  <c r="D58" i="16"/>
  <c r="E47" i="16"/>
  <c r="D47" i="16"/>
  <c r="F35" i="16"/>
  <c r="E35" i="16"/>
  <c r="D35" i="16"/>
  <c r="G35" i="16" s="1"/>
  <c r="G34" i="16"/>
  <c r="G33" i="16"/>
  <c r="G32" i="16"/>
  <c r="G31" i="16"/>
  <c r="G30" i="16"/>
  <c r="G29" i="16"/>
  <c r="G28" i="16"/>
  <c r="O24" i="16"/>
  <c r="N24" i="16"/>
  <c r="M24" i="16"/>
  <c r="L24" i="16"/>
  <c r="K24" i="16"/>
  <c r="J24" i="16"/>
  <c r="I24" i="16"/>
  <c r="H24" i="16"/>
  <c r="F24" i="16"/>
  <c r="E24" i="16"/>
  <c r="D24" i="16"/>
  <c r="G24" i="16" s="1"/>
  <c r="G23" i="16"/>
  <c r="G22" i="16"/>
  <c r="G21" i="16"/>
  <c r="G20" i="16"/>
  <c r="G19" i="16"/>
  <c r="G18" i="16"/>
  <c r="G17" i="16"/>
  <c r="I219" i="32" l="1"/>
  <c r="H219" i="32"/>
  <c r="G219" i="32"/>
  <c r="F219" i="32"/>
  <c r="E219" i="32"/>
  <c r="D219" i="32"/>
  <c r="E213" i="32"/>
  <c r="L209" i="32"/>
  <c r="K209" i="32"/>
  <c r="J209" i="32"/>
  <c r="I209" i="32"/>
  <c r="H209" i="32"/>
  <c r="G209" i="32"/>
  <c r="F209" i="32"/>
  <c r="E209" i="32"/>
  <c r="D209" i="32"/>
  <c r="L196" i="32"/>
  <c r="K196" i="32"/>
  <c r="J196" i="32"/>
  <c r="I196" i="32"/>
  <c r="H196" i="32"/>
  <c r="F196" i="32"/>
  <c r="E196" i="32"/>
  <c r="D196" i="32"/>
  <c r="G195" i="32"/>
  <c r="G194" i="32"/>
  <c r="G193" i="32"/>
  <c r="G192" i="32"/>
  <c r="G191" i="32"/>
  <c r="G190" i="32"/>
  <c r="G196" i="32" s="1"/>
  <c r="G189" i="32"/>
  <c r="O185" i="32"/>
  <c r="N185" i="32"/>
  <c r="M185" i="32"/>
  <c r="L185" i="32"/>
  <c r="K185" i="32"/>
  <c r="J185" i="32"/>
  <c r="I185" i="32"/>
  <c r="H185" i="32"/>
  <c r="F185" i="32"/>
  <c r="E185" i="32"/>
  <c r="D185" i="32"/>
  <c r="G184" i="32"/>
  <c r="G183" i="32"/>
  <c r="G182" i="32"/>
  <c r="G181" i="32"/>
  <c r="G180" i="32"/>
  <c r="G179" i="32"/>
  <c r="G178" i="32"/>
  <c r="G185" i="32" s="1"/>
  <c r="I172" i="32"/>
  <c r="H172" i="32"/>
  <c r="G172" i="32"/>
  <c r="F172" i="32"/>
  <c r="E172" i="32"/>
  <c r="D172" i="32"/>
  <c r="K171" i="32"/>
  <c r="J171" i="32"/>
  <c r="K170" i="32"/>
  <c r="J170" i="32"/>
  <c r="K169" i="32"/>
  <c r="J169" i="32"/>
  <c r="K168" i="32"/>
  <c r="J168" i="32"/>
  <c r="K167" i="32"/>
  <c r="J167" i="32"/>
  <c r="K166" i="32"/>
  <c r="J166" i="32"/>
  <c r="K165" i="32"/>
  <c r="K172" i="32" s="1"/>
  <c r="J165" i="32"/>
  <c r="J172" i="32" s="1"/>
  <c r="J162" i="32"/>
  <c r="I162" i="32"/>
  <c r="H162" i="32"/>
  <c r="F162" i="32"/>
  <c r="E162" i="32"/>
  <c r="D162" i="32"/>
  <c r="G161" i="32"/>
  <c r="G160" i="32"/>
  <c r="G159" i="32"/>
  <c r="G158" i="32"/>
  <c r="G157" i="32"/>
  <c r="G156" i="32"/>
  <c r="G155" i="32"/>
  <c r="G162" i="32" s="1"/>
  <c r="N151" i="32"/>
  <c r="M151" i="32"/>
  <c r="L151" i="32"/>
  <c r="K151" i="32"/>
  <c r="J151" i="32"/>
  <c r="H151" i="32"/>
  <c r="G151" i="32"/>
  <c r="F151" i="32"/>
  <c r="E151" i="32"/>
  <c r="D151" i="32"/>
  <c r="I150" i="32"/>
  <c r="I149" i="32"/>
  <c r="I148" i="32"/>
  <c r="I147" i="32"/>
  <c r="I146" i="32"/>
  <c r="I145" i="32"/>
  <c r="I144" i="32"/>
  <c r="I151" i="32" s="1"/>
  <c r="F137" i="32"/>
  <c r="E137" i="32"/>
  <c r="D137" i="32"/>
  <c r="G136" i="32"/>
  <c r="G135" i="32"/>
  <c r="G134" i="32"/>
  <c r="G133" i="32"/>
  <c r="G132" i="32"/>
  <c r="G131" i="32"/>
  <c r="G137" i="32" s="1"/>
  <c r="L127" i="32"/>
  <c r="K127" i="32"/>
  <c r="I127" i="32"/>
  <c r="H127" i="32"/>
  <c r="G127" i="32"/>
  <c r="F127" i="32"/>
  <c r="E127" i="32"/>
  <c r="D127" i="32"/>
  <c r="L116" i="32"/>
  <c r="K116" i="32"/>
  <c r="I116" i="32"/>
  <c r="H116" i="32"/>
  <c r="G116" i="32"/>
  <c r="F116" i="32"/>
  <c r="E116" i="32"/>
  <c r="D116" i="32"/>
  <c r="M105" i="32"/>
  <c r="L105" i="32"/>
  <c r="K105" i="32"/>
  <c r="J105" i="32"/>
  <c r="I105" i="32"/>
  <c r="H105" i="32"/>
  <c r="G105" i="32"/>
  <c r="F105" i="32"/>
  <c r="E105" i="32"/>
  <c r="D105" i="32"/>
  <c r="K92" i="32"/>
  <c r="J92" i="32"/>
  <c r="I92" i="32"/>
  <c r="H92" i="32"/>
  <c r="G92" i="32"/>
  <c r="F92" i="32"/>
  <c r="E92" i="32"/>
  <c r="D92" i="32"/>
  <c r="O79" i="32"/>
  <c r="N79" i="32"/>
  <c r="M79" i="32"/>
  <c r="L79" i="32"/>
  <c r="K79" i="32"/>
  <c r="J79" i="32"/>
  <c r="I79" i="32"/>
  <c r="F79" i="32"/>
  <c r="E79" i="32"/>
  <c r="D79" i="32"/>
  <c r="G78" i="32"/>
  <c r="G77" i="32"/>
  <c r="G76" i="32"/>
  <c r="G75" i="32"/>
  <c r="G74" i="32"/>
  <c r="G73" i="32"/>
  <c r="G72" i="32"/>
  <c r="G79" i="32" s="1"/>
  <c r="L69" i="32"/>
  <c r="K69" i="32"/>
  <c r="I69" i="32"/>
  <c r="H69" i="32"/>
  <c r="G69" i="32"/>
  <c r="F69" i="32"/>
  <c r="E69" i="32"/>
  <c r="D69" i="32"/>
  <c r="K58" i="32"/>
  <c r="J58" i="32"/>
  <c r="I58" i="32"/>
  <c r="H58" i="32"/>
  <c r="G58" i="32"/>
  <c r="F58" i="32"/>
  <c r="E58" i="32"/>
  <c r="D58" i="32"/>
  <c r="E47" i="32"/>
  <c r="D47" i="32"/>
  <c r="F35" i="32"/>
  <c r="G35" i="32" s="1"/>
  <c r="E35" i="32"/>
  <c r="D35" i="32"/>
  <c r="G34" i="32"/>
  <c r="G33" i="32"/>
  <c r="G32" i="32"/>
  <c r="G31" i="32"/>
  <c r="G30" i="32"/>
  <c r="G29" i="32"/>
  <c r="G28" i="32"/>
  <c r="O24" i="32"/>
  <c r="N24" i="32"/>
  <c r="M24" i="32"/>
  <c r="L24" i="32"/>
  <c r="K24" i="32"/>
  <c r="J24" i="32"/>
  <c r="I24" i="32"/>
  <c r="H24" i="32"/>
  <c r="F24" i="32"/>
  <c r="E24" i="32"/>
  <c r="D24" i="32"/>
  <c r="G24" i="32" s="1"/>
  <c r="G23" i="32"/>
  <c r="G22" i="32"/>
  <c r="G21" i="32"/>
  <c r="G20" i="32"/>
  <c r="G19" i="32"/>
  <c r="G18" i="32"/>
  <c r="G17" i="32"/>
  <c r="I219" i="30" l="1"/>
  <c r="H219" i="30"/>
  <c r="G219" i="30"/>
  <c r="F219" i="30"/>
  <c r="E219" i="30"/>
  <c r="D219" i="30"/>
  <c r="L209" i="30"/>
  <c r="K209" i="30"/>
  <c r="J209" i="30"/>
  <c r="I209" i="30"/>
  <c r="H209" i="30"/>
  <c r="G209" i="30"/>
  <c r="F209" i="30"/>
  <c r="E209" i="30"/>
  <c r="D209" i="30"/>
  <c r="L196" i="30"/>
  <c r="K196" i="30"/>
  <c r="J196" i="30"/>
  <c r="I196" i="30"/>
  <c r="H196" i="30"/>
  <c r="F196" i="30"/>
  <c r="E196" i="30"/>
  <c r="D196" i="30"/>
  <c r="G195" i="30"/>
  <c r="G194" i="30"/>
  <c r="G193" i="30"/>
  <c r="G192" i="30"/>
  <c r="G191" i="30"/>
  <c r="G190" i="30"/>
  <c r="G189" i="30"/>
  <c r="G196" i="30" s="1"/>
  <c r="O185" i="30"/>
  <c r="N185" i="30"/>
  <c r="M185" i="30"/>
  <c r="L185" i="30"/>
  <c r="K185" i="30"/>
  <c r="J185" i="30"/>
  <c r="I185" i="30"/>
  <c r="H185" i="30"/>
  <c r="F185" i="30"/>
  <c r="E185" i="30"/>
  <c r="D185" i="30"/>
  <c r="G184" i="30"/>
  <c r="G183" i="30"/>
  <c r="G182" i="30"/>
  <c r="G181" i="30"/>
  <c r="G180" i="30"/>
  <c r="G179" i="30"/>
  <c r="G178" i="30"/>
  <c r="G185" i="30" s="1"/>
  <c r="I172" i="30"/>
  <c r="H172" i="30"/>
  <c r="G172" i="30"/>
  <c r="F172" i="30"/>
  <c r="E172" i="30"/>
  <c r="D172" i="30"/>
  <c r="K171" i="30"/>
  <c r="J171" i="30"/>
  <c r="K170" i="30"/>
  <c r="J170" i="30"/>
  <c r="K169" i="30"/>
  <c r="J169" i="30"/>
  <c r="K168" i="30"/>
  <c r="J168" i="30"/>
  <c r="K167" i="30"/>
  <c r="J167" i="30"/>
  <c r="K166" i="30"/>
  <c r="J166" i="30"/>
  <c r="K165" i="30"/>
  <c r="K172" i="30" s="1"/>
  <c r="J165" i="30"/>
  <c r="J172" i="30" s="1"/>
  <c r="J162" i="30"/>
  <c r="I162" i="30"/>
  <c r="H162" i="30"/>
  <c r="F162" i="30"/>
  <c r="E162" i="30"/>
  <c r="D162" i="30"/>
  <c r="G161" i="30"/>
  <c r="G160" i="30"/>
  <c r="G159" i="30"/>
  <c r="G158" i="30"/>
  <c r="G157" i="30"/>
  <c r="G156" i="30"/>
  <c r="G155" i="30"/>
  <c r="G162" i="30" s="1"/>
  <c r="N151" i="30"/>
  <c r="M151" i="30"/>
  <c r="L151" i="30"/>
  <c r="K151" i="30"/>
  <c r="J151" i="30"/>
  <c r="H151" i="30"/>
  <c r="G151" i="30"/>
  <c r="F151" i="30"/>
  <c r="E151" i="30"/>
  <c r="D151" i="30"/>
  <c r="I150" i="30"/>
  <c r="I149" i="30"/>
  <c r="I148" i="30"/>
  <c r="I147" i="30"/>
  <c r="I146" i="30"/>
  <c r="I145" i="30"/>
  <c r="I144" i="30"/>
  <c r="I151" i="30" s="1"/>
  <c r="F137" i="30"/>
  <c r="E137" i="30"/>
  <c r="D137" i="30"/>
  <c r="G136" i="30"/>
  <c r="G135" i="30"/>
  <c r="G134" i="30"/>
  <c r="G133" i="30"/>
  <c r="G132" i="30"/>
  <c r="G131" i="30"/>
  <c r="G137" i="30" s="1"/>
  <c r="L127" i="30"/>
  <c r="K127" i="30"/>
  <c r="I127" i="30"/>
  <c r="H127" i="30"/>
  <c r="G127" i="30"/>
  <c r="F127" i="30"/>
  <c r="E127" i="30"/>
  <c r="D127" i="30"/>
  <c r="L116" i="30"/>
  <c r="K116" i="30"/>
  <c r="I116" i="30"/>
  <c r="H116" i="30"/>
  <c r="G116" i="30"/>
  <c r="F116" i="30"/>
  <c r="E116" i="30"/>
  <c r="D116" i="30"/>
  <c r="M105" i="30"/>
  <c r="L105" i="30"/>
  <c r="K105" i="30"/>
  <c r="J105" i="30"/>
  <c r="I105" i="30"/>
  <c r="H105" i="30"/>
  <c r="G105" i="30"/>
  <c r="F105" i="30"/>
  <c r="E105" i="30"/>
  <c r="D105" i="30"/>
  <c r="K92" i="30"/>
  <c r="J92" i="30"/>
  <c r="I92" i="30"/>
  <c r="H92" i="30"/>
  <c r="G92" i="30"/>
  <c r="F92" i="30"/>
  <c r="E92" i="30"/>
  <c r="D92" i="30"/>
  <c r="O79" i="30"/>
  <c r="N79" i="30"/>
  <c r="M79" i="30"/>
  <c r="L79" i="30"/>
  <c r="K79" i="30"/>
  <c r="J79" i="30"/>
  <c r="I79" i="30"/>
  <c r="F79" i="30"/>
  <c r="E79" i="30"/>
  <c r="D79" i="30"/>
  <c r="G78" i="30"/>
  <c r="G77" i="30"/>
  <c r="G76" i="30"/>
  <c r="G75" i="30"/>
  <c r="G74" i="30"/>
  <c r="G73" i="30"/>
  <c r="G72" i="30"/>
  <c r="G79" i="30" s="1"/>
  <c r="L69" i="30"/>
  <c r="K69" i="30"/>
  <c r="I69" i="30"/>
  <c r="H69" i="30"/>
  <c r="G69" i="30"/>
  <c r="F69" i="30"/>
  <c r="E69" i="30"/>
  <c r="D69" i="30"/>
  <c r="K58" i="30"/>
  <c r="J58" i="30"/>
  <c r="I58" i="30"/>
  <c r="H58" i="30"/>
  <c r="G58" i="30"/>
  <c r="F58" i="30"/>
  <c r="E58" i="30"/>
  <c r="D58" i="30"/>
  <c r="E47" i="30"/>
  <c r="D47" i="30"/>
  <c r="G35" i="30"/>
  <c r="F35" i="30"/>
  <c r="E35" i="30"/>
  <c r="D35" i="30"/>
  <c r="G34" i="30"/>
  <c r="G33" i="30"/>
  <c r="G32" i="30"/>
  <c r="G31" i="30"/>
  <c r="G30" i="30"/>
  <c r="G29" i="30"/>
  <c r="G28" i="30"/>
  <c r="O24" i="30"/>
  <c r="N24" i="30"/>
  <c r="M24" i="30"/>
  <c r="L24" i="30"/>
  <c r="K24" i="30"/>
  <c r="J24" i="30"/>
  <c r="I24" i="30"/>
  <c r="H24" i="30"/>
  <c r="F24" i="30"/>
  <c r="G24" i="30" s="1"/>
  <c r="E24" i="30"/>
  <c r="D24" i="30"/>
  <c r="G23" i="30"/>
  <c r="G22" i="30"/>
  <c r="G21" i="30"/>
  <c r="G20" i="30"/>
  <c r="G19" i="30"/>
  <c r="G18" i="30"/>
  <c r="G17" i="30"/>
  <c r="I219" i="15" l="1"/>
  <c r="H219" i="15"/>
  <c r="G219" i="15"/>
  <c r="F219" i="15"/>
  <c r="E219" i="15"/>
  <c r="D219" i="15"/>
  <c r="L209" i="15"/>
  <c r="K209" i="15"/>
  <c r="J209" i="15"/>
  <c r="I209" i="15"/>
  <c r="H209" i="15"/>
  <c r="G209" i="15"/>
  <c r="F209" i="15"/>
  <c r="E209" i="15"/>
  <c r="D209" i="15"/>
  <c r="L196" i="15"/>
  <c r="K196" i="15"/>
  <c r="J196" i="15"/>
  <c r="I196" i="15"/>
  <c r="H196" i="15"/>
  <c r="F196" i="15"/>
  <c r="E196" i="15"/>
  <c r="D196" i="15"/>
  <c r="G195" i="15"/>
  <c r="G194" i="15"/>
  <c r="G193" i="15"/>
  <c r="G192" i="15"/>
  <c r="G191" i="15"/>
  <c r="G196" i="15" s="1"/>
  <c r="G190" i="15"/>
  <c r="G189" i="15"/>
  <c r="O185" i="15"/>
  <c r="N185" i="15"/>
  <c r="M185" i="15"/>
  <c r="L185" i="15"/>
  <c r="K185" i="15"/>
  <c r="J185" i="15"/>
  <c r="I185" i="15"/>
  <c r="H185" i="15"/>
  <c r="F185" i="15"/>
  <c r="E185" i="15"/>
  <c r="D185" i="15"/>
  <c r="G184" i="15"/>
  <c r="G183" i="15"/>
  <c r="G182" i="15"/>
  <c r="G181" i="15"/>
  <c r="G180" i="15"/>
  <c r="G179" i="15"/>
  <c r="G178" i="15"/>
  <c r="G185" i="15" s="1"/>
  <c r="I172" i="15"/>
  <c r="H172" i="15"/>
  <c r="G172" i="15"/>
  <c r="F172" i="15"/>
  <c r="E172" i="15"/>
  <c r="D172" i="15"/>
  <c r="K171" i="15"/>
  <c r="J171" i="15"/>
  <c r="K170" i="15"/>
  <c r="J170" i="15"/>
  <c r="K169" i="15"/>
  <c r="J169" i="15"/>
  <c r="K168" i="15"/>
  <c r="J168" i="15"/>
  <c r="K167" i="15"/>
  <c r="J167" i="15"/>
  <c r="K166" i="15"/>
  <c r="J166" i="15"/>
  <c r="K165" i="15"/>
  <c r="K172" i="15" s="1"/>
  <c r="J165" i="15"/>
  <c r="J172" i="15" s="1"/>
  <c r="J162" i="15"/>
  <c r="I162" i="15"/>
  <c r="H162" i="15"/>
  <c r="F162" i="15"/>
  <c r="E162" i="15"/>
  <c r="D162" i="15"/>
  <c r="G161" i="15"/>
  <c r="G160" i="15"/>
  <c r="G159" i="15"/>
  <c r="G158" i="15"/>
  <c r="G157" i="15"/>
  <c r="G156" i="15"/>
  <c r="G155" i="15"/>
  <c r="G162" i="15" s="1"/>
  <c r="N151" i="15"/>
  <c r="M151" i="15"/>
  <c r="L151" i="15"/>
  <c r="K151" i="15"/>
  <c r="J151" i="15"/>
  <c r="H151" i="15"/>
  <c r="G151" i="15"/>
  <c r="F151" i="15"/>
  <c r="E151" i="15"/>
  <c r="D151" i="15"/>
  <c r="I150" i="15"/>
  <c r="I149" i="15"/>
  <c r="I148" i="15"/>
  <c r="I147" i="15"/>
  <c r="I146" i="15"/>
  <c r="I145" i="15"/>
  <c r="I144" i="15"/>
  <c r="I151" i="15" s="1"/>
  <c r="F137" i="15"/>
  <c r="E137" i="15"/>
  <c r="D137" i="15"/>
  <c r="G136" i="15"/>
  <c r="G135" i="15"/>
  <c r="G134" i="15"/>
  <c r="G133" i="15"/>
  <c r="G132" i="15"/>
  <c r="G137" i="15" s="1"/>
  <c r="G131" i="15"/>
  <c r="L127" i="15"/>
  <c r="K127" i="15"/>
  <c r="I127" i="15"/>
  <c r="H127" i="15"/>
  <c r="G127" i="15"/>
  <c r="F127" i="15"/>
  <c r="E127" i="15"/>
  <c r="D127" i="15"/>
  <c r="L116" i="15"/>
  <c r="K116" i="15"/>
  <c r="I116" i="15"/>
  <c r="H116" i="15"/>
  <c r="G116" i="15"/>
  <c r="F116" i="15"/>
  <c r="E116" i="15"/>
  <c r="D116" i="15"/>
  <c r="L105" i="15"/>
  <c r="K105" i="15"/>
  <c r="J105" i="15"/>
  <c r="I105" i="15"/>
  <c r="H105" i="15"/>
  <c r="G105" i="15"/>
  <c r="F105" i="15"/>
  <c r="E105" i="15"/>
  <c r="D105" i="15"/>
  <c r="K92" i="15"/>
  <c r="J92" i="15"/>
  <c r="I92" i="15"/>
  <c r="H92" i="15"/>
  <c r="G92" i="15"/>
  <c r="F92" i="15"/>
  <c r="E92" i="15"/>
  <c r="D92" i="15"/>
  <c r="O79" i="15"/>
  <c r="N79" i="15"/>
  <c r="M79" i="15"/>
  <c r="L79" i="15"/>
  <c r="K79" i="15"/>
  <c r="J79" i="15"/>
  <c r="I79" i="15"/>
  <c r="F79" i="15"/>
  <c r="E79" i="15"/>
  <c r="D79" i="15"/>
  <c r="G78" i="15"/>
  <c r="G77" i="15"/>
  <c r="G76" i="15"/>
  <c r="G75" i="15"/>
  <c r="G74" i="15"/>
  <c r="G73" i="15"/>
  <c r="G72" i="15"/>
  <c r="G79" i="15" s="1"/>
  <c r="L69" i="15"/>
  <c r="K69" i="15"/>
  <c r="I69" i="15"/>
  <c r="H69" i="15"/>
  <c r="G69" i="15"/>
  <c r="F69" i="15"/>
  <c r="E69" i="15"/>
  <c r="D69" i="15"/>
  <c r="K58" i="15"/>
  <c r="J58" i="15"/>
  <c r="I58" i="15"/>
  <c r="H58" i="15"/>
  <c r="G58" i="15"/>
  <c r="F58" i="15"/>
  <c r="E58" i="15"/>
  <c r="D58" i="15"/>
  <c r="E47" i="15"/>
  <c r="D47" i="15"/>
  <c r="F35" i="15"/>
  <c r="E35" i="15"/>
  <c r="D35" i="15"/>
  <c r="G35" i="15" s="1"/>
  <c r="G34" i="15"/>
  <c r="G33" i="15"/>
  <c r="G32" i="15"/>
  <c r="G31" i="15"/>
  <c r="G30" i="15"/>
  <c r="G29" i="15"/>
  <c r="G28" i="15"/>
  <c r="O24" i="15"/>
  <c r="N24" i="15"/>
  <c r="M24" i="15"/>
  <c r="L24" i="15"/>
  <c r="K24" i="15"/>
  <c r="J24" i="15"/>
  <c r="I24" i="15"/>
  <c r="H24" i="15"/>
  <c r="F24" i="15"/>
  <c r="E24" i="15"/>
  <c r="D24" i="15"/>
  <c r="G24" i="15" s="1"/>
  <c r="G23" i="15"/>
  <c r="G22" i="15"/>
  <c r="G21" i="15"/>
  <c r="G20" i="15"/>
  <c r="G18" i="15"/>
  <c r="G17" i="15"/>
  <c r="I219" i="12" l="1"/>
  <c r="H219" i="12"/>
  <c r="G219" i="12"/>
  <c r="F219" i="12"/>
  <c r="E219" i="12"/>
  <c r="D219" i="12"/>
  <c r="L209" i="12"/>
  <c r="K209" i="12"/>
  <c r="J209" i="12"/>
  <c r="I209" i="12"/>
  <c r="H209" i="12"/>
  <c r="G209" i="12"/>
  <c r="F209" i="12"/>
  <c r="E209" i="12"/>
  <c r="D209" i="12"/>
  <c r="L196" i="12"/>
  <c r="K196" i="12"/>
  <c r="J196" i="12"/>
  <c r="I196" i="12"/>
  <c r="H196" i="12"/>
  <c r="F196" i="12"/>
  <c r="E196" i="12"/>
  <c r="D196" i="12"/>
  <c r="G195" i="12"/>
  <c r="G194" i="12"/>
  <c r="G193" i="12"/>
  <c r="G192" i="12"/>
  <c r="G191" i="12"/>
  <c r="G190" i="12"/>
  <c r="G196" i="12" s="1"/>
  <c r="G189" i="12"/>
  <c r="O185" i="12"/>
  <c r="N185" i="12"/>
  <c r="M185" i="12"/>
  <c r="L185" i="12"/>
  <c r="K185" i="12"/>
  <c r="J185" i="12"/>
  <c r="I185" i="12"/>
  <c r="H185" i="12"/>
  <c r="F185" i="12"/>
  <c r="E185" i="12"/>
  <c r="D185" i="12"/>
  <c r="G184" i="12"/>
  <c r="G183" i="12"/>
  <c r="G182" i="12"/>
  <c r="G181" i="12"/>
  <c r="G180" i="12"/>
  <c r="G179" i="12"/>
  <c r="G178" i="12"/>
  <c r="G185" i="12" s="1"/>
  <c r="I172" i="12"/>
  <c r="H172" i="12"/>
  <c r="G172" i="12"/>
  <c r="F172" i="12"/>
  <c r="E172" i="12"/>
  <c r="D172" i="12"/>
  <c r="K171" i="12"/>
  <c r="J171" i="12"/>
  <c r="K170" i="12"/>
  <c r="J170" i="12"/>
  <c r="K169" i="12"/>
  <c r="J169" i="12"/>
  <c r="K168" i="12"/>
  <c r="J168" i="12"/>
  <c r="K167" i="12"/>
  <c r="J167" i="12"/>
  <c r="K166" i="12"/>
  <c r="J166" i="12"/>
  <c r="K165" i="12"/>
  <c r="K172" i="12" s="1"/>
  <c r="J165" i="12"/>
  <c r="J172" i="12" s="1"/>
  <c r="J162" i="12"/>
  <c r="I162" i="12"/>
  <c r="H162" i="12"/>
  <c r="F162" i="12"/>
  <c r="E162" i="12"/>
  <c r="D162" i="12"/>
  <c r="G161" i="12"/>
  <c r="G160" i="12"/>
  <c r="G159" i="12"/>
  <c r="G158" i="12"/>
  <c r="G157" i="12"/>
  <c r="G156" i="12"/>
  <c r="G155" i="12"/>
  <c r="G162" i="12" s="1"/>
  <c r="N151" i="12"/>
  <c r="M151" i="12"/>
  <c r="L151" i="12"/>
  <c r="K151" i="12"/>
  <c r="J151" i="12"/>
  <c r="H151" i="12"/>
  <c r="G151" i="12"/>
  <c r="F151" i="12"/>
  <c r="E151" i="12"/>
  <c r="D151" i="12"/>
  <c r="I150" i="12"/>
  <c r="I149" i="12"/>
  <c r="I148" i="12"/>
  <c r="I147" i="12"/>
  <c r="I146" i="12"/>
  <c r="I145" i="12"/>
  <c r="I144" i="12"/>
  <c r="I151" i="12" s="1"/>
  <c r="F137" i="12"/>
  <c r="E137" i="12"/>
  <c r="D137" i="12"/>
  <c r="G136" i="12"/>
  <c r="G135" i="12"/>
  <c r="G134" i="12"/>
  <c r="G133" i="12"/>
  <c r="G132" i="12"/>
  <c r="G131" i="12"/>
  <c r="G137" i="12" s="1"/>
  <c r="L127" i="12"/>
  <c r="K127" i="12"/>
  <c r="I127" i="12"/>
  <c r="H127" i="12"/>
  <c r="G127" i="12"/>
  <c r="F127" i="12"/>
  <c r="E127" i="12"/>
  <c r="D127" i="12"/>
  <c r="L116" i="12"/>
  <c r="K116" i="12"/>
  <c r="I116" i="12"/>
  <c r="H116" i="12"/>
  <c r="G116" i="12"/>
  <c r="F116" i="12"/>
  <c r="E116" i="12"/>
  <c r="D116" i="12"/>
  <c r="M105" i="12"/>
  <c r="L105" i="12"/>
  <c r="K105" i="12"/>
  <c r="J105" i="12"/>
  <c r="I105" i="12"/>
  <c r="H105" i="12"/>
  <c r="G105" i="12"/>
  <c r="F105" i="12"/>
  <c r="E105" i="12"/>
  <c r="D105" i="12"/>
  <c r="K92" i="12"/>
  <c r="J92" i="12"/>
  <c r="I92" i="12"/>
  <c r="H92" i="12"/>
  <c r="G92" i="12"/>
  <c r="F92" i="12"/>
  <c r="E92" i="12"/>
  <c r="D92" i="12"/>
  <c r="O79" i="12"/>
  <c r="N79" i="12"/>
  <c r="M79" i="12"/>
  <c r="L79" i="12"/>
  <c r="K79" i="12"/>
  <c r="J79" i="12"/>
  <c r="I79" i="12"/>
  <c r="F79" i="12"/>
  <c r="E79" i="12"/>
  <c r="D79" i="12"/>
  <c r="G78" i="12"/>
  <c r="G77" i="12"/>
  <c r="G76" i="12"/>
  <c r="G75" i="12"/>
  <c r="G74" i="12"/>
  <c r="G73" i="12"/>
  <c r="G72" i="12"/>
  <c r="G79" i="12" s="1"/>
  <c r="L69" i="12"/>
  <c r="K69" i="12"/>
  <c r="I69" i="12"/>
  <c r="H69" i="12"/>
  <c r="G69" i="12"/>
  <c r="F69" i="12"/>
  <c r="E69" i="12"/>
  <c r="D69" i="12"/>
  <c r="K58" i="12"/>
  <c r="J58" i="12"/>
  <c r="I58" i="12"/>
  <c r="H58" i="12"/>
  <c r="G58" i="12"/>
  <c r="F58" i="12"/>
  <c r="E58" i="12"/>
  <c r="D58" i="12"/>
  <c r="E47" i="12"/>
  <c r="D47" i="12"/>
  <c r="F35" i="12"/>
  <c r="G35" i="12" s="1"/>
  <c r="E35" i="12"/>
  <c r="D35" i="12"/>
  <c r="G34" i="12"/>
  <c r="G33" i="12"/>
  <c r="G32" i="12"/>
  <c r="G31" i="12"/>
  <c r="G30" i="12"/>
  <c r="G29" i="12"/>
  <c r="G28" i="12"/>
  <c r="O24" i="12"/>
  <c r="N24" i="12"/>
  <c r="M24" i="12"/>
  <c r="L24" i="12"/>
  <c r="K24" i="12"/>
  <c r="J24" i="12"/>
  <c r="I24" i="12"/>
  <c r="H24" i="12"/>
  <c r="F24" i="12"/>
  <c r="E24" i="12"/>
  <c r="G24" i="12" s="1"/>
  <c r="D24" i="12"/>
  <c r="G23" i="12"/>
  <c r="G22" i="12"/>
  <c r="G21" i="12"/>
  <c r="G20" i="12"/>
  <c r="G19" i="12"/>
  <c r="G18" i="12"/>
  <c r="G17" i="12"/>
  <c r="I219" i="29" l="1"/>
  <c r="H219" i="29"/>
  <c r="G219" i="29"/>
  <c r="F219" i="29"/>
  <c r="E219" i="29"/>
  <c r="D219" i="29"/>
  <c r="L209" i="29"/>
  <c r="K209" i="29"/>
  <c r="J209" i="29"/>
  <c r="I209" i="29"/>
  <c r="H209" i="29"/>
  <c r="G209" i="29"/>
  <c r="F209" i="29"/>
  <c r="E209" i="29"/>
  <c r="D209" i="29"/>
  <c r="L196" i="29"/>
  <c r="K196" i="29"/>
  <c r="J196" i="29"/>
  <c r="I196" i="29"/>
  <c r="H196" i="29"/>
  <c r="F196" i="29"/>
  <c r="E196" i="29"/>
  <c r="D196" i="29"/>
  <c r="G195" i="29"/>
  <c r="G194" i="29"/>
  <c r="G193" i="29"/>
  <c r="G192" i="29"/>
  <c r="G191" i="29"/>
  <c r="G190" i="29"/>
  <c r="G196" i="29" s="1"/>
  <c r="G189" i="29"/>
  <c r="O185" i="29"/>
  <c r="N185" i="29"/>
  <c r="M185" i="29"/>
  <c r="L185" i="29"/>
  <c r="K185" i="29"/>
  <c r="J185" i="29"/>
  <c r="I185" i="29"/>
  <c r="H185" i="29"/>
  <c r="F185" i="29"/>
  <c r="E185" i="29"/>
  <c r="D185" i="29"/>
  <c r="G184" i="29"/>
  <c r="G183" i="29"/>
  <c r="G182" i="29"/>
  <c r="G181" i="29"/>
  <c r="G180" i="29"/>
  <c r="G179" i="29"/>
  <c r="G178" i="29"/>
  <c r="G185" i="29" s="1"/>
  <c r="I172" i="29"/>
  <c r="H172" i="29"/>
  <c r="G172" i="29"/>
  <c r="F172" i="29"/>
  <c r="E172" i="29"/>
  <c r="D172" i="29"/>
  <c r="K171" i="29"/>
  <c r="J171" i="29"/>
  <c r="K170" i="29"/>
  <c r="J170" i="29"/>
  <c r="K169" i="29"/>
  <c r="J169" i="29"/>
  <c r="K168" i="29"/>
  <c r="J168" i="29"/>
  <c r="K167" i="29"/>
  <c r="J167" i="29"/>
  <c r="K166" i="29"/>
  <c r="J166" i="29"/>
  <c r="K165" i="29"/>
  <c r="K172" i="29" s="1"/>
  <c r="J165" i="29"/>
  <c r="J172" i="29" s="1"/>
  <c r="J162" i="29"/>
  <c r="I162" i="29"/>
  <c r="H162" i="29"/>
  <c r="F162" i="29"/>
  <c r="E162" i="29"/>
  <c r="D162" i="29"/>
  <c r="G161" i="29"/>
  <c r="G160" i="29"/>
  <c r="G159" i="29"/>
  <c r="G158" i="29"/>
  <c r="G157" i="29"/>
  <c r="G156" i="29"/>
  <c r="G155" i="29"/>
  <c r="G162" i="29" s="1"/>
  <c r="N151" i="29"/>
  <c r="M151" i="29"/>
  <c r="L151" i="29"/>
  <c r="K151" i="29"/>
  <c r="J151" i="29"/>
  <c r="H151" i="29"/>
  <c r="G151" i="29"/>
  <c r="F151" i="29"/>
  <c r="E151" i="29"/>
  <c r="D151" i="29"/>
  <c r="I150" i="29"/>
  <c r="I149" i="29"/>
  <c r="I148" i="29"/>
  <c r="I147" i="29"/>
  <c r="I146" i="29"/>
  <c r="I145" i="29"/>
  <c r="I144" i="29"/>
  <c r="I151" i="29" s="1"/>
  <c r="F137" i="29"/>
  <c r="E137" i="29"/>
  <c r="D137" i="29"/>
  <c r="G136" i="29"/>
  <c r="G135" i="29"/>
  <c r="G134" i="29"/>
  <c r="G133" i="29"/>
  <c r="G132" i="29"/>
  <c r="G131" i="29"/>
  <c r="G137" i="29" s="1"/>
  <c r="L127" i="29"/>
  <c r="K127" i="29"/>
  <c r="I127" i="29"/>
  <c r="H127" i="29"/>
  <c r="G127" i="29"/>
  <c r="F127" i="29"/>
  <c r="E127" i="29"/>
  <c r="D127" i="29"/>
  <c r="L116" i="29"/>
  <c r="K116" i="29"/>
  <c r="I116" i="29"/>
  <c r="H116" i="29"/>
  <c r="G116" i="29"/>
  <c r="F116" i="29"/>
  <c r="E116" i="29"/>
  <c r="D116" i="29"/>
  <c r="M105" i="29"/>
  <c r="L105" i="29"/>
  <c r="K105" i="29"/>
  <c r="J105" i="29"/>
  <c r="I105" i="29"/>
  <c r="H105" i="29"/>
  <c r="G105" i="29"/>
  <c r="F105" i="29"/>
  <c r="E105" i="29"/>
  <c r="D105" i="29"/>
  <c r="K92" i="29"/>
  <c r="J92" i="29"/>
  <c r="I92" i="29"/>
  <c r="H92" i="29"/>
  <c r="G92" i="29"/>
  <c r="F92" i="29"/>
  <c r="E92" i="29"/>
  <c r="D92" i="29"/>
  <c r="O79" i="29"/>
  <c r="N79" i="29"/>
  <c r="M79" i="29"/>
  <c r="L79" i="29"/>
  <c r="K79" i="29"/>
  <c r="J79" i="29"/>
  <c r="I79" i="29"/>
  <c r="F79" i="29"/>
  <c r="E79" i="29"/>
  <c r="D79" i="29"/>
  <c r="G78" i="29"/>
  <c r="G77" i="29"/>
  <c r="G76" i="29"/>
  <c r="G75" i="29"/>
  <c r="G74" i="29"/>
  <c r="G73" i="29"/>
  <c r="G72" i="29"/>
  <c r="G79" i="29" s="1"/>
  <c r="L69" i="29"/>
  <c r="K69" i="29"/>
  <c r="I69" i="29"/>
  <c r="H69" i="29"/>
  <c r="G69" i="29"/>
  <c r="F69" i="29"/>
  <c r="E69" i="29"/>
  <c r="D69" i="29"/>
  <c r="K58" i="29"/>
  <c r="J58" i="29"/>
  <c r="I58" i="29"/>
  <c r="H58" i="29"/>
  <c r="G58" i="29"/>
  <c r="F58" i="29"/>
  <c r="E58" i="29"/>
  <c r="D58" i="29"/>
  <c r="E47" i="29"/>
  <c r="D47" i="29"/>
  <c r="F35" i="29"/>
  <c r="G35" i="29" s="1"/>
  <c r="E35" i="29"/>
  <c r="D35" i="29"/>
  <c r="G34" i="29"/>
  <c r="G33" i="29"/>
  <c r="G32" i="29"/>
  <c r="G31" i="29"/>
  <c r="G30" i="29"/>
  <c r="G29" i="29"/>
  <c r="G28" i="29"/>
  <c r="O24" i="29"/>
  <c r="N24" i="29"/>
  <c r="M24" i="29"/>
  <c r="L24" i="29"/>
  <c r="K24" i="29"/>
  <c r="J24" i="29"/>
  <c r="I24" i="29"/>
  <c r="H24" i="29"/>
  <c r="F24" i="29"/>
  <c r="E24" i="29"/>
  <c r="G24" i="29" s="1"/>
  <c r="D24" i="29"/>
  <c r="G23" i="29"/>
  <c r="G22" i="29"/>
  <c r="G21" i="29"/>
  <c r="G20" i="29"/>
  <c r="G19" i="29"/>
  <c r="G18" i="29"/>
  <c r="G17" i="29"/>
  <c r="I219" i="6" l="1"/>
  <c r="H219" i="6"/>
  <c r="G219" i="6"/>
  <c r="F219" i="6"/>
  <c r="E219" i="6"/>
  <c r="D219" i="6"/>
  <c r="L209" i="6"/>
  <c r="K209" i="6"/>
  <c r="J209" i="6"/>
  <c r="I209" i="6"/>
  <c r="H209" i="6"/>
  <c r="G209" i="6"/>
  <c r="F209" i="6"/>
  <c r="E209" i="6"/>
  <c r="D209" i="6"/>
  <c r="L196" i="6"/>
  <c r="K196" i="6"/>
  <c r="J196" i="6"/>
  <c r="I196" i="6"/>
  <c r="H196" i="6"/>
  <c r="F196" i="6"/>
  <c r="E196" i="6"/>
  <c r="D196" i="6"/>
  <c r="G195" i="6"/>
  <c r="G194" i="6"/>
  <c r="G193" i="6"/>
  <c r="G192" i="6"/>
  <c r="G191" i="6"/>
  <c r="G190" i="6"/>
  <c r="G189" i="6"/>
  <c r="G196" i="6" s="1"/>
  <c r="O185" i="6"/>
  <c r="N185" i="6"/>
  <c r="M185" i="6"/>
  <c r="L185" i="6"/>
  <c r="K185" i="6"/>
  <c r="J185" i="6"/>
  <c r="I185" i="6"/>
  <c r="H185" i="6"/>
  <c r="F185" i="6"/>
  <c r="E185" i="6"/>
  <c r="D185" i="6"/>
  <c r="G184" i="6"/>
  <c r="G183" i="6"/>
  <c r="G182" i="6"/>
  <c r="G181" i="6"/>
  <c r="G180" i="6"/>
  <c r="G185" i="6" s="1"/>
  <c r="G179" i="6"/>
  <c r="G178" i="6"/>
  <c r="I172" i="6"/>
  <c r="H172" i="6"/>
  <c r="G172" i="6"/>
  <c r="F172" i="6"/>
  <c r="E172" i="6"/>
  <c r="D172" i="6"/>
  <c r="K171" i="6"/>
  <c r="J171" i="6"/>
  <c r="K170" i="6"/>
  <c r="J170" i="6"/>
  <c r="K169" i="6"/>
  <c r="J169" i="6"/>
  <c r="K168" i="6"/>
  <c r="J168" i="6"/>
  <c r="K167" i="6"/>
  <c r="J167" i="6"/>
  <c r="K166" i="6"/>
  <c r="J166" i="6"/>
  <c r="K165" i="6"/>
  <c r="K172" i="6" s="1"/>
  <c r="J165" i="6"/>
  <c r="J172" i="6" s="1"/>
  <c r="J162" i="6"/>
  <c r="I162" i="6"/>
  <c r="H162" i="6"/>
  <c r="F162" i="6"/>
  <c r="E162" i="6"/>
  <c r="D162" i="6"/>
  <c r="G161" i="6"/>
  <c r="G160" i="6"/>
  <c r="G159" i="6"/>
  <c r="G158" i="6"/>
  <c r="G157" i="6"/>
  <c r="G162" i="6" s="1"/>
  <c r="G156" i="6"/>
  <c r="G155" i="6"/>
  <c r="N151" i="6"/>
  <c r="M151" i="6"/>
  <c r="L151" i="6"/>
  <c r="K151" i="6"/>
  <c r="J151" i="6"/>
  <c r="H151" i="6"/>
  <c r="G151" i="6"/>
  <c r="F151" i="6"/>
  <c r="E151" i="6"/>
  <c r="D151" i="6"/>
  <c r="I150" i="6"/>
  <c r="I149" i="6"/>
  <c r="I148" i="6"/>
  <c r="I147" i="6"/>
  <c r="I146" i="6"/>
  <c r="I145" i="6"/>
  <c r="I144" i="6"/>
  <c r="I151" i="6" s="1"/>
  <c r="F137" i="6"/>
  <c r="E137" i="6"/>
  <c r="D137" i="6"/>
  <c r="G136" i="6"/>
  <c r="G135" i="6"/>
  <c r="G134" i="6"/>
  <c r="G133" i="6"/>
  <c r="G132" i="6"/>
  <c r="G131" i="6"/>
  <c r="G137" i="6" s="1"/>
  <c r="L127" i="6"/>
  <c r="K127" i="6"/>
  <c r="I127" i="6"/>
  <c r="H127" i="6"/>
  <c r="G127" i="6"/>
  <c r="F127" i="6"/>
  <c r="E127" i="6"/>
  <c r="D127" i="6"/>
  <c r="L116" i="6"/>
  <c r="K116" i="6"/>
  <c r="I116" i="6"/>
  <c r="H116" i="6"/>
  <c r="G116" i="6"/>
  <c r="F116" i="6"/>
  <c r="E116" i="6"/>
  <c r="D116" i="6"/>
  <c r="M105" i="6"/>
  <c r="L105" i="6"/>
  <c r="K105" i="6"/>
  <c r="J105" i="6"/>
  <c r="I105" i="6"/>
  <c r="H105" i="6"/>
  <c r="G105" i="6"/>
  <c r="F105" i="6"/>
  <c r="E105" i="6"/>
  <c r="D105" i="6"/>
  <c r="K92" i="6"/>
  <c r="J92" i="6"/>
  <c r="I92" i="6"/>
  <c r="H92" i="6"/>
  <c r="G92" i="6"/>
  <c r="F92" i="6"/>
  <c r="E92" i="6"/>
  <c r="D92" i="6"/>
  <c r="O79" i="6"/>
  <c r="N79" i="6"/>
  <c r="M79" i="6"/>
  <c r="L79" i="6"/>
  <c r="K79" i="6"/>
  <c r="J79" i="6"/>
  <c r="I79" i="6"/>
  <c r="F79" i="6"/>
  <c r="E79" i="6"/>
  <c r="D79" i="6"/>
  <c r="G78" i="6"/>
  <c r="G77" i="6"/>
  <c r="G76" i="6"/>
  <c r="G75" i="6"/>
  <c r="G74" i="6"/>
  <c r="G79" i="6" s="1"/>
  <c r="G73" i="6"/>
  <c r="G72" i="6"/>
  <c r="L69" i="6"/>
  <c r="K69" i="6"/>
  <c r="I69" i="6"/>
  <c r="H69" i="6"/>
  <c r="G69" i="6"/>
  <c r="F69" i="6"/>
  <c r="E69" i="6"/>
  <c r="D69" i="6"/>
  <c r="K58" i="6"/>
  <c r="J58" i="6"/>
  <c r="I58" i="6"/>
  <c r="H58" i="6"/>
  <c r="G58" i="6"/>
  <c r="F58" i="6"/>
  <c r="E58" i="6"/>
  <c r="D58" i="6"/>
  <c r="E47" i="6"/>
  <c r="D47" i="6"/>
  <c r="F35" i="6"/>
  <c r="E35" i="6"/>
  <c r="D35" i="6"/>
  <c r="G35" i="6" s="1"/>
  <c r="G34" i="6"/>
  <c r="G33" i="6"/>
  <c r="G32" i="6"/>
  <c r="G31" i="6"/>
  <c r="G30" i="6"/>
  <c r="G29" i="6"/>
  <c r="G28" i="6"/>
  <c r="O24" i="6"/>
  <c r="N24" i="6"/>
  <c r="M24" i="6"/>
  <c r="L24" i="6"/>
  <c r="K24" i="6"/>
  <c r="J24" i="6"/>
  <c r="I24" i="6"/>
  <c r="H24" i="6"/>
  <c r="G24" i="6"/>
  <c r="F24" i="6"/>
  <c r="E24" i="6"/>
  <c r="D24" i="6"/>
  <c r="G23" i="6"/>
  <c r="G22" i="6"/>
  <c r="G21" i="6"/>
  <c r="G20" i="6"/>
  <c r="G19" i="6"/>
  <c r="G17" i="6"/>
  <c r="I219" i="18" l="1"/>
  <c r="H219" i="18"/>
  <c r="G219" i="18"/>
  <c r="F219" i="18"/>
  <c r="E219" i="18"/>
  <c r="D219" i="18"/>
  <c r="L209" i="18"/>
  <c r="K209" i="18"/>
  <c r="J209" i="18"/>
  <c r="I209" i="18"/>
  <c r="H209" i="18"/>
  <c r="G209" i="18"/>
  <c r="F209" i="18"/>
  <c r="E209" i="18"/>
  <c r="D209" i="18"/>
  <c r="L196" i="18"/>
  <c r="K196" i="18"/>
  <c r="J196" i="18"/>
  <c r="I196" i="18"/>
  <c r="H196" i="18"/>
  <c r="F196" i="18"/>
  <c r="E196" i="18"/>
  <c r="D196" i="18"/>
  <c r="G195" i="18"/>
  <c r="G194" i="18"/>
  <c r="G193" i="18"/>
  <c r="G192" i="18"/>
  <c r="G191" i="18"/>
  <c r="G190" i="18"/>
  <c r="G189" i="18"/>
  <c r="G196" i="18" s="1"/>
  <c r="O185" i="18"/>
  <c r="N185" i="18"/>
  <c r="M185" i="18"/>
  <c r="L185" i="18"/>
  <c r="K185" i="18"/>
  <c r="J185" i="18"/>
  <c r="I185" i="18"/>
  <c r="H185" i="18"/>
  <c r="F185" i="18"/>
  <c r="E185" i="18"/>
  <c r="D185" i="18"/>
  <c r="G184" i="18"/>
  <c r="G183" i="18"/>
  <c r="G182" i="18"/>
  <c r="G181" i="18"/>
  <c r="G180" i="18"/>
  <c r="G179" i="18"/>
  <c r="G178" i="18"/>
  <c r="G185" i="18" s="1"/>
  <c r="I172" i="18"/>
  <c r="H172" i="18"/>
  <c r="G172" i="18"/>
  <c r="F172" i="18"/>
  <c r="E172" i="18"/>
  <c r="D172" i="18"/>
  <c r="K171" i="18"/>
  <c r="J171" i="18"/>
  <c r="K170" i="18"/>
  <c r="J170" i="18"/>
  <c r="K169" i="18"/>
  <c r="J169" i="18"/>
  <c r="K168" i="18"/>
  <c r="J168" i="18"/>
  <c r="K167" i="18"/>
  <c r="J167" i="18"/>
  <c r="K166" i="18"/>
  <c r="J166" i="18"/>
  <c r="K165" i="18"/>
  <c r="K172" i="18" s="1"/>
  <c r="J165" i="18"/>
  <c r="J172" i="18" s="1"/>
  <c r="J162" i="18"/>
  <c r="I162" i="18"/>
  <c r="H162" i="18"/>
  <c r="F162" i="18"/>
  <c r="E162" i="18"/>
  <c r="D162" i="18"/>
  <c r="G161" i="18"/>
  <c r="G160" i="18"/>
  <c r="G159" i="18"/>
  <c r="G158" i="18"/>
  <c r="G157" i="18"/>
  <c r="G156" i="18"/>
  <c r="G155" i="18"/>
  <c r="G162" i="18" s="1"/>
  <c r="N151" i="18"/>
  <c r="M151" i="18"/>
  <c r="L151" i="18"/>
  <c r="K151" i="18"/>
  <c r="J151" i="18"/>
  <c r="H151" i="18"/>
  <c r="G151" i="18"/>
  <c r="F151" i="18"/>
  <c r="E151" i="18"/>
  <c r="D151" i="18"/>
  <c r="I150" i="18"/>
  <c r="I149" i="18"/>
  <c r="I148" i="18"/>
  <c r="I147" i="18"/>
  <c r="I146" i="18"/>
  <c r="I145" i="18"/>
  <c r="I144" i="18"/>
  <c r="I151" i="18" s="1"/>
  <c r="F137" i="18"/>
  <c r="E137" i="18"/>
  <c r="D137" i="18"/>
  <c r="G136" i="18"/>
  <c r="G135" i="18"/>
  <c r="G134" i="18"/>
  <c r="G133" i="18"/>
  <c r="G132" i="18"/>
  <c r="G131" i="18"/>
  <c r="G137" i="18" s="1"/>
  <c r="L127" i="18"/>
  <c r="K127" i="18"/>
  <c r="I127" i="18"/>
  <c r="H127" i="18"/>
  <c r="G127" i="18"/>
  <c r="F127" i="18"/>
  <c r="E127" i="18"/>
  <c r="D127" i="18"/>
  <c r="L116" i="18"/>
  <c r="K116" i="18"/>
  <c r="I116" i="18"/>
  <c r="H116" i="18"/>
  <c r="G116" i="18"/>
  <c r="F116" i="18"/>
  <c r="E116" i="18"/>
  <c r="D116" i="18"/>
  <c r="M105" i="18"/>
  <c r="L105" i="18"/>
  <c r="K105" i="18"/>
  <c r="J105" i="18"/>
  <c r="I105" i="18"/>
  <c r="H105" i="18"/>
  <c r="G105" i="18"/>
  <c r="F105" i="18"/>
  <c r="E105" i="18"/>
  <c r="D105" i="18"/>
  <c r="K92" i="18"/>
  <c r="J92" i="18"/>
  <c r="I92" i="18"/>
  <c r="H92" i="18"/>
  <c r="G92" i="18"/>
  <c r="F92" i="18"/>
  <c r="E92" i="18"/>
  <c r="D92" i="18"/>
  <c r="O79" i="18"/>
  <c r="N79" i="18"/>
  <c r="M79" i="18"/>
  <c r="L79" i="18"/>
  <c r="K79" i="18"/>
  <c r="J79" i="18"/>
  <c r="I79" i="18"/>
  <c r="F79" i="18"/>
  <c r="E79" i="18"/>
  <c r="D79" i="18"/>
  <c r="G78" i="18"/>
  <c r="G77" i="18"/>
  <c r="G76" i="18"/>
  <c r="G75" i="18"/>
  <c r="G74" i="18"/>
  <c r="G73" i="18"/>
  <c r="G72" i="18"/>
  <c r="G79" i="18" s="1"/>
  <c r="L69" i="18"/>
  <c r="K69" i="18"/>
  <c r="I69" i="18"/>
  <c r="H69" i="18"/>
  <c r="G69" i="18"/>
  <c r="F69" i="18"/>
  <c r="E69" i="18"/>
  <c r="D69" i="18"/>
  <c r="K58" i="18"/>
  <c r="J58" i="18"/>
  <c r="I58" i="18"/>
  <c r="H58" i="18"/>
  <c r="G58" i="18"/>
  <c r="F58" i="18"/>
  <c r="E58" i="18"/>
  <c r="D58" i="18"/>
  <c r="E47" i="18"/>
  <c r="D47" i="18"/>
  <c r="F35" i="18"/>
  <c r="E35" i="18"/>
  <c r="G35" i="18" s="1"/>
  <c r="D35" i="18"/>
  <c r="G34" i="18"/>
  <c r="G33" i="18"/>
  <c r="G32" i="18"/>
  <c r="G31" i="18"/>
  <c r="G30" i="18"/>
  <c r="G29" i="18"/>
  <c r="G28" i="18"/>
  <c r="O24" i="18"/>
  <c r="N24" i="18"/>
  <c r="M24" i="18"/>
  <c r="L24" i="18"/>
  <c r="K24" i="18"/>
  <c r="J24" i="18"/>
  <c r="I24" i="18"/>
  <c r="H24" i="18"/>
  <c r="F24" i="18"/>
  <c r="E24" i="18"/>
  <c r="D24" i="18"/>
  <c r="G24" i="18" s="1"/>
  <c r="G23" i="18"/>
  <c r="G22" i="18"/>
  <c r="G21" i="18"/>
  <c r="G20" i="18"/>
  <c r="G19" i="18"/>
  <c r="G18" i="18"/>
  <c r="G17" i="18"/>
  <c r="I219" i="17"/>
  <c r="H219" i="17"/>
  <c r="G219" i="17"/>
  <c r="F219" i="17"/>
  <c r="D219" i="17"/>
  <c r="E218" i="17"/>
  <c r="E217" i="17"/>
  <c r="E216" i="17"/>
  <c r="E214" i="17"/>
  <c r="E219" i="17" s="1"/>
  <c r="L209" i="17"/>
  <c r="K209" i="17"/>
  <c r="J209" i="17"/>
  <c r="I209" i="17"/>
  <c r="H209" i="17"/>
  <c r="G209" i="17"/>
  <c r="F209" i="17"/>
  <c r="E209" i="17"/>
  <c r="D209" i="17"/>
  <c r="L196" i="17"/>
  <c r="K196" i="17"/>
  <c r="J196" i="17"/>
  <c r="I196" i="17"/>
  <c r="H196" i="17"/>
  <c r="F196" i="17"/>
  <c r="E196" i="17"/>
  <c r="D196" i="17"/>
  <c r="G195" i="17"/>
  <c r="G194" i="17"/>
  <c r="G193" i="17"/>
  <c r="G192" i="17"/>
  <c r="G191" i="17"/>
  <c r="G196" i="17" s="1"/>
  <c r="G190" i="17"/>
  <c r="G189" i="17"/>
  <c r="O185" i="17"/>
  <c r="N185" i="17"/>
  <c r="M185" i="17"/>
  <c r="L185" i="17"/>
  <c r="K185" i="17"/>
  <c r="J185" i="17"/>
  <c r="I185" i="17"/>
  <c r="H185" i="17"/>
  <c r="F185" i="17"/>
  <c r="E185" i="17"/>
  <c r="D185" i="17"/>
  <c r="G184" i="17"/>
  <c r="G183" i="17"/>
  <c r="G182" i="17"/>
  <c r="G181" i="17"/>
  <c r="G180" i="17"/>
  <c r="G179" i="17"/>
  <c r="G178" i="17"/>
  <c r="G185" i="17" s="1"/>
  <c r="I172" i="17"/>
  <c r="H172" i="17"/>
  <c r="G172" i="17"/>
  <c r="F172" i="17"/>
  <c r="E172" i="17"/>
  <c r="D172" i="17"/>
  <c r="K171" i="17"/>
  <c r="J171" i="17"/>
  <c r="K170" i="17"/>
  <c r="J170" i="17"/>
  <c r="K169" i="17"/>
  <c r="J169" i="17"/>
  <c r="K168" i="17"/>
  <c r="J168" i="17"/>
  <c r="K167" i="17"/>
  <c r="J167" i="17"/>
  <c r="K166" i="17"/>
  <c r="J166" i="17"/>
  <c r="K165" i="17"/>
  <c r="K172" i="17" s="1"/>
  <c r="J165" i="17"/>
  <c r="J172" i="17" s="1"/>
  <c r="J162" i="17"/>
  <c r="I162" i="17"/>
  <c r="H162" i="17"/>
  <c r="F162" i="17"/>
  <c r="E162" i="17"/>
  <c r="D162" i="17"/>
  <c r="G161" i="17"/>
  <c r="G160" i="17"/>
  <c r="G159" i="17"/>
  <c r="G158" i="17"/>
  <c r="G157" i="17"/>
  <c r="G156" i="17"/>
  <c r="G155" i="17"/>
  <c r="G162" i="17" s="1"/>
  <c r="N151" i="17"/>
  <c r="M151" i="17"/>
  <c r="L151" i="17"/>
  <c r="K151" i="17"/>
  <c r="J151" i="17"/>
  <c r="H151" i="17"/>
  <c r="G151" i="17"/>
  <c r="F151" i="17"/>
  <c r="E151" i="17"/>
  <c r="D151" i="17"/>
  <c r="I150" i="17"/>
  <c r="I149" i="17"/>
  <c r="I148" i="17"/>
  <c r="I147" i="17"/>
  <c r="I146" i="17"/>
  <c r="I145" i="17"/>
  <c r="I144" i="17"/>
  <c r="I151" i="17" s="1"/>
  <c r="F137" i="17"/>
  <c r="E137" i="17"/>
  <c r="D137" i="17"/>
  <c r="G136" i="17"/>
  <c r="G135" i="17"/>
  <c r="G134" i="17"/>
  <c r="G133" i="17"/>
  <c r="G132" i="17"/>
  <c r="G137" i="17" s="1"/>
  <c r="G131" i="17"/>
  <c r="L127" i="17"/>
  <c r="K127" i="17"/>
  <c r="I127" i="17"/>
  <c r="H127" i="17"/>
  <c r="G127" i="17"/>
  <c r="F127" i="17"/>
  <c r="E127" i="17"/>
  <c r="D127" i="17"/>
  <c r="L116" i="17"/>
  <c r="K116" i="17"/>
  <c r="I116" i="17"/>
  <c r="H116" i="17"/>
  <c r="G116" i="17"/>
  <c r="F116" i="17"/>
  <c r="E116" i="17"/>
  <c r="D116" i="17"/>
  <c r="M105" i="17"/>
  <c r="L105" i="17"/>
  <c r="K105" i="17"/>
  <c r="J105" i="17"/>
  <c r="I105" i="17"/>
  <c r="H105" i="17"/>
  <c r="G105" i="17"/>
  <c r="F105" i="17"/>
  <c r="E105" i="17"/>
  <c r="D105" i="17"/>
  <c r="K92" i="17"/>
  <c r="J92" i="17"/>
  <c r="I92" i="17"/>
  <c r="H92" i="17"/>
  <c r="G92" i="17"/>
  <c r="F92" i="17"/>
  <c r="E92" i="17"/>
  <c r="D92" i="17"/>
  <c r="O79" i="17"/>
  <c r="N79" i="17"/>
  <c r="M79" i="17"/>
  <c r="L79" i="17"/>
  <c r="K79" i="17"/>
  <c r="J79" i="17"/>
  <c r="I79" i="17"/>
  <c r="F79" i="17"/>
  <c r="E79" i="17"/>
  <c r="D79" i="17"/>
  <c r="G78" i="17"/>
  <c r="G77" i="17"/>
  <c r="G76" i="17"/>
  <c r="G75" i="17"/>
  <c r="G74" i="17"/>
  <c r="G73" i="17"/>
  <c r="G72" i="17"/>
  <c r="G79" i="17" s="1"/>
  <c r="L69" i="17"/>
  <c r="K69" i="17"/>
  <c r="I69" i="17"/>
  <c r="H69" i="17"/>
  <c r="G69" i="17"/>
  <c r="F69" i="17"/>
  <c r="E69" i="17"/>
  <c r="D69" i="17"/>
  <c r="K58" i="17"/>
  <c r="J58" i="17"/>
  <c r="I58" i="17"/>
  <c r="H58" i="17"/>
  <c r="G58" i="17"/>
  <c r="F58" i="17"/>
  <c r="E58" i="17"/>
  <c r="D58" i="17"/>
  <c r="E47" i="17"/>
  <c r="D47" i="17"/>
  <c r="G35" i="17"/>
  <c r="F35" i="17"/>
  <c r="E35" i="17"/>
  <c r="D35" i="17"/>
  <c r="G34" i="17"/>
  <c r="G33" i="17"/>
  <c r="G32" i="17"/>
  <c r="G31" i="17"/>
  <c r="G30" i="17"/>
  <c r="G29" i="17"/>
  <c r="G28" i="17"/>
  <c r="O24" i="17"/>
  <c r="N24" i="17"/>
  <c r="M24" i="17"/>
  <c r="L24" i="17"/>
  <c r="K24" i="17"/>
  <c r="J24" i="17"/>
  <c r="I24" i="17"/>
  <c r="H24" i="17"/>
  <c r="F24" i="17"/>
  <c r="E24" i="17"/>
  <c r="D24" i="17"/>
  <c r="G24" i="17" s="1"/>
  <c r="G23" i="17"/>
  <c r="G22" i="17"/>
  <c r="G21" i="17"/>
  <c r="G20" i="17"/>
  <c r="G19" i="17"/>
  <c r="G18" i="17"/>
  <c r="G17" i="17"/>
  <c r="E213" i="17" l="1"/>
  <c r="I219" i="13" l="1"/>
  <c r="H219" i="13"/>
  <c r="G219" i="13"/>
  <c r="F219" i="13"/>
  <c r="E219" i="13"/>
  <c r="D219" i="13"/>
  <c r="L209" i="13"/>
  <c r="K209" i="13"/>
  <c r="J209" i="13"/>
  <c r="I209" i="13"/>
  <c r="H209" i="13"/>
  <c r="G209" i="13"/>
  <c r="F209" i="13"/>
  <c r="E209" i="13"/>
  <c r="D209" i="13"/>
  <c r="L196" i="13"/>
  <c r="K196" i="13"/>
  <c r="J196" i="13"/>
  <c r="I196" i="13"/>
  <c r="H196" i="13"/>
  <c r="F196" i="13"/>
  <c r="E196" i="13"/>
  <c r="D196" i="13"/>
  <c r="G195" i="13"/>
  <c r="G194" i="13"/>
  <c r="G193" i="13"/>
  <c r="G192" i="13"/>
  <c r="G191" i="13"/>
  <c r="G190" i="13"/>
  <c r="G189" i="13"/>
  <c r="G196" i="13" s="1"/>
  <c r="O185" i="13"/>
  <c r="N185" i="13"/>
  <c r="M185" i="13"/>
  <c r="L185" i="13"/>
  <c r="K185" i="13"/>
  <c r="J185" i="13"/>
  <c r="I185" i="13"/>
  <c r="H185" i="13"/>
  <c r="F185" i="13"/>
  <c r="E185" i="13"/>
  <c r="D185" i="13"/>
  <c r="G184" i="13"/>
  <c r="G183" i="13"/>
  <c r="G182" i="13"/>
  <c r="G181" i="13"/>
  <c r="G180" i="13"/>
  <c r="G179" i="13"/>
  <c r="G178" i="13"/>
  <c r="I172" i="13"/>
  <c r="H172" i="13"/>
  <c r="G172" i="13"/>
  <c r="F172" i="13"/>
  <c r="E172" i="13"/>
  <c r="D172" i="13"/>
  <c r="K171" i="13"/>
  <c r="J171" i="13"/>
  <c r="K170" i="13"/>
  <c r="J170" i="13"/>
  <c r="K169" i="13"/>
  <c r="J169" i="13"/>
  <c r="K168" i="13"/>
  <c r="J168" i="13"/>
  <c r="K167" i="13"/>
  <c r="J167" i="13"/>
  <c r="K166" i="13"/>
  <c r="J166" i="13"/>
  <c r="K165" i="13"/>
  <c r="J165" i="13"/>
  <c r="J162" i="13"/>
  <c r="I162" i="13"/>
  <c r="H162" i="13"/>
  <c r="F162" i="13"/>
  <c r="E162" i="13"/>
  <c r="D162" i="13"/>
  <c r="G161" i="13"/>
  <c r="G160" i="13"/>
  <c r="G159" i="13"/>
  <c r="G158" i="13"/>
  <c r="G157" i="13"/>
  <c r="G156" i="13"/>
  <c r="G155" i="13"/>
  <c r="N151" i="13"/>
  <c r="M151" i="13"/>
  <c r="L151" i="13"/>
  <c r="K151" i="13"/>
  <c r="J151" i="13"/>
  <c r="H151" i="13"/>
  <c r="G151" i="13"/>
  <c r="F151" i="13"/>
  <c r="E151" i="13"/>
  <c r="D151" i="13"/>
  <c r="I150" i="13"/>
  <c r="I149" i="13"/>
  <c r="I148" i="13"/>
  <c r="I147" i="13"/>
  <c r="I145" i="13"/>
  <c r="I144" i="13"/>
  <c r="F137" i="13"/>
  <c r="E137" i="13"/>
  <c r="D137" i="13"/>
  <c r="G136" i="13"/>
  <c r="G135" i="13"/>
  <c r="G134" i="13"/>
  <c r="G133" i="13"/>
  <c r="G132" i="13"/>
  <c r="G131" i="13"/>
  <c r="G137" i="13" s="1"/>
  <c r="L127" i="13"/>
  <c r="K127" i="13"/>
  <c r="I127" i="13"/>
  <c r="H127" i="13"/>
  <c r="G127" i="13"/>
  <c r="F127" i="13"/>
  <c r="E127" i="13"/>
  <c r="D127" i="13"/>
  <c r="L116" i="13"/>
  <c r="K116" i="13"/>
  <c r="I116" i="13"/>
  <c r="H116" i="13"/>
  <c r="G116" i="13"/>
  <c r="F116" i="13"/>
  <c r="E116" i="13"/>
  <c r="D116" i="13"/>
  <c r="M105" i="13"/>
  <c r="L105" i="13"/>
  <c r="K105" i="13"/>
  <c r="J105" i="13"/>
  <c r="I105" i="13"/>
  <c r="H105" i="13"/>
  <c r="G105" i="13"/>
  <c r="F105" i="13"/>
  <c r="E105" i="13"/>
  <c r="D105" i="13"/>
  <c r="K92" i="13"/>
  <c r="J92" i="13"/>
  <c r="I92" i="13"/>
  <c r="H92" i="13"/>
  <c r="G92" i="13"/>
  <c r="F92" i="13"/>
  <c r="E92" i="13"/>
  <c r="D92" i="13"/>
  <c r="O79" i="13"/>
  <c r="N79" i="13"/>
  <c r="M79" i="13"/>
  <c r="L79" i="13"/>
  <c r="K79" i="13"/>
  <c r="J79" i="13"/>
  <c r="I79" i="13"/>
  <c r="F79" i="13"/>
  <c r="E79" i="13"/>
  <c r="D79" i="13"/>
  <c r="G78" i="13"/>
  <c r="G77" i="13"/>
  <c r="G76" i="13"/>
  <c r="G75" i="13"/>
  <c r="G74" i="13"/>
  <c r="G73" i="13"/>
  <c r="G72" i="13"/>
  <c r="L69" i="13"/>
  <c r="K69" i="13"/>
  <c r="I69" i="13"/>
  <c r="H69" i="13"/>
  <c r="G69" i="13"/>
  <c r="F69" i="13"/>
  <c r="E69" i="13"/>
  <c r="D69" i="13"/>
  <c r="K58" i="13"/>
  <c r="J58" i="13"/>
  <c r="I58" i="13"/>
  <c r="H58" i="13"/>
  <c r="G58" i="13"/>
  <c r="F58" i="13"/>
  <c r="E58" i="13"/>
  <c r="D58" i="13"/>
  <c r="E47" i="13"/>
  <c r="D47" i="13"/>
  <c r="F35" i="13"/>
  <c r="E35" i="13"/>
  <c r="D35" i="13"/>
  <c r="G35" i="13" s="1"/>
  <c r="G34" i="13"/>
  <c r="G33" i="13"/>
  <c r="G32" i="13"/>
  <c r="G31" i="13"/>
  <c r="D30" i="13"/>
  <c r="G30" i="13" s="1"/>
  <c r="G29" i="13"/>
  <c r="G28" i="13"/>
  <c r="O24" i="13"/>
  <c r="N24" i="13"/>
  <c r="M24" i="13"/>
  <c r="L24" i="13"/>
  <c r="K24" i="13"/>
  <c r="J24" i="13"/>
  <c r="I24" i="13"/>
  <c r="H24" i="13"/>
  <c r="F24" i="13"/>
  <c r="E24" i="13"/>
  <c r="D24" i="13"/>
  <c r="G23" i="13"/>
  <c r="G22" i="13"/>
  <c r="G21" i="13"/>
  <c r="G20" i="13"/>
  <c r="G19" i="13"/>
  <c r="G18" i="13"/>
  <c r="G17" i="13"/>
  <c r="G24" i="13" l="1"/>
  <c r="J172" i="13"/>
  <c r="G185" i="13"/>
  <c r="G79" i="13"/>
  <c r="K172" i="13"/>
  <c r="I151" i="13"/>
  <c r="G162" i="13"/>
  <c r="I219" i="11"/>
  <c r="H219" i="11"/>
  <c r="G219" i="11"/>
  <c r="F219" i="11"/>
  <c r="E219" i="11"/>
  <c r="L209" i="11"/>
  <c r="K209" i="11"/>
  <c r="J209" i="11"/>
  <c r="I209" i="11"/>
  <c r="H209" i="11"/>
  <c r="G209" i="11"/>
  <c r="F209" i="11"/>
  <c r="E209" i="11"/>
  <c r="D209" i="11"/>
  <c r="L196" i="11"/>
  <c r="K196" i="11"/>
  <c r="J196" i="11"/>
  <c r="I196" i="11"/>
  <c r="H196" i="11"/>
  <c r="F196" i="11"/>
  <c r="E196" i="11"/>
  <c r="D196" i="11"/>
  <c r="G195" i="11"/>
  <c r="G194" i="11"/>
  <c r="G193" i="11"/>
  <c r="G192" i="11"/>
  <c r="G191" i="11"/>
  <c r="G190" i="11"/>
  <c r="G189" i="11"/>
  <c r="G196" i="11" s="1"/>
  <c r="O185" i="11"/>
  <c r="N185" i="11"/>
  <c r="M185" i="11"/>
  <c r="L185" i="11"/>
  <c r="K185" i="11"/>
  <c r="J185" i="11"/>
  <c r="I185" i="11"/>
  <c r="H185" i="11"/>
  <c r="F185" i="11"/>
  <c r="E185" i="11"/>
  <c r="D185" i="11"/>
  <c r="G184" i="11"/>
  <c r="G183" i="11"/>
  <c r="G182" i="11"/>
  <c r="G181" i="11"/>
  <c r="G180" i="11"/>
  <c r="G179" i="11"/>
  <c r="G178" i="11"/>
  <c r="G185" i="11" s="1"/>
  <c r="I172" i="11"/>
  <c r="H172" i="11"/>
  <c r="G172" i="11"/>
  <c r="F172" i="11"/>
  <c r="E172" i="11"/>
  <c r="D172" i="11"/>
  <c r="K171" i="11"/>
  <c r="J171" i="11"/>
  <c r="K170" i="11"/>
  <c r="J170" i="11"/>
  <c r="K169" i="11"/>
  <c r="J169" i="11"/>
  <c r="K168" i="11"/>
  <c r="J168" i="11"/>
  <c r="K167" i="11"/>
  <c r="J167" i="11"/>
  <c r="K166" i="11"/>
  <c r="J166" i="11"/>
  <c r="K165" i="11"/>
  <c r="K172" i="11" s="1"/>
  <c r="J165" i="11"/>
  <c r="J172" i="11" s="1"/>
  <c r="J162" i="11"/>
  <c r="I162" i="11"/>
  <c r="H162" i="11"/>
  <c r="F162" i="11"/>
  <c r="E162" i="11"/>
  <c r="D162" i="11"/>
  <c r="G161" i="11"/>
  <c r="G160" i="11"/>
  <c r="G159" i="11"/>
  <c r="G158" i="11"/>
  <c r="G157" i="11"/>
  <c r="G156" i="11"/>
  <c r="G155" i="11"/>
  <c r="G162" i="11" s="1"/>
  <c r="N151" i="11"/>
  <c r="M151" i="11"/>
  <c r="L151" i="11"/>
  <c r="K151" i="11"/>
  <c r="J151" i="11"/>
  <c r="H151" i="11"/>
  <c r="G151" i="11"/>
  <c r="F151" i="11"/>
  <c r="E151" i="11"/>
  <c r="D151" i="11"/>
  <c r="I150" i="11"/>
  <c r="I149" i="11"/>
  <c r="I148" i="11"/>
  <c r="I147" i="11"/>
  <c r="I146" i="11"/>
  <c r="I145" i="11"/>
  <c r="I144" i="11"/>
  <c r="I151" i="11" s="1"/>
  <c r="F137" i="11"/>
  <c r="E137" i="11"/>
  <c r="D137" i="11"/>
  <c r="G136" i="11"/>
  <c r="G135" i="11"/>
  <c r="G134" i="11"/>
  <c r="G133" i="11"/>
  <c r="G132" i="11"/>
  <c r="G131" i="11"/>
  <c r="G137" i="11" s="1"/>
  <c r="L127" i="11"/>
  <c r="K127" i="11"/>
  <c r="I127" i="11"/>
  <c r="H127" i="11"/>
  <c r="G127" i="11"/>
  <c r="F127" i="11"/>
  <c r="E127" i="11"/>
  <c r="D127" i="11"/>
  <c r="L116" i="11"/>
  <c r="K116" i="11"/>
  <c r="I116" i="11"/>
  <c r="H116" i="11"/>
  <c r="G116" i="11"/>
  <c r="F116" i="11"/>
  <c r="E116" i="11"/>
  <c r="D116" i="11"/>
  <c r="M105" i="11"/>
  <c r="L105" i="11"/>
  <c r="K105" i="11"/>
  <c r="J105" i="11"/>
  <c r="I105" i="11"/>
  <c r="H105" i="11"/>
  <c r="G105" i="11"/>
  <c r="F105" i="11"/>
  <c r="E105" i="11"/>
  <c r="D105" i="11"/>
  <c r="K92" i="11"/>
  <c r="J92" i="11"/>
  <c r="I92" i="11"/>
  <c r="H92" i="11"/>
  <c r="G92" i="11"/>
  <c r="F92" i="11"/>
  <c r="E92" i="11"/>
  <c r="D92" i="11"/>
  <c r="O79" i="11"/>
  <c r="N79" i="11"/>
  <c r="M79" i="11"/>
  <c r="L79" i="11"/>
  <c r="K79" i="11"/>
  <c r="J79" i="11"/>
  <c r="I79" i="11"/>
  <c r="F79" i="11"/>
  <c r="E79" i="11"/>
  <c r="D79" i="11"/>
  <c r="G78" i="11"/>
  <c r="G77" i="11"/>
  <c r="G76" i="11"/>
  <c r="G75" i="11"/>
  <c r="G74" i="11"/>
  <c r="G73" i="11"/>
  <c r="G72" i="11"/>
  <c r="G79" i="11" s="1"/>
  <c r="L69" i="11"/>
  <c r="K69" i="11"/>
  <c r="I69" i="11"/>
  <c r="H69" i="11"/>
  <c r="G69" i="11"/>
  <c r="F69" i="11"/>
  <c r="E69" i="11"/>
  <c r="D69" i="11"/>
  <c r="K58" i="11"/>
  <c r="J58" i="11"/>
  <c r="I58" i="11"/>
  <c r="H58" i="11"/>
  <c r="G58" i="11"/>
  <c r="F58" i="11"/>
  <c r="E58" i="11"/>
  <c r="D58" i="11"/>
  <c r="E47" i="11"/>
  <c r="D47" i="11"/>
  <c r="F35" i="11"/>
  <c r="E35" i="11"/>
  <c r="D35" i="11"/>
  <c r="G35" i="11" s="1"/>
  <c r="G34" i="11"/>
  <c r="G33" i="11"/>
  <c r="G32" i="11"/>
  <c r="G31" i="11"/>
  <c r="G30" i="11"/>
  <c r="G29" i="11"/>
  <c r="G28" i="11"/>
  <c r="O24" i="11"/>
  <c r="N24" i="11"/>
  <c r="M24" i="11"/>
  <c r="L24" i="11"/>
  <c r="K24" i="11"/>
  <c r="J24" i="11"/>
  <c r="I24" i="11"/>
  <c r="H24" i="11"/>
  <c r="F24" i="11"/>
  <c r="E24" i="11"/>
  <c r="D24" i="11"/>
  <c r="G24" i="11" s="1"/>
  <c r="G23" i="11"/>
  <c r="G22" i="11"/>
  <c r="G21" i="11"/>
  <c r="G20" i="11"/>
  <c r="G19" i="11"/>
  <c r="G18" i="11"/>
  <c r="G17" i="11"/>
  <c r="I219" i="10" l="1"/>
  <c r="H219" i="10"/>
  <c r="G219" i="10"/>
  <c r="F219" i="10"/>
  <c r="E219" i="10"/>
  <c r="D219" i="10"/>
  <c r="E213" i="10"/>
  <c r="L209" i="10"/>
  <c r="K209" i="10"/>
  <c r="J209" i="10"/>
  <c r="I209" i="10"/>
  <c r="H209" i="10"/>
  <c r="G209" i="10"/>
  <c r="F209" i="10"/>
  <c r="E209" i="10"/>
  <c r="D209" i="10"/>
  <c r="L196" i="10"/>
  <c r="K196" i="10"/>
  <c r="J196" i="10"/>
  <c r="I196" i="10"/>
  <c r="H196" i="10"/>
  <c r="F196" i="10"/>
  <c r="E196" i="10"/>
  <c r="D196" i="10"/>
  <c r="G195" i="10"/>
  <c r="G194" i="10"/>
  <c r="G193" i="10"/>
  <c r="G192" i="10"/>
  <c r="G191" i="10"/>
  <c r="G196" i="10" s="1"/>
  <c r="G190" i="10"/>
  <c r="G189" i="10"/>
  <c r="O185" i="10"/>
  <c r="N185" i="10"/>
  <c r="M185" i="10"/>
  <c r="L185" i="10"/>
  <c r="K185" i="10"/>
  <c r="J185" i="10"/>
  <c r="I185" i="10"/>
  <c r="H185" i="10"/>
  <c r="F185" i="10"/>
  <c r="E185" i="10"/>
  <c r="D185" i="10"/>
  <c r="G184" i="10"/>
  <c r="G183" i="10"/>
  <c r="G182" i="10"/>
  <c r="G181" i="10"/>
  <c r="G180" i="10"/>
  <c r="G179" i="10"/>
  <c r="G185" i="10" s="1"/>
  <c r="G178" i="10"/>
  <c r="I172" i="10"/>
  <c r="H172" i="10"/>
  <c r="G172" i="10"/>
  <c r="F172" i="10"/>
  <c r="E172" i="10"/>
  <c r="D172" i="10"/>
  <c r="K171" i="10"/>
  <c r="J171" i="10"/>
  <c r="K170" i="10"/>
  <c r="J170" i="10"/>
  <c r="K169" i="10"/>
  <c r="J169" i="10"/>
  <c r="K168" i="10"/>
  <c r="J168" i="10"/>
  <c r="K167" i="10"/>
  <c r="J167" i="10"/>
  <c r="K166" i="10"/>
  <c r="J166" i="10"/>
  <c r="K165" i="10"/>
  <c r="K172" i="10" s="1"/>
  <c r="J165" i="10"/>
  <c r="J172" i="10" s="1"/>
  <c r="J162" i="10"/>
  <c r="I162" i="10"/>
  <c r="H162" i="10"/>
  <c r="F162" i="10"/>
  <c r="E162" i="10"/>
  <c r="D162" i="10"/>
  <c r="G161" i="10"/>
  <c r="G160" i="10"/>
  <c r="G159" i="10"/>
  <c r="G158" i="10"/>
  <c r="G157" i="10"/>
  <c r="G156" i="10"/>
  <c r="G162" i="10" s="1"/>
  <c r="G155" i="10"/>
  <c r="N151" i="10"/>
  <c r="M151" i="10"/>
  <c r="L151" i="10"/>
  <c r="K151" i="10"/>
  <c r="J151" i="10"/>
  <c r="H151" i="10"/>
  <c r="G151" i="10"/>
  <c r="F151" i="10"/>
  <c r="E151" i="10"/>
  <c r="D151" i="10"/>
  <c r="I150" i="10"/>
  <c r="I149" i="10"/>
  <c r="I148" i="10"/>
  <c r="I147" i="10"/>
  <c r="I146" i="10"/>
  <c r="I145" i="10"/>
  <c r="I144" i="10"/>
  <c r="I151" i="10" s="1"/>
  <c r="F137" i="10"/>
  <c r="E137" i="10"/>
  <c r="D137" i="10"/>
  <c r="G136" i="10"/>
  <c r="G135" i="10"/>
  <c r="G134" i="10"/>
  <c r="G133" i="10"/>
  <c r="G132" i="10"/>
  <c r="G137" i="10" s="1"/>
  <c r="G131" i="10"/>
  <c r="L127" i="10"/>
  <c r="K127" i="10"/>
  <c r="I127" i="10"/>
  <c r="H127" i="10"/>
  <c r="G127" i="10"/>
  <c r="F127" i="10"/>
  <c r="E127" i="10"/>
  <c r="D127" i="10"/>
  <c r="L116" i="10"/>
  <c r="K116" i="10"/>
  <c r="I116" i="10"/>
  <c r="H116" i="10"/>
  <c r="G116" i="10"/>
  <c r="F116" i="10"/>
  <c r="E116" i="10"/>
  <c r="D116" i="10"/>
  <c r="M105" i="10"/>
  <c r="L105" i="10"/>
  <c r="K105" i="10"/>
  <c r="J105" i="10"/>
  <c r="I105" i="10"/>
  <c r="H105" i="10"/>
  <c r="G105" i="10"/>
  <c r="F105" i="10"/>
  <c r="E105" i="10"/>
  <c r="D105" i="10"/>
  <c r="K92" i="10"/>
  <c r="J92" i="10"/>
  <c r="I92" i="10"/>
  <c r="H92" i="10"/>
  <c r="G92" i="10"/>
  <c r="F92" i="10"/>
  <c r="E92" i="10"/>
  <c r="D92" i="10"/>
  <c r="O79" i="10"/>
  <c r="N79" i="10"/>
  <c r="M79" i="10"/>
  <c r="L79" i="10"/>
  <c r="K79" i="10"/>
  <c r="J79" i="10"/>
  <c r="I79" i="10"/>
  <c r="F79" i="10"/>
  <c r="E79" i="10"/>
  <c r="D79" i="10"/>
  <c r="G78" i="10"/>
  <c r="G77" i="10"/>
  <c r="G76" i="10"/>
  <c r="G75" i="10"/>
  <c r="G74" i="10"/>
  <c r="G73" i="10"/>
  <c r="G72" i="10"/>
  <c r="G79" i="10" s="1"/>
  <c r="L69" i="10"/>
  <c r="K69" i="10"/>
  <c r="I69" i="10"/>
  <c r="H69" i="10"/>
  <c r="G69" i="10"/>
  <c r="F69" i="10"/>
  <c r="E69" i="10"/>
  <c r="D69" i="10"/>
  <c r="K58" i="10"/>
  <c r="J58" i="10"/>
  <c r="I58" i="10"/>
  <c r="H58" i="10"/>
  <c r="G58" i="10"/>
  <c r="F58" i="10"/>
  <c r="E58" i="10"/>
  <c r="D58" i="10"/>
  <c r="E47" i="10"/>
  <c r="D47" i="10"/>
  <c r="G35" i="10"/>
  <c r="F35" i="10"/>
  <c r="E35" i="10"/>
  <c r="D35" i="10"/>
  <c r="G34" i="10"/>
  <c r="G33" i="10"/>
  <c r="G32" i="10"/>
  <c r="G31" i="10"/>
  <c r="G30" i="10"/>
  <c r="G29" i="10"/>
  <c r="G28" i="10"/>
  <c r="O24" i="10"/>
  <c r="N24" i="10"/>
  <c r="M24" i="10"/>
  <c r="L24" i="10"/>
  <c r="K24" i="10"/>
  <c r="J24" i="10"/>
  <c r="I24" i="10"/>
  <c r="H24" i="10"/>
  <c r="F24" i="10"/>
  <c r="E24" i="10"/>
  <c r="D24" i="10"/>
  <c r="G24" i="10" s="1"/>
  <c r="G23" i="10"/>
  <c r="G22" i="10"/>
  <c r="G21" i="10"/>
  <c r="G20" i="10"/>
  <c r="G19" i="10"/>
  <c r="G18" i="10"/>
  <c r="G17" i="10"/>
  <c r="I219" i="36" l="1"/>
  <c r="H219" i="36"/>
  <c r="G219" i="36"/>
  <c r="F219" i="36"/>
  <c r="E219" i="36"/>
  <c r="D219" i="36"/>
  <c r="L209" i="36"/>
  <c r="K209" i="36"/>
  <c r="J209" i="36"/>
  <c r="I209" i="36"/>
  <c r="H209" i="36"/>
  <c r="G209" i="36"/>
  <c r="F209" i="36"/>
  <c r="E209" i="36"/>
  <c r="D209" i="36"/>
  <c r="L196" i="36"/>
  <c r="K196" i="36"/>
  <c r="J196" i="36"/>
  <c r="I196" i="36"/>
  <c r="H196" i="36"/>
  <c r="F196" i="36"/>
  <c r="E196" i="36"/>
  <c r="D196" i="36"/>
  <c r="G195" i="36"/>
  <c r="G194" i="36"/>
  <c r="G193" i="36"/>
  <c r="G192" i="36"/>
  <c r="G191" i="36"/>
  <c r="G196" i="36" s="1"/>
  <c r="G190" i="36"/>
  <c r="G189" i="36"/>
  <c r="O185" i="36"/>
  <c r="N185" i="36"/>
  <c r="M185" i="36"/>
  <c r="L185" i="36"/>
  <c r="K185" i="36"/>
  <c r="J185" i="36"/>
  <c r="I185" i="36"/>
  <c r="H185" i="36"/>
  <c r="F185" i="36"/>
  <c r="E185" i="36"/>
  <c r="D185" i="36"/>
  <c r="G184" i="36"/>
  <c r="G183" i="36"/>
  <c r="G182" i="36"/>
  <c r="G181" i="36"/>
  <c r="G180" i="36"/>
  <c r="G179" i="36"/>
  <c r="G178" i="36"/>
  <c r="G185" i="36" s="1"/>
  <c r="I172" i="36"/>
  <c r="H172" i="36"/>
  <c r="G172" i="36"/>
  <c r="F172" i="36"/>
  <c r="E172" i="36"/>
  <c r="D172" i="36"/>
  <c r="K171" i="36"/>
  <c r="J171" i="36"/>
  <c r="K170" i="36"/>
  <c r="J170" i="36"/>
  <c r="K169" i="36"/>
  <c r="J169" i="36"/>
  <c r="K168" i="36"/>
  <c r="J168" i="36"/>
  <c r="K167" i="36"/>
  <c r="J167" i="36"/>
  <c r="K166" i="36"/>
  <c r="J166" i="36"/>
  <c r="K165" i="36"/>
  <c r="K172" i="36" s="1"/>
  <c r="J165" i="36"/>
  <c r="J172" i="36" s="1"/>
  <c r="J162" i="36"/>
  <c r="I162" i="36"/>
  <c r="H162" i="36"/>
  <c r="F162" i="36"/>
  <c r="E162" i="36"/>
  <c r="D162" i="36"/>
  <c r="G161" i="36"/>
  <c r="G160" i="36"/>
  <c r="G159" i="36"/>
  <c r="G158" i="36"/>
  <c r="G157" i="36"/>
  <c r="G156" i="36"/>
  <c r="G155" i="36"/>
  <c r="G162" i="36" s="1"/>
  <c r="N151" i="36"/>
  <c r="M151" i="36"/>
  <c r="L151" i="36"/>
  <c r="K151" i="36"/>
  <c r="J151" i="36"/>
  <c r="H151" i="36"/>
  <c r="G151" i="36"/>
  <c r="F151" i="36"/>
  <c r="E151" i="36"/>
  <c r="D151" i="36"/>
  <c r="I150" i="36"/>
  <c r="I149" i="36"/>
  <c r="I148" i="36"/>
  <c r="I147" i="36"/>
  <c r="I146" i="36"/>
  <c r="I145" i="36"/>
  <c r="I144" i="36"/>
  <c r="I151" i="36" s="1"/>
  <c r="F137" i="36"/>
  <c r="E137" i="36"/>
  <c r="D137" i="36"/>
  <c r="G136" i="36"/>
  <c r="G135" i="36"/>
  <c r="G134" i="36"/>
  <c r="G133" i="36"/>
  <c r="G132" i="36"/>
  <c r="G137" i="36" s="1"/>
  <c r="G131" i="36"/>
  <c r="L127" i="36"/>
  <c r="K127" i="36"/>
  <c r="I127" i="36"/>
  <c r="H127" i="36"/>
  <c r="G127" i="36"/>
  <c r="F127" i="36"/>
  <c r="E127" i="36"/>
  <c r="D127" i="36"/>
  <c r="L116" i="36"/>
  <c r="K116" i="36"/>
  <c r="I116" i="36"/>
  <c r="H116" i="36"/>
  <c r="G116" i="36"/>
  <c r="F116" i="36"/>
  <c r="E116" i="36"/>
  <c r="D116" i="36"/>
  <c r="M105" i="36"/>
  <c r="L105" i="36"/>
  <c r="K105" i="36"/>
  <c r="J105" i="36"/>
  <c r="I105" i="36"/>
  <c r="H105" i="36"/>
  <c r="G105" i="36"/>
  <c r="F105" i="36"/>
  <c r="E105" i="36"/>
  <c r="D105" i="36"/>
  <c r="K92" i="36"/>
  <c r="J92" i="36"/>
  <c r="I92" i="36"/>
  <c r="H92" i="36"/>
  <c r="G92" i="36"/>
  <c r="F92" i="36"/>
  <c r="E92" i="36"/>
  <c r="D92" i="36"/>
  <c r="O79" i="36"/>
  <c r="N79" i="36"/>
  <c r="M79" i="36"/>
  <c r="L79" i="36"/>
  <c r="K79" i="36"/>
  <c r="J79" i="36"/>
  <c r="I79" i="36"/>
  <c r="F79" i="36"/>
  <c r="E79" i="36"/>
  <c r="D79" i="36"/>
  <c r="G78" i="36"/>
  <c r="G77" i="36"/>
  <c r="G76" i="36"/>
  <c r="G75" i="36"/>
  <c r="G74" i="36"/>
  <c r="G73" i="36"/>
  <c r="G72" i="36"/>
  <c r="G79" i="36" s="1"/>
  <c r="L69" i="36"/>
  <c r="K69" i="36"/>
  <c r="I69" i="36"/>
  <c r="H69" i="36"/>
  <c r="G69" i="36"/>
  <c r="F69" i="36"/>
  <c r="E69" i="36"/>
  <c r="D69" i="36"/>
  <c r="K58" i="36"/>
  <c r="J58" i="36"/>
  <c r="I58" i="36"/>
  <c r="H58" i="36"/>
  <c r="G58" i="36"/>
  <c r="F58" i="36"/>
  <c r="E58" i="36"/>
  <c r="D58" i="36"/>
  <c r="E47" i="36"/>
  <c r="D47" i="36"/>
  <c r="G35" i="36"/>
  <c r="F35" i="36"/>
  <c r="E35" i="36"/>
  <c r="D35" i="36"/>
  <c r="G34" i="36"/>
  <c r="G33" i="36"/>
  <c r="G32" i="36"/>
  <c r="G31" i="36"/>
  <c r="G30" i="36"/>
  <c r="G29" i="36"/>
  <c r="G28" i="36"/>
  <c r="O24" i="36"/>
  <c r="N24" i="36"/>
  <c r="M24" i="36"/>
  <c r="L24" i="36"/>
  <c r="K24" i="36"/>
  <c r="J24" i="36"/>
  <c r="I24" i="36"/>
  <c r="H24" i="36"/>
  <c r="F24" i="36"/>
  <c r="E24" i="36"/>
  <c r="D24" i="36"/>
  <c r="G24" i="36" s="1"/>
  <c r="G23" i="36"/>
  <c r="G22" i="36"/>
  <c r="G21" i="36"/>
  <c r="G20" i="36"/>
  <c r="G19" i="36"/>
  <c r="G18" i="36"/>
  <c r="G17" i="36"/>
  <c r="I219" i="9" l="1"/>
  <c r="H219" i="9"/>
  <c r="G219" i="9"/>
  <c r="F219" i="9"/>
  <c r="D219" i="9"/>
  <c r="E218" i="9"/>
  <c r="E219" i="9" s="1"/>
  <c r="L209" i="9"/>
  <c r="K209" i="9"/>
  <c r="J209" i="9"/>
  <c r="I209" i="9"/>
  <c r="H209" i="9"/>
  <c r="G209" i="9"/>
  <c r="F209" i="9"/>
  <c r="E209" i="9"/>
  <c r="D209" i="9"/>
  <c r="L196" i="9"/>
  <c r="K196" i="9"/>
  <c r="J196" i="9"/>
  <c r="I196" i="9"/>
  <c r="H196" i="9"/>
  <c r="F196" i="9"/>
  <c r="E196" i="9"/>
  <c r="D196" i="9"/>
  <c r="G195" i="9"/>
  <c r="G194" i="9"/>
  <c r="G193" i="9"/>
  <c r="G192" i="9"/>
  <c r="G191" i="9"/>
  <c r="G196" i="9" s="1"/>
  <c r="G190" i="9"/>
  <c r="G189" i="9"/>
  <c r="O185" i="9"/>
  <c r="N185" i="9"/>
  <c r="M185" i="9"/>
  <c r="L185" i="9"/>
  <c r="K185" i="9"/>
  <c r="J185" i="9"/>
  <c r="I185" i="9"/>
  <c r="H185" i="9"/>
  <c r="F185" i="9"/>
  <c r="E185" i="9"/>
  <c r="D185" i="9"/>
  <c r="G184" i="9"/>
  <c r="G183" i="9"/>
  <c r="G182" i="9"/>
  <c r="G181" i="9"/>
  <c r="G180" i="9"/>
  <c r="G179" i="9"/>
  <c r="G178" i="9"/>
  <c r="G185" i="9" s="1"/>
  <c r="I172" i="9"/>
  <c r="H172" i="9"/>
  <c r="G172" i="9"/>
  <c r="F172" i="9"/>
  <c r="E172" i="9"/>
  <c r="D172" i="9"/>
  <c r="K171" i="9"/>
  <c r="J171" i="9"/>
  <c r="K170" i="9"/>
  <c r="J170" i="9"/>
  <c r="K169" i="9"/>
  <c r="J169" i="9"/>
  <c r="K168" i="9"/>
  <c r="J168" i="9"/>
  <c r="K167" i="9"/>
  <c r="J167" i="9"/>
  <c r="K166" i="9"/>
  <c r="J166" i="9"/>
  <c r="K165" i="9"/>
  <c r="K172" i="9" s="1"/>
  <c r="J165" i="9"/>
  <c r="J172" i="9" s="1"/>
  <c r="J162" i="9"/>
  <c r="I162" i="9"/>
  <c r="H162" i="9"/>
  <c r="F162" i="9"/>
  <c r="E162" i="9"/>
  <c r="D162" i="9"/>
  <c r="G161" i="9"/>
  <c r="G160" i="9"/>
  <c r="G159" i="9"/>
  <c r="G158" i="9"/>
  <c r="G157" i="9"/>
  <c r="G156" i="9"/>
  <c r="G155" i="9"/>
  <c r="G162" i="9" s="1"/>
  <c r="N151" i="9"/>
  <c r="M151" i="9"/>
  <c r="L151" i="9"/>
  <c r="K151" i="9"/>
  <c r="J151" i="9"/>
  <c r="H151" i="9"/>
  <c r="G151" i="9"/>
  <c r="F151" i="9"/>
  <c r="E151" i="9"/>
  <c r="D151" i="9"/>
  <c r="I150" i="9"/>
  <c r="I149" i="9"/>
  <c r="I148" i="9"/>
  <c r="I147" i="9"/>
  <c r="I146" i="9"/>
  <c r="I145" i="9"/>
  <c r="I144" i="9"/>
  <c r="I151" i="9" s="1"/>
  <c r="F137" i="9"/>
  <c r="E137" i="9"/>
  <c r="D137" i="9"/>
  <c r="G136" i="9"/>
  <c r="G135" i="9"/>
  <c r="G134" i="9"/>
  <c r="G133" i="9"/>
  <c r="G132" i="9"/>
  <c r="G137" i="9" s="1"/>
  <c r="G131" i="9"/>
  <c r="L127" i="9"/>
  <c r="K127" i="9"/>
  <c r="I127" i="9"/>
  <c r="H127" i="9"/>
  <c r="G127" i="9"/>
  <c r="F127" i="9"/>
  <c r="E127" i="9"/>
  <c r="D127" i="9"/>
  <c r="L116" i="9"/>
  <c r="K116" i="9"/>
  <c r="I116" i="9"/>
  <c r="H116" i="9"/>
  <c r="G116" i="9"/>
  <c r="F116" i="9"/>
  <c r="E116" i="9"/>
  <c r="D116" i="9"/>
  <c r="M105" i="9"/>
  <c r="L105" i="9"/>
  <c r="K105" i="9"/>
  <c r="J105" i="9"/>
  <c r="I105" i="9"/>
  <c r="H105" i="9"/>
  <c r="G105" i="9"/>
  <c r="F105" i="9"/>
  <c r="E105" i="9"/>
  <c r="D105" i="9"/>
  <c r="K92" i="9"/>
  <c r="J92" i="9"/>
  <c r="I92" i="9"/>
  <c r="H92" i="9"/>
  <c r="G92" i="9"/>
  <c r="F92" i="9"/>
  <c r="E92" i="9"/>
  <c r="D92" i="9"/>
  <c r="O79" i="9"/>
  <c r="N79" i="9"/>
  <c r="M79" i="9"/>
  <c r="L79" i="9"/>
  <c r="K79" i="9"/>
  <c r="J79" i="9"/>
  <c r="I79" i="9"/>
  <c r="F79" i="9"/>
  <c r="E79" i="9"/>
  <c r="D79" i="9"/>
  <c r="G78" i="9"/>
  <c r="G77" i="9"/>
  <c r="G76" i="9"/>
  <c r="G75" i="9"/>
  <c r="O74" i="9"/>
  <c r="G74" i="9"/>
  <c r="F74" i="9"/>
  <c r="G73" i="9"/>
  <c r="G72" i="9"/>
  <c r="G79" i="9" s="1"/>
  <c r="L69" i="9"/>
  <c r="K69" i="9"/>
  <c r="I69" i="9"/>
  <c r="H69" i="9"/>
  <c r="G69" i="9"/>
  <c r="F69" i="9"/>
  <c r="E69" i="9"/>
  <c r="D69" i="9"/>
  <c r="K58" i="9"/>
  <c r="J58" i="9"/>
  <c r="I58" i="9"/>
  <c r="H58" i="9"/>
  <c r="G58" i="9"/>
  <c r="F58" i="9"/>
  <c r="E58" i="9"/>
  <c r="D58" i="9"/>
  <c r="E47" i="9"/>
  <c r="D47" i="9"/>
  <c r="F35" i="9"/>
  <c r="E35" i="9"/>
  <c r="G35" i="9" s="1"/>
  <c r="D35" i="9"/>
  <c r="G34" i="9"/>
  <c r="G33" i="9"/>
  <c r="G32" i="9"/>
  <c r="G31" i="9"/>
  <c r="G30" i="9"/>
  <c r="G29" i="9"/>
  <c r="G28" i="9"/>
  <c r="O24" i="9"/>
  <c r="N24" i="9"/>
  <c r="M24" i="9"/>
  <c r="L24" i="9"/>
  <c r="K24" i="9"/>
  <c r="J24" i="9"/>
  <c r="I24" i="9"/>
  <c r="H24" i="9"/>
  <c r="F24" i="9"/>
  <c r="E24" i="9"/>
  <c r="D24" i="9"/>
  <c r="G24" i="9" s="1"/>
  <c r="G23" i="9"/>
  <c r="G22" i="9"/>
  <c r="G21" i="9"/>
  <c r="G20" i="9"/>
  <c r="G19" i="9"/>
  <c r="G18" i="9"/>
  <c r="G17" i="9"/>
  <c r="I219" i="8" l="1"/>
  <c r="H219" i="8"/>
  <c r="G219" i="8"/>
  <c r="F219" i="8"/>
  <c r="E219" i="8"/>
  <c r="D219" i="8"/>
  <c r="L209" i="8"/>
  <c r="K209" i="8"/>
  <c r="J209" i="8"/>
  <c r="I209" i="8"/>
  <c r="H209" i="8"/>
  <c r="G209" i="8"/>
  <c r="F209" i="8"/>
  <c r="E209" i="8"/>
  <c r="D209" i="8"/>
  <c r="L196" i="8"/>
  <c r="K196" i="8"/>
  <c r="J196" i="8"/>
  <c r="I196" i="8"/>
  <c r="H196" i="8"/>
  <c r="F196" i="8"/>
  <c r="E196" i="8"/>
  <c r="D196" i="8"/>
  <c r="G195" i="8"/>
  <c r="G194" i="8"/>
  <c r="G193" i="8"/>
  <c r="G192" i="8"/>
  <c r="G191" i="8"/>
  <c r="G190" i="8"/>
  <c r="G189" i="8"/>
  <c r="G196" i="8" s="1"/>
  <c r="O185" i="8"/>
  <c r="N185" i="8"/>
  <c r="M185" i="8"/>
  <c r="L185" i="8"/>
  <c r="K185" i="8"/>
  <c r="J185" i="8"/>
  <c r="I185" i="8"/>
  <c r="H185" i="8"/>
  <c r="F185" i="8"/>
  <c r="E185" i="8"/>
  <c r="D185" i="8"/>
  <c r="G184" i="8"/>
  <c r="G183" i="8"/>
  <c r="G182" i="8"/>
  <c r="G181" i="8"/>
  <c r="G180" i="8"/>
  <c r="G179" i="8"/>
  <c r="G178" i="8"/>
  <c r="G185" i="8" s="1"/>
  <c r="I172" i="8"/>
  <c r="H172" i="8"/>
  <c r="G172" i="8"/>
  <c r="F172" i="8"/>
  <c r="E172" i="8"/>
  <c r="D172" i="8"/>
  <c r="K171" i="8"/>
  <c r="J171" i="8"/>
  <c r="K170" i="8"/>
  <c r="J170" i="8"/>
  <c r="K169" i="8"/>
  <c r="J169" i="8"/>
  <c r="K168" i="8"/>
  <c r="J168" i="8"/>
  <c r="K167" i="8"/>
  <c r="J167" i="8"/>
  <c r="K166" i="8"/>
  <c r="J166" i="8"/>
  <c r="K165" i="8"/>
  <c r="K172" i="8" s="1"/>
  <c r="J165" i="8"/>
  <c r="J172" i="8" s="1"/>
  <c r="J162" i="8"/>
  <c r="I162" i="8"/>
  <c r="H162" i="8"/>
  <c r="F162" i="8"/>
  <c r="E162" i="8"/>
  <c r="D162" i="8"/>
  <c r="G161" i="8"/>
  <c r="G160" i="8"/>
  <c r="G159" i="8"/>
  <c r="G158" i="8"/>
  <c r="G157" i="8"/>
  <c r="G156" i="8"/>
  <c r="G155" i="8"/>
  <c r="G162" i="8" s="1"/>
  <c r="N151" i="8"/>
  <c r="M151" i="8"/>
  <c r="L151" i="8"/>
  <c r="K151" i="8"/>
  <c r="J151" i="8"/>
  <c r="H151" i="8"/>
  <c r="G151" i="8"/>
  <c r="F151" i="8"/>
  <c r="E151" i="8"/>
  <c r="D151" i="8"/>
  <c r="I150" i="8"/>
  <c r="I149" i="8"/>
  <c r="I148" i="8"/>
  <c r="I147" i="8"/>
  <c r="I146" i="8"/>
  <c r="I145" i="8"/>
  <c r="I144" i="8"/>
  <c r="I151" i="8" s="1"/>
  <c r="F137" i="8"/>
  <c r="E137" i="8"/>
  <c r="D137" i="8"/>
  <c r="G136" i="8"/>
  <c r="G135" i="8"/>
  <c r="G134" i="8"/>
  <c r="G133" i="8"/>
  <c r="G132" i="8"/>
  <c r="G131" i="8"/>
  <c r="G137" i="8" s="1"/>
  <c r="L127" i="8"/>
  <c r="K127" i="8"/>
  <c r="I127" i="8"/>
  <c r="H127" i="8"/>
  <c r="G127" i="8"/>
  <c r="F127" i="8"/>
  <c r="E127" i="8"/>
  <c r="D127" i="8"/>
  <c r="L116" i="8"/>
  <c r="K116" i="8"/>
  <c r="I116" i="8"/>
  <c r="H116" i="8"/>
  <c r="G116" i="8"/>
  <c r="F116" i="8"/>
  <c r="E116" i="8"/>
  <c r="D116" i="8"/>
  <c r="M105" i="8"/>
  <c r="L105" i="8"/>
  <c r="K105" i="8"/>
  <c r="J105" i="8"/>
  <c r="I105" i="8"/>
  <c r="H105" i="8"/>
  <c r="G105" i="8"/>
  <c r="F105" i="8"/>
  <c r="E105" i="8"/>
  <c r="D105" i="8"/>
  <c r="K92" i="8"/>
  <c r="J92" i="8"/>
  <c r="I92" i="8"/>
  <c r="H92" i="8"/>
  <c r="G92" i="8"/>
  <c r="F92" i="8"/>
  <c r="E92" i="8"/>
  <c r="D92" i="8"/>
  <c r="O79" i="8"/>
  <c r="N79" i="8"/>
  <c r="M79" i="8"/>
  <c r="L79" i="8"/>
  <c r="K79" i="8"/>
  <c r="J79" i="8"/>
  <c r="I79" i="8"/>
  <c r="F79" i="8"/>
  <c r="E79" i="8"/>
  <c r="D79" i="8"/>
  <c r="G78" i="8"/>
  <c r="G77" i="8"/>
  <c r="G76" i="8"/>
  <c r="G75" i="8"/>
  <c r="G74" i="8"/>
  <c r="G73" i="8"/>
  <c r="G72" i="8"/>
  <c r="G79" i="8" s="1"/>
  <c r="L69" i="8"/>
  <c r="K69" i="8"/>
  <c r="I69" i="8"/>
  <c r="H69" i="8"/>
  <c r="G69" i="8"/>
  <c r="F69" i="8"/>
  <c r="E69" i="8"/>
  <c r="D69" i="8"/>
  <c r="K58" i="8"/>
  <c r="J58" i="8"/>
  <c r="I58" i="8"/>
  <c r="H58" i="8"/>
  <c r="G58" i="8"/>
  <c r="F58" i="8"/>
  <c r="E58" i="8"/>
  <c r="D58" i="8"/>
  <c r="E47" i="8"/>
  <c r="D47" i="8"/>
  <c r="F35" i="8"/>
  <c r="E35" i="8"/>
  <c r="D35" i="8"/>
  <c r="G35" i="8" s="1"/>
  <c r="G34" i="8"/>
  <c r="G33" i="8"/>
  <c r="G32" i="8"/>
  <c r="G31" i="8"/>
  <c r="G30" i="8"/>
  <c r="G29" i="8"/>
  <c r="G28" i="8"/>
  <c r="O24" i="8"/>
  <c r="N24" i="8"/>
  <c r="M24" i="8"/>
  <c r="L24" i="8"/>
  <c r="K24" i="8"/>
  <c r="J24" i="8"/>
  <c r="I24" i="8"/>
  <c r="H24" i="8"/>
  <c r="F24" i="8"/>
  <c r="E24" i="8"/>
  <c r="D24" i="8"/>
  <c r="G24" i="8" s="1"/>
  <c r="G23" i="8"/>
  <c r="G22" i="8"/>
  <c r="G21" i="8"/>
  <c r="G20" i="8"/>
  <c r="G19" i="8"/>
  <c r="G18" i="8"/>
  <c r="G17" i="8"/>
  <c r="I219" i="7" l="1"/>
  <c r="H219" i="7"/>
  <c r="G219" i="7"/>
  <c r="F219" i="7"/>
  <c r="E219" i="7"/>
  <c r="D219" i="7"/>
  <c r="L209" i="7"/>
  <c r="K209" i="7"/>
  <c r="J209" i="7"/>
  <c r="I209" i="7"/>
  <c r="H209" i="7"/>
  <c r="G209" i="7"/>
  <c r="F209" i="7"/>
  <c r="E209" i="7"/>
  <c r="D209" i="7"/>
  <c r="L196" i="7"/>
  <c r="K196" i="7"/>
  <c r="J196" i="7"/>
  <c r="I196" i="7"/>
  <c r="H196" i="7"/>
  <c r="F196" i="7"/>
  <c r="E196" i="7"/>
  <c r="D196" i="7"/>
  <c r="G195" i="7"/>
  <c r="G194" i="7"/>
  <c r="G193" i="7"/>
  <c r="G192" i="7"/>
  <c r="G191" i="7"/>
  <c r="G190" i="7"/>
  <c r="G189" i="7"/>
  <c r="G196" i="7" s="1"/>
  <c r="O185" i="7"/>
  <c r="N185" i="7"/>
  <c r="M185" i="7"/>
  <c r="L185" i="7"/>
  <c r="K185" i="7"/>
  <c r="J185" i="7"/>
  <c r="I185" i="7"/>
  <c r="H185" i="7"/>
  <c r="F185" i="7"/>
  <c r="E185" i="7"/>
  <c r="D185" i="7"/>
  <c r="G184" i="7"/>
  <c r="G183" i="7"/>
  <c r="G182" i="7"/>
  <c r="G181" i="7"/>
  <c r="G180" i="7"/>
  <c r="G179" i="7"/>
  <c r="G178" i="7"/>
  <c r="G185" i="7" s="1"/>
  <c r="I172" i="7"/>
  <c r="H172" i="7"/>
  <c r="G172" i="7"/>
  <c r="F172" i="7"/>
  <c r="E172" i="7"/>
  <c r="D172" i="7"/>
  <c r="K171" i="7"/>
  <c r="J171" i="7"/>
  <c r="K170" i="7"/>
  <c r="J170" i="7"/>
  <c r="K169" i="7"/>
  <c r="J169" i="7"/>
  <c r="K168" i="7"/>
  <c r="J168" i="7"/>
  <c r="K167" i="7"/>
  <c r="J167" i="7"/>
  <c r="K166" i="7"/>
  <c r="J166" i="7"/>
  <c r="K165" i="7"/>
  <c r="K172" i="7" s="1"/>
  <c r="J165" i="7"/>
  <c r="J172" i="7" s="1"/>
  <c r="J162" i="7"/>
  <c r="I162" i="7"/>
  <c r="H162" i="7"/>
  <c r="F162" i="7"/>
  <c r="E162" i="7"/>
  <c r="D162" i="7"/>
  <c r="G161" i="7"/>
  <c r="G160" i="7"/>
  <c r="G159" i="7"/>
  <c r="G158" i="7"/>
  <c r="G157" i="7"/>
  <c r="G156" i="7"/>
  <c r="G155" i="7"/>
  <c r="G162" i="7" s="1"/>
  <c r="N151" i="7"/>
  <c r="M151" i="7"/>
  <c r="L151" i="7"/>
  <c r="K151" i="7"/>
  <c r="J151" i="7"/>
  <c r="H151" i="7"/>
  <c r="G151" i="7"/>
  <c r="F151" i="7"/>
  <c r="E151" i="7"/>
  <c r="D151" i="7"/>
  <c r="I150" i="7"/>
  <c r="I149" i="7"/>
  <c r="I148" i="7"/>
  <c r="I147" i="7"/>
  <c r="I146" i="7"/>
  <c r="I145" i="7"/>
  <c r="I144" i="7"/>
  <c r="I151" i="7" s="1"/>
  <c r="F137" i="7"/>
  <c r="E137" i="7"/>
  <c r="D137" i="7"/>
  <c r="G136" i="7"/>
  <c r="G135" i="7"/>
  <c r="G134" i="7"/>
  <c r="G133" i="7"/>
  <c r="G132" i="7"/>
  <c r="G131" i="7"/>
  <c r="G137" i="7" s="1"/>
  <c r="L127" i="7"/>
  <c r="K127" i="7"/>
  <c r="I127" i="7"/>
  <c r="H127" i="7"/>
  <c r="G127" i="7"/>
  <c r="F127" i="7"/>
  <c r="E127" i="7"/>
  <c r="D127" i="7"/>
  <c r="L116" i="7"/>
  <c r="K116" i="7"/>
  <c r="I116" i="7"/>
  <c r="H116" i="7"/>
  <c r="G116" i="7"/>
  <c r="F116" i="7"/>
  <c r="E116" i="7"/>
  <c r="D116" i="7"/>
  <c r="M105" i="7"/>
  <c r="L105" i="7"/>
  <c r="K105" i="7"/>
  <c r="J105" i="7"/>
  <c r="I105" i="7"/>
  <c r="H105" i="7"/>
  <c r="G105" i="7"/>
  <c r="F105" i="7"/>
  <c r="E105" i="7"/>
  <c r="D105" i="7"/>
  <c r="K92" i="7"/>
  <c r="J92" i="7"/>
  <c r="I92" i="7"/>
  <c r="H92" i="7"/>
  <c r="G92" i="7"/>
  <c r="F92" i="7"/>
  <c r="E92" i="7"/>
  <c r="D92" i="7"/>
  <c r="O79" i="7"/>
  <c r="N79" i="7"/>
  <c r="M79" i="7"/>
  <c r="L79" i="7"/>
  <c r="K79" i="7"/>
  <c r="J79" i="7"/>
  <c r="I79" i="7"/>
  <c r="F79" i="7"/>
  <c r="E79" i="7"/>
  <c r="D79" i="7"/>
  <c r="G78" i="7"/>
  <c r="G77" i="7"/>
  <c r="G76" i="7"/>
  <c r="G75" i="7"/>
  <c r="G74" i="7"/>
  <c r="G73" i="7"/>
  <c r="G72" i="7"/>
  <c r="G79" i="7" s="1"/>
  <c r="L69" i="7"/>
  <c r="K69" i="7"/>
  <c r="I69" i="7"/>
  <c r="H69" i="7"/>
  <c r="G69" i="7"/>
  <c r="F69" i="7"/>
  <c r="E69" i="7"/>
  <c r="D69" i="7"/>
  <c r="K58" i="7"/>
  <c r="J58" i="7"/>
  <c r="I58" i="7"/>
  <c r="H58" i="7"/>
  <c r="G58" i="7"/>
  <c r="F58" i="7"/>
  <c r="E58" i="7"/>
  <c r="D58" i="7"/>
  <c r="E47" i="7"/>
  <c r="D47" i="7"/>
  <c r="F35" i="7"/>
  <c r="E35" i="7"/>
  <c r="D35" i="7"/>
  <c r="G35" i="7" s="1"/>
  <c r="G34" i="7"/>
  <c r="G33" i="7"/>
  <c r="G32" i="7"/>
  <c r="G31" i="7"/>
  <c r="G30" i="7"/>
  <c r="G29" i="7"/>
  <c r="G28" i="7"/>
  <c r="O24" i="7"/>
  <c r="N24" i="7"/>
  <c r="M24" i="7"/>
  <c r="L24" i="7"/>
  <c r="K24" i="7"/>
  <c r="J24" i="7"/>
  <c r="I24" i="7"/>
  <c r="H24" i="7"/>
  <c r="F24" i="7"/>
  <c r="E24" i="7"/>
  <c r="G24" i="7" s="1"/>
  <c r="G23" i="7"/>
  <c r="G22" i="7"/>
  <c r="G21" i="7"/>
  <c r="G20" i="7"/>
  <c r="G19" i="7"/>
  <c r="G18" i="7"/>
  <c r="G17" i="7"/>
  <c r="I219" i="4" l="1"/>
  <c r="H219" i="4"/>
  <c r="G219" i="4"/>
  <c r="F219" i="4"/>
  <c r="D219" i="4"/>
  <c r="E217" i="4"/>
  <c r="E216" i="4"/>
  <c r="E214" i="4"/>
  <c r="E219" i="4" s="1"/>
  <c r="E213" i="4"/>
  <c r="L209" i="4"/>
  <c r="K209" i="4"/>
  <c r="J209" i="4"/>
  <c r="I209" i="4"/>
  <c r="H209" i="4"/>
  <c r="G209" i="4"/>
  <c r="F209" i="4"/>
  <c r="E209" i="4"/>
  <c r="D209" i="4"/>
  <c r="L196" i="4"/>
  <c r="K196" i="4"/>
  <c r="J196" i="4"/>
  <c r="I196" i="4"/>
  <c r="H196" i="4"/>
  <c r="F196" i="4"/>
  <c r="E196" i="4"/>
  <c r="D196" i="4"/>
  <c r="G195" i="4"/>
  <c r="G194" i="4"/>
  <c r="G193" i="4"/>
  <c r="G192" i="4"/>
  <c r="G191" i="4"/>
  <c r="G190" i="4"/>
  <c r="G189" i="4"/>
  <c r="G196" i="4" s="1"/>
  <c r="O185" i="4"/>
  <c r="N185" i="4"/>
  <c r="M185" i="4"/>
  <c r="I185" i="4"/>
  <c r="F185" i="4"/>
  <c r="E185" i="4"/>
  <c r="D185" i="4"/>
  <c r="G184" i="4"/>
  <c r="G183" i="4"/>
  <c r="G182" i="4"/>
  <c r="G181" i="4"/>
  <c r="L180" i="4"/>
  <c r="L185" i="4" s="1"/>
  <c r="K180" i="4"/>
  <c r="K185" i="4" s="1"/>
  <c r="J180" i="4"/>
  <c r="J185" i="4" s="1"/>
  <c r="H180" i="4"/>
  <c r="H185" i="4" s="1"/>
  <c r="G180" i="4"/>
  <c r="G179" i="4"/>
  <c r="G178" i="4"/>
  <c r="G185" i="4" s="1"/>
  <c r="I172" i="4"/>
  <c r="H172" i="4"/>
  <c r="G172" i="4"/>
  <c r="F172" i="4"/>
  <c r="E172" i="4"/>
  <c r="D172" i="4"/>
  <c r="K171" i="4"/>
  <c r="J171" i="4"/>
  <c r="K170" i="4"/>
  <c r="J170" i="4"/>
  <c r="K169" i="4"/>
  <c r="J169" i="4"/>
  <c r="K168" i="4"/>
  <c r="J168" i="4"/>
  <c r="K167" i="4"/>
  <c r="J167" i="4"/>
  <c r="K166" i="4"/>
  <c r="J166" i="4"/>
  <c r="K165" i="4"/>
  <c r="K172" i="4" s="1"/>
  <c r="J165" i="4"/>
  <c r="J172" i="4" s="1"/>
  <c r="J162" i="4"/>
  <c r="I162" i="4"/>
  <c r="H162" i="4"/>
  <c r="F162" i="4"/>
  <c r="E162" i="4"/>
  <c r="D162" i="4"/>
  <c r="G161" i="4"/>
  <c r="G160" i="4"/>
  <c r="G159" i="4"/>
  <c r="G158" i="4"/>
  <c r="G157" i="4"/>
  <c r="G156" i="4"/>
  <c r="G155" i="4"/>
  <c r="G162" i="4" s="1"/>
  <c r="N151" i="4"/>
  <c r="M151" i="4"/>
  <c r="L151" i="4"/>
  <c r="K151" i="4"/>
  <c r="J151" i="4"/>
  <c r="H151" i="4"/>
  <c r="G151" i="4"/>
  <c r="F151" i="4"/>
  <c r="E151" i="4"/>
  <c r="D151" i="4"/>
  <c r="I150" i="4"/>
  <c r="I149" i="4"/>
  <c r="I148" i="4"/>
  <c r="I147" i="4"/>
  <c r="I146" i="4"/>
  <c r="I145" i="4"/>
  <c r="I144" i="4"/>
  <c r="I151" i="4" s="1"/>
  <c r="F137" i="4"/>
  <c r="E137" i="4"/>
  <c r="D137" i="4"/>
  <c r="G136" i="4"/>
  <c r="G135" i="4"/>
  <c r="G134" i="4"/>
  <c r="G133" i="4"/>
  <c r="G132" i="4"/>
  <c r="G131" i="4"/>
  <c r="G137" i="4" s="1"/>
  <c r="L127" i="4"/>
  <c r="K127" i="4"/>
  <c r="I127" i="4"/>
  <c r="H127" i="4"/>
  <c r="G127" i="4"/>
  <c r="F127" i="4"/>
  <c r="E127" i="4"/>
  <c r="D127" i="4"/>
  <c r="L116" i="4"/>
  <c r="K116" i="4"/>
  <c r="I116" i="4"/>
  <c r="H116" i="4"/>
  <c r="G116" i="4"/>
  <c r="F116" i="4"/>
  <c r="E116" i="4"/>
  <c r="D116" i="4"/>
  <c r="M105" i="4"/>
  <c r="L105" i="4"/>
  <c r="K105" i="4"/>
  <c r="J105" i="4"/>
  <c r="I105" i="4"/>
  <c r="H105" i="4"/>
  <c r="G105" i="4"/>
  <c r="F105" i="4"/>
  <c r="E105" i="4"/>
  <c r="D105" i="4"/>
  <c r="K92" i="4"/>
  <c r="J92" i="4"/>
  <c r="I92" i="4"/>
  <c r="H92" i="4"/>
  <c r="G92" i="4"/>
  <c r="F92" i="4"/>
  <c r="E92" i="4"/>
  <c r="D92" i="4"/>
  <c r="O79" i="4"/>
  <c r="N79" i="4"/>
  <c r="M79" i="4"/>
  <c r="L79" i="4"/>
  <c r="K79" i="4"/>
  <c r="J79" i="4"/>
  <c r="I79" i="4"/>
  <c r="F79" i="4"/>
  <c r="E79" i="4"/>
  <c r="D79" i="4"/>
  <c r="G78" i="4"/>
  <c r="G77" i="4"/>
  <c r="G76" i="4"/>
  <c r="G75" i="4"/>
  <c r="G74" i="4"/>
  <c r="G73" i="4"/>
  <c r="G72" i="4"/>
  <c r="G79" i="4" s="1"/>
  <c r="L69" i="4"/>
  <c r="K69" i="4"/>
  <c r="I69" i="4"/>
  <c r="H69" i="4"/>
  <c r="E69" i="4"/>
  <c r="D69" i="4"/>
  <c r="G64" i="4"/>
  <c r="G69" i="4" s="1"/>
  <c r="F64" i="4"/>
  <c r="F69" i="4" s="1"/>
  <c r="D64" i="4"/>
  <c r="K58" i="4"/>
  <c r="J58" i="4"/>
  <c r="I58" i="4"/>
  <c r="H58" i="4"/>
  <c r="G58" i="4"/>
  <c r="F58" i="4"/>
  <c r="E58" i="4"/>
  <c r="D58" i="4"/>
  <c r="E47" i="4"/>
  <c r="D47" i="4"/>
  <c r="F35" i="4"/>
  <c r="E35" i="4"/>
  <c r="G34" i="4"/>
  <c r="G33" i="4"/>
  <c r="G32" i="4"/>
  <c r="G31" i="4"/>
  <c r="G30" i="4"/>
  <c r="D30" i="4"/>
  <c r="D35" i="4" s="1"/>
  <c r="G35" i="4" s="1"/>
  <c r="G29" i="4"/>
  <c r="G28" i="4"/>
  <c r="O24" i="4"/>
  <c r="N24" i="4"/>
  <c r="M24" i="4"/>
  <c r="L24" i="4"/>
  <c r="J24" i="4"/>
  <c r="I24" i="4"/>
  <c r="H24" i="4"/>
  <c r="F24" i="4"/>
  <c r="E24" i="4"/>
  <c r="D24" i="4"/>
  <c r="G24" i="4" s="1"/>
  <c r="G23" i="4"/>
  <c r="G22" i="4"/>
  <c r="G21" i="4"/>
  <c r="G20" i="4"/>
  <c r="K19" i="4"/>
  <c r="K24" i="4" s="1"/>
  <c r="I19" i="4"/>
  <c r="G19" i="4"/>
  <c r="G18" i="4"/>
  <c r="G17" i="4"/>
  <c r="I219" i="22" l="1"/>
  <c r="H219" i="22"/>
  <c r="G219" i="22"/>
  <c r="F219" i="22"/>
  <c r="E219" i="22"/>
  <c r="D219" i="22"/>
  <c r="L209" i="22"/>
  <c r="K209" i="22"/>
  <c r="J209" i="22"/>
  <c r="I209" i="22"/>
  <c r="H209" i="22"/>
  <c r="G209" i="22"/>
  <c r="F209" i="22"/>
  <c r="E209" i="22"/>
  <c r="D209" i="22"/>
  <c r="L196" i="22"/>
  <c r="K196" i="22"/>
  <c r="J196" i="22"/>
  <c r="I196" i="22"/>
  <c r="H196" i="22"/>
  <c r="F196" i="22"/>
  <c r="E196" i="22"/>
  <c r="D196" i="22"/>
  <c r="G195" i="22"/>
  <c r="G194" i="22"/>
  <c r="G193" i="22"/>
  <c r="G192" i="22"/>
  <c r="G191" i="22"/>
  <c r="G190" i="22"/>
  <c r="G189" i="22"/>
  <c r="G196" i="22" s="1"/>
  <c r="O185" i="22"/>
  <c r="N185" i="22"/>
  <c r="M185" i="22"/>
  <c r="L185" i="22"/>
  <c r="K185" i="22"/>
  <c r="J185" i="22"/>
  <c r="I185" i="22"/>
  <c r="H185" i="22"/>
  <c r="F185" i="22"/>
  <c r="E185" i="22"/>
  <c r="D185" i="22"/>
  <c r="G184" i="22"/>
  <c r="G183" i="22"/>
  <c r="G182" i="22"/>
  <c r="G181" i="22"/>
  <c r="G180" i="22"/>
  <c r="G179" i="22"/>
  <c r="G178" i="22"/>
  <c r="G185" i="22" s="1"/>
  <c r="I172" i="22"/>
  <c r="H172" i="22"/>
  <c r="G172" i="22"/>
  <c r="F172" i="22"/>
  <c r="E172" i="22"/>
  <c r="D172" i="22"/>
  <c r="K171" i="22"/>
  <c r="J171" i="22"/>
  <c r="K170" i="22"/>
  <c r="J170" i="22"/>
  <c r="K169" i="22"/>
  <c r="J169" i="22"/>
  <c r="K168" i="22"/>
  <c r="J168" i="22"/>
  <c r="K167" i="22"/>
  <c r="J167" i="22"/>
  <c r="K166" i="22"/>
  <c r="J166" i="22"/>
  <c r="K165" i="22"/>
  <c r="K172" i="22" s="1"/>
  <c r="J165" i="22"/>
  <c r="J172" i="22" s="1"/>
  <c r="J162" i="22"/>
  <c r="I162" i="22"/>
  <c r="H162" i="22"/>
  <c r="F162" i="22"/>
  <c r="E162" i="22"/>
  <c r="D162" i="22"/>
  <c r="G161" i="22"/>
  <c r="G160" i="22"/>
  <c r="G159" i="22"/>
  <c r="G158" i="22"/>
  <c r="G157" i="22"/>
  <c r="G156" i="22"/>
  <c r="G155" i="22"/>
  <c r="G162" i="22" s="1"/>
  <c r="N151" i="22"/>
  <c r="M151" i="22"/>
  <c r="L151" i="22"/>
  <c r="K151" i="22"/>
  <c r="J151" i="22"/>
  <c r="H151" i="22"/>
  <c r="G151" i="22"/>
  <c r="F151" i="22"/>
  <c r="E151" i="22"/>
  <c r="D151" i="22"/>
  <c r="I150" i="22"/>
  <c r="I149" i="22"/>
  <c r="I148" i="22"/>
  <c r="I147" i="22"/>
  <c r="I146" i="22"/>
  <c r="I145" i="22"/>
  <c r="I144" i="22"/>
  <c r="I151" i="22" s="1"/>
  <c r="F137" i="22"/>
  <c r="E137" i="22"/>
  <c r="D137" i="22"/>
  <c r="G136" i="22"/>
  <c r="G135" i="22"/>
  <c r="G134" i="22"/>
  <c r="G133" i="22"/>
  <c r="G132" i="22"/>
  <c r="G131" i="22"/>
  <c r="G137" i="22" s="1"/>
  <c r="L127" i="22"/>
  <c r="K127" i="22"/>
  <c r="I127" i="22"/>
  <c r="H127" i="22"/>
  <c r="G127" i="22"/>
  <c r="F127" i="22"/>
  <c r="E127" i="22"/>
  <c r="D127" i="22"/>
  <c r="L116" i="22"/>
  <c r="K116" i="22"/>
  <c r="I116" i="22"/>
  <c r="H116" i="22"/>
  <c r="G116" i="22"/>
  <c r="F116" i="22"/>
  <c r="E116" i="22"/>
  <c r="D116" i="22"/>
  <c r="M105" i="22"/>
  <c r="L105" i="22"/>
  <c r="K105" i="22"/>
  <c r="J105" i="22"/>
  <c r="I105" i="22"/>
  <c r="H105" i="22"/>
  <c r="G105" i="22"/>
  <c r="F105" i="22"/>
  <c r="E105" i="22"/>
  <c r="D105" i="22"/>
  <c r="K92" i="22"/>
  <c r="J92" i="22"/>
  <c r="I92" i="22"/>
  <c r="H92" i="22"/>
  <c r="G92" i="22"/>
  <c r="F92" i="22"/>
  <c r="E92" i="22"/>
  <c r="D92" i="22"/>
  <c r="O79" i="22"/>
  <c r="N79" i="22"/>
  <c r="M79" i="22"/>
  <c r="L79" i="22"/>
  <c r="K79" i="22"/>
  <c r="J79" i="22"/>
  <c r="I79" i="22"/>
  <c r="F79" i="22"/>
  <c r="E79" i="22"/>
  <c r="D79" i="22"/>
  <c r="G78" i="22"/>
  <c r="G77" i="22"/>
  <c r="G76" i="22"/>
  <c r="G75" i="22"/>
  <c r="G74" i="22"/>
  <c r="G73" i="22"/>
  <c r="G72" i="22"/>
  <c r="G79" i="22" s="1"/>
  <c r="L69" i="22"/>
  <c r="K69" i="22"/>
  <c r="I69" i="22"/>
  <c r="H69" i="22"/>
  <c r="G69" i="22"/>
  <c r="F69" i="22"/>
  <c r="E69" i="22"/>
  <c r="D69" i="22"/>
  <c r="K58" i="22"/>
  <c r="J58" i="22"/>
  <c r="I58" i="22"/>
  <c r="H58" i="22"/>
  <c r="G58" i="22"/>
  <c r="F58" i="22"/>
  <c r="E58" i="22"/>
  <c r="D58" i="22"/>
  <c r="E47" i="22"/>
  <c r="D47" i="22"/>
  <c r="F35" i="22"/>
  <c r="E35" i="22"/>
  <c r="G35" i="22" s="1"/>
  <c r="D35" i="22"/>
  <c r="G34" i="22"/>
  <c r="G33" i="22"/>
  <c r="G32" i="22"/>
  <c r="G31" i="22"/>
  <c r="G30" i="22"/>
  <c r="G29" i="22"/>
  <c r="G28" i="22"/>
  <c r="O24" i="22"/>
  <c r="N24" i="22"/>
  <c r="M24" i="22"/>
  <c r="L24" i="22"/>
  <c r="K24" i="22"/>
  <c r="J24" i="22"/>
  <c r="I24" i="22"/>
  <c r="H24" i="22"/>
  <c r="F24" i="22"/>
  <c r="E24" i="22"/>
  <c r="D24" i="22"/>
  <c r="G24" i="22" s="1"/>
  <c r="G23" i="22"/>
  <c r="G22" i="22"/>
  <c r="G21" i="22"/>
  <c r="G20" i="22"/>
  <c r="G19" i="22"/>
  <c r="G18" i="22"/>
  <c r="G17" i="22"/>
  <c r="E217" i="2" l="1"/>
  <c r="E216" i="2"/>
  <c r="E215" i="2"/>
  <c r="E214" i="2"/>
  <c r="E213" i="2"/>
  <c r="L203" i="2"/>
  <c r="L208" i="2" s="1"/>
  <c r="K203" i="2"/>
  <c r="J203" i="2"/>
  <c r="J208" i="2" s="1"/>
  <c r="I203" i="2"/>
  <c r="H203" i="2"/>
  <c r="H208" i="2" s="1"/>
  <c r="G203" i="2"/>
  <c r="G208" i="2" s="1"/>
  <c r="F203" i="2"/>
  <c r="F208" i="2" s="1"/>
  <c r="E203" i="2"/>
  <c r="E208" i="2" s="1"/>
  <c r="D203" i="2"/>
  <c r="L191" i="2"/>
  <c r="L196" i="2" s="1"/>
  <c r="K191" i="2"/>
  <c r="J191" i="2"/>
  <c r="J196" i="2" s="1"/>
  <c r="I191" i="2"/>
  <c r="I196" i="2" s="1"/>
  <c r="H191" i="2"/>
  <c r="H196" i="2" s="1"/>
  <c r="F191" i="2"/>
  <c r="F196" i="2" s="1"/>
  <c r="E191" i="2"/>
  <c r="D191" i="2"/>
  <c r="O180" i="2"/>
  <c r="N180" i="2"/>
  <c r="M180" i="2"/>
  <c r="L180" i="2"/>
  <c r="L185" i="2" s="1"/>
  <c r="K180" i="2"/>
  <c r="K185" i="2" s="1"/>
  <c r="J180" i="2"/>
  <c r="J185" i="2" s="1"/>
  <c r="I180" i="2"/>
  <c r="H180" i="2"/>
  <c r="H185" i="2" s="1"/>
  <c r="F180" i="2"/>
  <c r="F185" i="2" s="1"/>
  <c r="E180" i="2"/>
  <c r="E185" i="2" s="1"/>
  <c r="D180" i="2"/>
  <c r="D185" i="2" s="1"/>
  <c r="I167" i="2"/>
  <c r="I172" i="2" s="1"/>
  <c r="H167" i="2"/>
  <c r="H172" i="2" s="1"/>
  <c r="G167" i="2"/>
  <c r="F167" i="2"/>
  <c r="E167" i="2"/>
  <c r="D167" i="2"/>
  <c r="J157" i="2"/>
  <c r="J162" i="2" s="1"/>
  <c r="I157" i="2"/>
  <c r="I162" i="2" s="1"/>
  <c r="H157" i="2"/>
  <c r="H162" i="2" s="1"/>
  <c r="F157" i="2"/>
  <c r="F162" i="2" s="1"/>
  <c r="E157" i="2"/>
  <c r="E162" i="2" s="1"/>
  <c r="D157" i="2"/>
  <c r="D162" i="2" s="1"/>
  <c r="N146" i="2"/>
  <c r="N151" i="2" s="1"/>
  <c r="M146" i="2"/>
  <c r="M151" i="2" s="1"/>
  <c r="L146" i="2"/>
  <c r="L151" i="2" s="1"/>
  <c r="K146" i="2"/>
  <c r="K151" i="2" s="1"/>
  <c r="J146" i="2"/>
  <c r="J151" i="2" s="1"/>
  <c r="H146" i="2"/>
  <c r="H151" i="2" s="1"/>
  <c r="G146" i="2"/>
  <c r="G151" i="2" s="1"/>
  <c r="F146" i="2"/>
  <c r="F151" i="2" s="1"/>
  <c r="E146" i="2"/>
  <c r="E151" i="2" s="1"/>
  <c r="D146" i="2"/>
  <c r="F132" i="2"/>
  <c r="F137" i="2" s="1"/>
  <c r="E132" i="2"/>
  <c r="E137" i="2" s="1"/>
  <c r="D132" i="2"/>
  <c r="D137" i="2" s="1"/>
  <c r="L122" i="2"/>
  <c r="L127" i="2" s="1"/>
  <c r="K122" i="2"/>
  <c r="K127" i="2" s="1"/>
  <c r="J122" i="2"/>
  <c r="I122" i="2"/>
  <c r="H122" i="2"/>
  <c r="H127" i="2" s="1"/>
  <c r="G122" i="2"/>
  <c r="G127" i="2" s="1"/>
  <c r="F122" i="2"/>
  <c r="F127" i="2" s="1"/>
  <c r="E122" i="2"/>
  <c r="E127" i="2" s="1"/>
  <c r="D122" i="2"/>
  <c r="D127" i="2" s="1"/>
  <c r="L111" i="2"/>
  <c r="L116" i="2" s="1"/>
  <c r="K111" i="2"/>
  <c r="J111" i="2"/>
  <c r="I111" i="2"/>
  <c r="I116" i="2" s="1"/>
  <c r="H111" i="2"/>
  <c r="G111" i="2"/>
  <c r="G116" i="2" s="1"/>
  <c r="F111" i="2"/>
  <c r="E111" i="2"/>
  <c r="E116" i="2" s="1"/>
  <c r="D111" i="2"/>
  <c r="D116" i="2" s="1"/>
  <c r="M100" i="2"/>
  <c r="L100" i="2"/>
  <c r="L105" i="2" s="1"/>
  <c r="K100" i="2"/>
  <c r="K105" i="2" s="1"/>
  <c r="J100" i="2"/>
  <c r="J105" i="2" s="1"/>
  <c r="I100" i="2"/>
  <c r="I105" i="2" s="1"/>
  <c r="H100" i="2"/>
  <c r="H105" i="2" s="1"/>
  <c r="G100" i="2"/>
  <c r="G105" i="2" s="1"/>
  <c r="F100" i="2"/>
  <c r="F105" i="2" s="1"/>
  <c r="E100" i="2"/>
  <c r="E105" i="2" s="1"/>
  <c r="D100" i="2"/>
  <c r="D105" i="2" s="1"/>
  <c r="K87" i="2"/>
  <c r="K92" i="2" s="1"/>
  <c r="J87" i="2"/>
  <c r="J92" i="2" s="1"/>
  <c r="I87" i="2"/>
  <c r="I92" i="2" s="1"/>
  <c r="H87" i="2"/>
  <c r="H92" i="2" s="1"/>
  <c r="G87" i="2"/>
  <c r="F87" i="2"/>
  <c r="F92" i="2" s="1"/>
  <c r="E87" i="2"/>
  <c r="E92" i="2" s="1"/>
  <c r="D87" i="2"/>
  <c r="D92" i="2" s="1"/>
  <c r="O74" i="2"/>
  <c r="O79" i="2" s="1"/>
  <c r="N74" i="2"/>
  <c r="N79" i="2" s="1"/>
  <c r="M74" i="2"/>
  <c r="M79" i="2" s="1"/>
  <c r="L74" i="2"/>
  <c r="L79" i="2" s="1"/>
  <c r="K74" i="2"/>
  <c r="K79" i="2" s="1"/>
  <c r="J74" i="2"/>
  <c r="J79" i="2" s="1"/>
  <c r="I74" i="2"/>
  <c r="H74" i="2"/>
  <c r="F74" i="2"/>
  <c r="F79" i="2" s="1"/>
  <c r="E74" i="2"/>
  <c r="E79" i="2" s="1"/>
  <c r="D74" i="2"/>
  <c r="D79" i="2" s="1"/>
  <c r="L64" i="2"/>
  <c r="L69" i="2" s="1"/>
  <c r="K64" i="2"/>
  <c r="K69" i="2" s="1"/>
  <c r="J64" i="2"/>
  <c r="I64" i="2"/>
  <c r="I69" i="2" s="1"/>
  <c r="H64" i="2"/>
  <c r="G64" i="2"/>
  <c r="G69" i="2" s="1"/>
  <c r="F64" i="2"/>
  <c r="F69" i="2" s="1"/>
  <c r="E64" i="2"/>
  <c r="E69" i="2" s="1"/>
  <c r="D64" i="2"/>
  <c r="D69" i="2" s="1"/>
  <c r="K53" i="2"/>
  <c r="K58" i="2" s="1"/>
  <c r="J53" i="2"/>
  <c r="J58" i="2" s="1"/>
  <c r="I53" i="2"/>
  <c r="I58" i="2" s="1"/>
  <c r="H53" i="2"/>
  <c r="H58" i="2" s="1"/>
  <c r="G53" i="2"/>
  <c r="G58" i="2" s="1"/>
  <c r="F53" i="2"/>
  <c r="F58" i="2" s="1"/>
  <c r="E53" i="2"/>
  <c r="E58" i="2" s="1"/>
  <c r="D53" i="2"/>
  <c r="D58" i="2" s="1"/>
  <c r="E42" i="2"/>
  <c r="E47" i="2" s="1"/>
  <c r="D42" i="2"/>
  <c r="D47" i="2" s="1"/>
  <c r="F35" i="2"/>
  <c r="O24" i="2"/>
  <c r="N24" i="2"/>
  <c r="M24" i="2"/>
  <c r="L24" i="2"/>
  <c r="K24" i="2"/>
  <c r="J24" i="2"/>
  <c r="I24" i="2"/>
  <c r="F24" i="2"/>
  <c r="E24" i="2"/>
  <c r="D24" i="2"/>
  <c r="I218" i="2"/>
  <c r="H218" i="2"/>
  <c r="G218" i="2"/>
  <c r="F218" i="2"/>
  <c r="D218" i="2"/>
  <c r="K208" i="2"/>
  <c r="I208" i="2"/>
  <c r="D208" i="2"/>
  <c r="K196" i="2"/>
  <c r="E196" i="2"/>
  <c r="G195" i="2"/>
  <c r="G194" i="2"/>
  <c r="G193" i="2"/>
  <c r="G192" i="2"/>
  <c r="G190" i="2"/>
  <c r="G189" i="2"/>
  <c r="O185" i="2"/>
  <c r="N185" i="2"/>
  <c r="M185" i="2"/>
  <c r="I185" i="2"/>
  <c r="G184" i="2"/>
  <c r="G183" i="2"/>
  <c r="G182" i="2"/>
  <c r="G181" i="2"/>
  <c r="G179" i="2"/>
  <c r="G178" i="2"/>
  <c r="G172" i="2"/>
  <c r="F172" i="2"/>
  <c r="K171" i="2"/>
  <c r="J171" i="2"/>
  <c r="K170" i="2"/>
  <c r="J170" i="2"/>
  <c r="K169" i="2"/>
  <c r="J169" i="2"/>
  <c r="K168" i="2"/>
  <c r="J168" i="2"/>
  <c r="K166" i="2"/>
  <c r="J166" i="2"/>
  <c r="K165" i="2"/>
  <c r="J165" i="2"/>
  <c r="G161" i="2"/>
  <c r="G160" i="2"/>
  <c r="G159" i="2"/>
  <c r="G158" i="2"/>
  <c r="G156" i="2"/>
  <c r="G162" i="2" s="1"/>
  <c r="G155" i="2"/>
  <c r="I150" i="2"/>
  <c r="I149" i="2"/>
  <c r="I148" i="2"/>
  <c r="I147" i="2"/>
  <c r="I145" i="2"/>
  <c r="I144" i="2"/>
  <c r="G136" i="2"/>
  <c r="G135" i="2"/>
  <c r="G134" i="2"/>
  <c r="G133" i="2"/>
  <c r="G132" i="2"/>
  <c r="G131" i="2"/>
  <c r="I127" i="2"/>
  <c r="K116" i="2"/>
  <c r="H116" i="2"/>
  <c r="F116" i="2"/>
  <c r="M105" i="2"/>
  <c r="G92" i="2"/>
  <c r="I79" i="2"/>
  <c r="G78" i="2"/>
  <c r="G77" i="2"/>
  <c r="G76" i="2"/>
  <c r="G75" i="2"/>
  <c r="G72" i="2"/>
  <c r="H69" i="2"/>
  <c r="E35" i="2"/>
  <c r="G34" i="2"/>
  <c r="G33" i="2"/>
  <c r="G32" i="2"/>
  <c r="G31" i="2"/>
  <c r="G29" i="2"/>
  <c r="G28" i="2"/>
  <c r="H24" i="2"/>
  <c r="G23" i="2"/>
  <c r="G22" i="2"/>
  <c r="G21" i="2"/>
  <c r="G20" i="2"/>
  <c r="G18" i="2"/>
  <c r="G17" i="2"/>
  <c r="G79" i="2" l="1"/>
  <c r="G191" i="2"/>
  <c r="G196" i="2" s="1"/>
  <c r="J167" i="2"/>
  <c r="J172" i="2" s="1"/>
  <c r="E212" i="2"/>
  <c r="K167" i="2"/>
  <c r="K172" i="2" s="1"/>
  <c r="I146" i="2"/>
  <c r="I151" i="2" s="1"/>
  <c r="E218" i="2"/>
  <c r="D196" i="2"/>
  <c r="G180" i="2"/>
  <c r="G185" i="2" s="1"/>
  <c r="E172" i="2"/>
  <c r="D172" i="2"/>
  <c r="D151" i="2"/>
  <c r="G137" i="2"/>
  <c r="G24" i="2"/>
  <c r="G19" i="2"/>
  <c r="I219" i="37" l="1"/>
  <c r="H219" i="37"/>
  <c r="G219" i="37"/>
  <c r="F219" i="37"/>
  <c r="E219" i="37"/>
  <c r="D219" i="37"/>
  <c r="L209" i="37"/>
  <c r="K209" i="37"/>
  <c r="J209" i="37"/>
  <c r="I209" i="37"/>
  <c r="H209" i="37"/>
  <c r="G209" i="37"/>
  <c r="F209" i="37"/>
  <c r="E209" i="37"/>
  <c r="D209" i="37"/>
  <c r="L196" i="37"/>
  <c r="K196" i="37"/>
  <c r="J196" i="37"/>
  <c r="I196" i="37"/>
  <c r="H196" i="37"/>
  <c r="F196" i="37"/>
  <c r="E196" i="37"/>
  <c r="D196" i="37"/>
  <c r="G195" i="37"/>
  <c r="G194" i="37"/>
  <c r="G193" i="37"/>
  <c r="G192" i="37"/>
  <c r="G191" i="37"/>
  <c r="G190" i="37"/>
  <c r="G196" i="37" s="1"/>
  <c r="G189" i="37"/>
  <c r="O185" i="37"/>
  <c r="N185" i="37"/>
  <c r="M185" i="37"/>
  <c r="L185" i="37"/>
  <c r="K185" i="37"/>
  <c r="J185" i="37"/>
  <c r="I185" i="37"/>
  <c r="H185" i="37"/>
  <c r="F185" i="37"/>
  <c r="E185" i="37"/>
  <c r="D185" i="37"/>
  <c r="G184" i="37"/>
  <c r="G183" i="37"/>
  <c r="G182" i="37"/>
  <c r="G181" i="37"/>
  <c r="G180" i="37"/>
  <c r="G179" i="37"/>
  <c r="G178" i="37"/>
  <c r="G185" i="37" s="1"/>
  <c r="I172" i="37"/>
  <c r="H172" i="37"/>
  <c r="G172" i="37"/>
  <c r="F172" i="37"/>
  <c r="E172" i="37"/>
  <c r="D172" i="37"/>
  <c r="K171" i="37"/>
  <c r="J171" i="37"/>
  <c r="K170" i="37"/>
  <c r="J170" i="37"/>
  <c r="K169" i="37"/>
  <c r="J169" i="37"/>
  <c r="K168" i="37"/>
  <c r="J168" i="37"/>
  <c r="K167" i="37"/>
  <c r="J167" i="37"/>
  <c r="K166" i="37"/>
  <c r="K172" i="37" s="1"/>
  <c r="J166" i="37"/>
  <c r="J172" i="37" s="1"/>
  <c r="K165" i="37"/>
  <c r="J165" i="37"/>
  <c r="J162" i="37"/>
  <c r="I162" i="37"/>
  <c r="H162" i="37"/>
  <c r="F162" i="37"/>
  <c r="E162" i="37"/>
  <c r="D162" i="37"/>
  <c r="G161" i="37"/>
  <c r="G160" i="37"/>
  <c r="G159" i="37"/>
  <c r="G158" i="37"/>
  <c r="G157" i="37"/>
  <c r="G156" i="37"/>
  <c r="G155" i="37"/>
  <c r="G162" i="37" s="1"/>
  <c r="N151" i="37"/>
  <c r="M151" i="37"/>
  <c r="L151" i="37"/>
  <c r="K151" i="37"/>
  <c r="J151" i="37"/>
  <c r="H151" i="37"/>
  <c r="G151" i="37"/>
  <c r="F151" i="37"/>
  <c r="E151" i="37"/>
  <c r="D151" i="37"/>
  <c r="I150" i="37"/>
  <c r="I149" i="37"/>
  <c r="I148" i="37"/>
  <c r="I147" i="37"/>
  <c r="I146" i="37"/>
  <c r="I151" i="37" s="1"/>
  <c r="I145" i="37"/>
  <c r="I144" i="37"/>
  <c r="F137" i="37"/>
  <c r="E137" i="37"/>
  <c r="D137" i="37"/>
  <c r="G136" i="37"/>
  <c r="G135" i="37"/>
  <c r="G134" i="37"/>
  <c r="G133" i="37"/>
  <c r="G132" i="37"/>
  <c r="G131" i="37"/>
  <c r="G137" i="37" s="1"/>
  <c r="L127" i="37"/>
  <c r="K127" i="37"/>
  <c r="I127" i="37"/>
  <c r="H127" i="37"/>
  <c r="G127" i="37"/>
  <c r="F127" i="37"/>
  <c r="E127" i="37"/>
  <c r="D127" i="37"/>
  <c r="L116" i="37"/>
  <c r="K116" i="37"/>
  <c r="I116" i="37"/>
  <c r="H116" i="37"/>
  <c r="G116" i="37"/>
  <c r="F116" i="37"/>
  <c r="E116" i="37"/>
  <c r="D116" i="37"/>
  <c r="M105" i="37"/>
  <c r="L105" i="37"/>
  <c r="K105" i="37"/>
  <c r="J105" i="37"/>
  <c r="I105" i="37"/>
  <c r="H105" i="37"/>
  <c r="G105" i="37"/>
  <c r="F105" i="37"/>
  <c r="E105" i="37"/>
  <c r="D105" i="37"/>
  <c r="K92" i="37"/>
  <c r="J92" i="37"/>
  <c r="I92" i="37"/>
  <c r="H92" i="37"/>
  <c r="G92" i="37"/>
  <c r="F92" i="37"/>
  <c r="E92" i="37"/>
  <c r="D92" i="37"/>
  <c r="O79" i="37"/>
  <c r="N79" i="37"/>
  <c r="M79" i="37"/>
  <c r="L79" i="37"/>
  <c r="K79" i="37"/>
  <c r="J79" i="37"/>
  <c r="I79" i="37"/>
  <c r="F79" i="37"/>
  <c r="E79" i="37"/>
  <c r="D79" i="37"/>
  <c r="G78" i="37"/>
  <c r="G77" i="37"/>
  <c r="G76" i="37"/>
  <c r="G75" i="37"/>
  <c r="G74" i="37"/>
  <c r="G73" i="37"/>
  <c r="G72" i="37"/>
  <c r="G79" i="37" s="1"/>
  <c r="L69" i="37"/>
  <c r="K69" i="37"/>
  <c r="I69" i="37"/>
  <c r="H69" i="37"/>
  <c r="G69" i="37"/>
  <c r="F69" i="37"/>
  <c r="E69" i="37"/>
  <c r="D69" i="37"/>
  <c r="K58" i="37"/>
  <c r="J58" i="37"/>
  <c r="I58" i="37"/>
  <c r="H58" i="37"/>
  <c r="G58" i="37"/>
  <c r="F58" i="37"/>
  <c r="E58" i="37"/>
  <c r="D58" i="37"/>
  <c r="E47" i="37"/>
  <c r="D47" i="37"/>
  <c r="F35" i="37"/>
  <c r="E35" i="37"/>
  <c r="D35" i="37"/>
  <c r="G35" i="37" s="1"/>
  <c r="G34" i="37"/>
  <c r="G33" i="37"/>
  <c r="G32" i="37"/>
  <c r="G31" i="37"/>
  <c r="G30" i="37"/>
  <c r="G29" i="37"/>
  <c r="G28" i="37"/>
  <c r="O24" i="37"/>
  <c r="N24" i="37"/>
  <c r="M24" i="37"/>
  <c r="L24" i="37"/>
  <c r="K24" i="37"/>
  <c r="J24" i="37"/>
  <c r="I24" i="37"/>
  <c r="H24" i="37"/>
  <c r="F24" i="37"/>
  <c r="E24" i="37"/>
  <c r="G24" i="37" s="1"/>
  <c r="D24" i="37"/>
  <c r="G23" i="37"/>
  <c r="G22" i="37"/>
  <c r="G21" i="37"/>
  <c r="G20" i="37"/>
  <c r="G19" i="37"/>
  <c r="G18" i="37"/>
  <c r="G17" i="37"/>
  <c r="I219" i="35"/>
  <c r="H219" i="35"/>
  <c r="G219" i="35"/>
  <c r="F219" i="35"/>
  <c r="E219" i="35"/>
  <c r="D219" i="35"/>
  <c r="L209" i="35"/>
  <c r="K209" i="35"/>
  <c r="J209" i="35"/>
  <c r="I209" i="35"/>
  <c r="H209" i="35"/>
  <c r="G209" i="35"/>
  <c r="F209" i="35"/>
  <c r="E209" i="35"/>
  <c r="D209" i="35"/>
  <c r="L196" i="35"/>
  <c r="K196" i="35"/>
  <c r="J196" i="35"/>
  <c r="I196" i="35"/>
  <c r="H196" i="35"/>
  <c r="F196" i="35"/>
  <c r="E196" i="35"/>
  <c r="D196" i="35"/>
  <c r="G195" i="35"/>
  <c r="G194" i="35"/>
  <c r="G193" i="35"/>
  <c r="G192" i="35"/>
  <c r="G191" i="35"/>
  <c r="G190" i="35"/>
  <c r="G196" i="35" s="1"/>
  <c r="G189" i="35"/>
  <c r="O185" i="35"/>
  <c r="N185" i="35"/>
  <c r="M185" i="35"/>
  <c r="L185" i="35"/>
  <c r="K185" i="35"/>
  <c r="J185" i="35"/>
  <c r="I185" i="35"/>
  <c r="H185" i="35"/>
  <c r="F185" i="35"/>
  <c r="E185" i="35"/>
  <c r="D185" i="35"/>
  <c r="G184" i="35"/>
  <c r="G183" i="35"/>
  <c r="G182" i="35"/>
  <c r="G181" i="35"/>
  <c r="G180" i="35"/>
  <c r="G179" i="35"/>
  <c r="G178" i="35"/>
  <c r="G185" i="35" s="1"/>
  <c r="I172" i="35"/>
  <c r="H172" i="35"/>
  <c r="G172" i="35"/>
  <c r="F172" i="35"/>
  <c r="E172" i="35"/>
  <c r="D172" i="35"/>
  <c r="K171" i="35"/>
  <c r="J171" i="35"/>
  <c r="K170" i="35"/>
  <c r="J170" i="35"/>
  <c r="K169" i="35"/>
  <c r="J169" i="35"/>
  <c r="K168" i="35"/>
  <c r="J168" i="35"/>
  <c r="K167" i="35"/>
  <c r="J167" i="35"/>
  <c r="K166" i="35"/>
  <c r="K172" i="35" s="1"/>
  <c r="J166" i="35"/>
  <c r="J172" i="35" s="1"/>
  <c r="K165" i="35"/>
  <c r="J165" i="35"/>
  <c r="J162" i="35"/>
  <c r="I162" i="35"/>
  <c r="H162" i="35"/>
  <c r="F162" i="35"/>
  <c r="E162" i="35"/>
  <c r="D162" i="35"/>
  <c r="G161" i="35"/>
  <c r="G160" i="35"/>
  <c r="G159" i="35"/>
  <c r="G158" i="35"/>
  <c r="G157" i="35"/>
  <c r="G156" i="35"/>
  <c r="G155" i="35"/>
  <c r="G162" i="35" s="1"/>
  <c r="N151" i="35"/>
  <c r="M151" i="35"/>
  <c r="L151" i="35"/>
  <c r="K151" i="35"/>
  <c r="J151" i="35"/>
  <c r="H151" i="35"/>
  <c r="G151" i="35"/>
  <c r="F151" i="35"/>
  <c r="E151" i="35"/>
  <c r="D151" i="35"/>
  <c r="I150" i="35"/>
  <c r="I149" i="35"/>
  <c r="I148" i="35"/>
  <c r="I147" i="35"/>
  <c r="I146" i="35"/>
  <c r="I151" i="35" s="1"/>
  <c r="I145" i="35"/>
  <c r="I144" i="35"/>
  <c r="F137" i="35"/>
  <c r="E137" i="35"/>
  <c r="D137" i="35"/>
  <c r="G136" i="35"/>
  <c r="G135" i="35"/>
  <c r="G134" i="35"/>
  <c r="G133" i="35"/>
  <c r="G132" i="35"/>
  <c r="G131" i="35"/>
  <c r="G137" i="35" s="1"/>
  <c r="L127" i="35"/>
  <c r="K127" i="35"/>
  <c r="I127" i="35"/>
  <c r="H127" i="35"/>
  <c r="G127" i="35"/>
  <c r="F127" i="35"/>
  <c r="E127" i="35"/>
  <c r="D127" i="35"/>
  <c r="L116" i="35"/>
  <c r="K116" i="35"/>
  <c r="I116" i="35"/>
  <c r="H116" i="35"/>
  <c r="G116" i="35"/>
  <c r="F116" i="35"/>
  <c r="E116" i="35"/>
  <c r="D116" i="35"/>
  <c r="M105" i="35"/>
  <c r="L105" i="35"/>
  <c r="K105" i="35"/>
  <c r="J105" i="35"/>
  <c r="I105" i="35"/>
  <c r="H105" i="35"/>
  <c r="G105" i="35"/>
  <c r="F105" i="35"/>
  <c r="E105" i="35"/>
  <c r="D105" i="35"/>
  <c r="K92" i="35"/>
  <c r="J92" i="35"/>
  <c r="I92" i="35"/>
  <c r="H92" i="35"/>
  <c r="G92" i="35"/>
  <c r="F92" i="35"/>
  <c r="E92" i="35"/>
  <c r="D92" i="35"/>
  <c r="O79" i="35"/>
  <c r="N79" i="35"/>
  <c r="M79" i="35"/>
  <c r="L79" i="35"/>
  <c r="K79" i="35"/>
  <c r="J79" i="35"/>
  <c r="I79" i="35"/>
  <c r="F79" i="35"/>
  <c r="E79" i="35"/>
  <c r="D79" i="35"/>
  <c r="G78" i="35"/>
  <c r="G77" i="35"/>
  <c r="G76" i="35"/>
  <c r="G75" i="35"/>
  <c r="G74" i="35"/>
  <c r="G73" i="35"/>
  <c r="G72" i="35"/>
  <c r="G79" i="35" s="1"/>
  <c r="L69" i="35"/>
  <c r="K69" i="35"/>
  <c r="I69" i="35"/>
  <c r="H69" i="35"/>
  <c r="G69" i="35"/>
  <c r="F69" i="35"/>
  <c r="E69" i="35"/>
  <c r="D69" i="35"/>
  <c r="K58" i="35"/>
  <c r="J58" i="35"/>
  <c r="I58" i="35"/>
  <c r="H58" i="35"/>
  <c r="G58" i="35"/>
  <c r="F58" i="35"/>
  <c r="E58" i="35"/>
  <c r="D58" i="35"/>
  <c r="E47" i="35"/>
  <c r="D47" i="35"/>
  <c r="F35" i="35"/>
  <c r="E35" i="35"/>
  <c r="D35" i="35"/>
  <c r="G35" i="35" s="1"/>
  <c r="G34" i="35"/>
  <c r="G33" i="35"/>
  <c r="G32" i="35"/>
  <c r="G31" i="35"/>
  <c r="G30" i="35"/>
  <c r="G29" i="35"/>
  <c r="G28" i="35"/>
  <c r="O24" i="35"/>
  <c r="N24" i="35"/>
  <c r="M24" i="35"/>
  <c r="L24" i="35"/>
  <c r="K24" i="35"/>
  <c r="J24" i="35"/>
  <c r="I24" i="35"/>
  <c r="H24" i="35"/>
  <c r="F24" i="35"/>
  <c r="E24" i="35"/>
  <c r="G24" i="35" s="1"/>
  <c r="D24" i="35"/>
  <c r="G23" i="35"/>
  <c r="G22" i="35"/>
  <c r="G21" i="35"/>
  <c r="G20" i="35"/>
  <c r="G19" i="35"/>
  <c r="G18" i="35"/>
  <c r="G17" i="35"/>
  <c r="I219" i="34" l="1"/>
  <c r="H219" i="34"/>
  <c r="G219" i="34"/>
  <c r="F219" i="34"/>
  <c r="E219" i="34"/>
  <c r="D219" i="34"/>
  <c r="L209" i="34"/>
  <c r="K209" i="34"/>
  <c r="J209" i="34"/>
  <c r="I209" i="34"/>
  <c r="H209" i="34"/>
  <c r="G209" i="34"/>
  <c r="F209" i="34"/>
  <c r="E209" i="34"/>
  <c r="D209" i="34"/>
  <c r="L196" i="34"/>
  <c r="K196" i="34"/>
  <c r="J196" i="34"/>
  <c r="I196" i="34"/>
  <c r="H196" i="34"/>
  <c r="F196" i="34"/>
  <c r="E196" i="34"/>
  <c r="D196" i="34"/>
  <c r="G195" i="34"/>
  <c r="G194" i="34"/>
  <c r="G193" i="34"/>
  <c r="G192" i="34"/>
  <c r="G191" i="34"/>
  <c r="G190" i="34"/>
  <c r="G196" i="34" s="1"/>
  <c r="G189" i="34"/>
  <c r="O185" i="34"/>
  <c r="N185" i="34"/>
  <c r="M185" i="34"/>
  <c r="L185" i="34"/>
  <c r="K185" i="34"/>
  <c r="J185" i="34"/>
  <c r="I185" i="34"/>
  <c r="H185" i="34"/>
  <c r="F185" i="34"/>
  <c r="E185" i="34"/>
  <c r="D185" i="34"/>
  <c r="G184" i="34"/>
  <c r="G183" i="34"/>
  <c r="G182" i="34"/>
  <c r="G181" i="34"/>
  <c r="G180" i="34"/>
  <c r="G179" i="34"/>
  <c r="G178" i="34"/>
  <c r="G185" i="34" s="1"/>
  <c r="I172" i="34"/>
  <c r="H172" i="34"/>
  <c r="G172" i="34"/>
  <c r="F172" i="34"/>
  <c r="E172" i="34"/>
  <c r="D172" i="34"/>
  <c r="K171" i="34"/>
  <c r="J171" i="34"/>
  <c r="K170" i="34"/>
  <c r="J170" i="34"/>
  <c r="K169" i="34"/>
  <c r="J169" i="34"/>
  <c r="K168" i="34"/>
  <c r="J168" i="34"/>
  <c r="K167" i="34"/>
  <c r="J167" i="34"/>
  <c r="K166" i="34"/>
  <c r="K172" i="34" s="1"/>
  <c r="J166" i="34"/>
  <c r="J172" i="34" s="1"/>
  <c r="K165" i="34"/>
  <c r="J165" i="34"/>
  <c r="J162" i="34"/>
  <c r="I162" i="34"/>
  <c r="H162" i="34"/>
  <c r="F162" i="34"/>
  <c r="E162" i="34"/>
  <c r="D162" i="34"/>
  <c r="G161" i="34"/>
  <c r="G160" i="34"/>
  <c r="G159" i="34"/>
  <c r="G158" i="34"/>
  <c r="G157" i="34"/>
  <c r="G156" i="34"/>
  <c r="G155" i="34"/>
  <c r="G162" i="34" s="1"/>
  <c r="N151" i="34"/>
  <c r="M151" i="34"/>
  <c r="L151" i="34"/>
  <c r="K151" i="34"/>
  <c r="J151" i="34"/>
  <c r="H151" i="34"/>
  <c r="G151" i="34"/>
  <c r="F151" i="34"/>
  <c r="E151" i="34"/>
  <c r="D151" i="34"/>
  <c r="I150" i="34"/>
  <c r="I149" i="34"/>
  <c r="I148" i="34"/>
  <c r="I147" i="34"/>
  <c r="I146" i="34"/>
  <c r="I151" i="34" s="1"/>
  <c r="I145" i="34"/>
  <c r="I144" i="34"/>
  <c r="F137" i="34"/>
  <c r="E137" i="34"/>
  <c r="D137" i="34"/>
  <c r="G136" i="34"/>
  <c r="G135" i="34"/>
  <c r="G134" i="34"/>
  <c r="G133" i="34"/>
  <c r="G132" i="34"/>
  <c r="G131" i="34"/>
  <c r="G137" i="34" s="1"/>
  <c r="L127" i="34"/>
  <c r="K127" i="34"/>
  <c r="I127" i="34"/>
  <c r="H127" i="34"/>
  <c r="G127" i="34"/>
  <c r="F127" i="34"/>
  <c r="E127" i="34"/>
  <c r="D127" i="34"/>
  <c r="L116" i="34"/>
  <c r="K116" i="34"/>
  <c r="I116" i="34"/>
  <c r="H116" i="34"/>
  <c r="G116" i="34"/>
  <c r="F116" i="34"/>
  <c r="E116" i="34"/>
  <c r="D116" i="34"/>
  <c r="M105" i="34"/>
  <c r="L105" i="34"/>
  <c r="K105" i="34"/>
  <c r="J105" i="34"/>
  <c r="I105" i="34"/>
  <c r="H105" i="34"/>
  <c r="G105" i="34"/>
  <c r="F105" i="34"/>
  <c r="E105" i="34"/>
  <c r="D105" i="34"/>
  <c r="K92" i="34"/>
  <c r="J92" i="34"/>
  <c r="I92" i="34"/>
  <c r="H92" i="34"/>
  <c r="G92" i="34"/>
  <c r="F92" i="34"/>
  <c r="E92" i="34"/>
  <c r="D92" i="34"/>
  <c r="O79" i="34"/>
  <c r="N79" i="34"/>
  <c r="M79" i="34"/>
  <c r="L79" i="34"/>
  <c r="K79" i="34"/>
  <c r="J79" i="34"/>
  <c r="I79" i="34"/>
  <c r="F79" i="34"/>
  <c r="E79" i="34"/>
  <c r="D79" i="34"/>
  <c r="G78" i="34"/>
  <c r="G77" i="34"/>
  <c r="G76" i="34"/>
  <c r="G75" i="34"/>
  <c r="G74" i="34"/>
  <c r="G73" i="34"/>
  <c r="G72" i="34"/>
  <c r="G79" i="34" s="1"/>
  <c r="L69" i="34"/>
  <c r="K69" i="34"/>
  <c r="I69" i="34"/>
  <c r="H69" i="34"/>
  <c r="G69" i="34"/>
  <c r="F69" i="34"/>
  <c r="E69" i="34"/>
  <c r="D69" i="34"/>
  <c r="K58" i="34"/>
  <c r="J58" i="34"/>
  <c r="I58" i="34"/>
  <c r="H58" i="34"/>
  <c r="G58" i="34"/>
  <c r="F58" i="34"/>
  <c r="E58" i="34"/>
  <c r="D58" i="34"/>
  <c r="E47" i="34"/>
  <c r="D47" i="34"/>
  <c r="F35" i="34"/>
  <c r="E35" i="34"/>
  <c r="D35" i="34"/>
  <c r="G35" i="34" s="1"/>
  <c r="G34" i="34"/>
  <c r="G33" i="34"/>
  <c r="G32" i="34"/>
  <c r="G31" i="34"/>
  <c r="G30" i="34"/>
  <c r="G29" i="34"/>
  <c r="G28" i="34"/>
  <c r="O24" i="34"/>
  <c r="N24" i="34"/>
  <c r="M24" i="34"/>
  <c r="L24" i="34"/>
  <c r="K24" i="34"/>
  <c r="J24" i="34"/>
  <c r="I24" i="34"/>
  <c r="H24" i="34"/>
  <c r="F24" i="34"/>
  <c r="E24" i="34"/>
  <c r="G24" i="34" s="1"/>
  <c r="D24" i="34"/>
  <c r="G23" i="34"/>
  <c r="G22" i="34"/>
  <c r="G21" i="34"/>
  <c r="G20" i="34"/>
  <c r="G19" i="34"/>
  <c r="G18" i="34"/>
  <c r="G17" i="34"/>
  <c r="I219" i="33" l="1"/>
  <c r="H219" i="33"/>
  <c r="G219" i="33"/>
  <c r="F219" i="33"/>
  <c r="E219" i="33"/>
  <c r="D219" i="33"/>
  <c r="L209" i="33"/>
  <c r="K209" i="33"/>
  <c r="J209" i="33"/>
  <c r="I209" i="33"/>
  <c r="H209" i="33"/>
  <c r="G209" i="33"/>
  <c r="F209" i="33"/>
  <c r="E209" i="33"/>
  <c r="D209" i="33"/>
  <c r="L196" i="33"/>
  <c r="K196" i="33"/>
  <c r="J196" i="33"/>
  <c r="I196" i="33"/>
  <c r="H196" i="33"/>
  <c r="F196" i="33"/>
  <c r="E196" i="33"/>
  <c r="D196" i="33"/>
  <c r="G195" i="33"/>
  <c r="G194" i="33"/>
  <c r="G193" i="33"/>
  <c r="G192" i="33"/>
  <c r="G191" i="33"/>
  <c r="G190" i="33"/>
  <c r="G196" i="33" s="1"/>
  <c r="G189" i="33"/>
  <c r="O185" i="33"/>
  <c r="N185" i="33"/>
  <c r="M185" i="33"/>
  <c r="L185" i="33"/>
  <c r="K185" i="33"/>
  <c r="J185" i="33"/>
  <c r="I185" i="33"/>
  <c r="H185" i="33"/>
  <c r="F185" i="33"/>
  <c r="E185" i="33"/>
  <c r="D185" i="33"/>
  <c r="G184" i="33"/>
  <c r="G183" i="33"/>
  <c r="G182" i="33"/>
  <c r="G181" i="33"/>
  <c r="G180" i="33"/>
  <c r="G179" i="33"/>
  <c r="G178" i="33"/>
  <c r="G185" i="33" s="1"/>
  <c r="I172" i="33"/>
  <c r="H172" i="33"/>
  <c r="G172" i="33"/>
  <c r="F172" i="33"/>
  <c r="E172" i="33"/>
  <c r="D172" i="33"/>
  <c r="K171" i="33"/>
  <c r="J171" i="33"/>
  <c r="K170" i="33"/>
  <c r="J170" i="33"/>
  <c r="K169" i="33"/>
  <c r="J169" i="33"/>
  <c r="K168" i="33"/>
  <c r="J168" i="33"/>
  <c r="K167" i="33"/>
  <c r="J167" i="33"/>
  <c r="K166" i="33"/>
  <c r="K172" i="33" s="1"/>
  <c r="J166" i="33"/>
  <c r="J172" i="33" s="1"/>
  <c r="K165" i="33"/>
  <c r="J165" i="33"/>
  <c r="J162" i="33"/>
  <c r="I162" i="33"/>
  <c r="H162" i="33"/>
  <c r="F162" i="33"/>
  <c r="E162" i="33"/>
  <c r="D162" i="33"/>
  <c r="G161" i="33"/>
  <c r="G160" i="33"/>
  <c r="G159" i="33"/>
  <c r="G158" i="33"/>
  <c r="G157" i="33"/>
  <c r="G156" i="33"/>
  <c r="G155" i="33"/>
  <c r="G162" i="33" s="1"/>
  <c r="N151" i="33"/>
  <c r="M151" i="33"/>
  <c r="L151" i="33"/>
  <c r="K151" i="33"/>
  <c r="J151" i="33"/>
  <c r="H151" i="33"/>
  <c r="G151" i="33"/>
  <c r="F151" i="33"/>
  <c r="E151" i="33"/>
  <c r="D151" i="33"/>
  <c r="I150" i="33"/>
  <c r="I149" i="33"/>
  <c r="I148" i="33"/>
  <c r="I147" i="33"/>
  <c r="I146" i="33"/>
  <c r="I151" i="33" s="1"/>
  <c r="I145" i="33"/>
  <c r="I144" i="33"/>
  <c r="F137" i="33"/>
  <c r="E137" i="33"/>
  <c r="D137" i="33"/>
  <c r="G136" i="33"/>
  <c r="G135" i="33"/>
  <c r="G134" i="33"/>
  <c r="G133" i="33"/>
  <c r="G132" i="33"/>
  <c r="G131" i="33"/>
  <c r="G137" i="33" s="1"/>
  <c r="L127" i="33"/>
  <c r="K127" i="33"/>
  <c r="I127" i="33"/>
  <c r="H127" i="33"/>
  <c r="G127" i="33"/>
  <c r="F127" i="33"/>
  <c r="E127" i="33"/>
  <c r="D127" i="33"/>
  <c r="L116" i="33"/>
  <c r="K116" i="33"/>
  <c r="I116" i="33"/>
  <c r="H116" i="33"/>
  <c r="G116" i="33"/>
  <c r="F116" i="33"/>
  <c r="E116" i="33"/>
  <c r="D116" i="33"/>
  <c r="M105" i="33"/>
  <c r="L105" i="33"/>
  <c r="K105" i="33"/>
  <c r="J105" i="33"/>
  <c r="I105" i="33"/>
  <c r="H105" i="33"/>
  <c r="G105" i="33"/>
  <c r="F105" i="33"/>
  <c r="E105" i="33"/>
  <c r="D105" i="33"/>
  <c r="K92" i="33"/>
  <c r="J92" i="33"/>
  <c r="I92" i="33"/>
  <c r="H92" i="33"/>
  <c r="G92" i="33"/>
  <c r="F92" i="33"/>
  <c r="E92" i="33"/>
  <c r="D92" i="33"/>
  <c r="O79" i="33"/>
  <c r="N79" i="33"/>
  <c r="M79" i="33"/>
  <c r="L79" i="33"/>
  <c r="K79" i="33"/>
  <c r="J79" i="33"/>
  <c r="I79" i="33"/>
  <c r="F79" i="33"/>
  <c r="E79" i="33"/>
  <c r="D79" i="33"/>
  <c r="G78" i="33"/>
  <c r="G77" i="33"/>
  <c r="G76" i="33"/>
  <c r="G75" i="33"/>
  <c r="G74" i="33"/>
  <c r="G73" i="33"/>
  <c r="G72" i="33"/>
  <c r="G79" i="33" s="1"/>
  <c r="L69" i="33"/>
  <c r="K69" i="33"/>
  <c r="I69" i="33"/>
  <c r="H69" i="33"/>
  <c r="G69" i="33"/>
  <c r="F69" i="33"/>
  <c r="E69" i="33"/>
  <c r="D69" i="33"/>
  <c r="K58" i="33"/>
  <c r="J58" i="33"/>
  <c r="I58" i="33"/>
  <c r="H58" i="33"/>
  <c r="G58" i="33"/>
  <c r="F58" i="33"/>
  <c r="E58" i="33"/>
  <c r="D58" i="33"/>
  <c r="E47" i="33"/>
  <c r="D47" i="33"/>
  <c r="F35" i="33"/>
  <c r="E35" i="33"/>
  <c r="D35" i="33"/>
  <c r="G35" i="33" s="1"/>
  <c r="G34" i="33"/>
  <c r="G33" i="33"/>
  <c r="G32" i="33"/>
  <c r="G31" i="33"/>
  <c r="G30" i="33"/>
  <c r="G29" i="33"/>
  <c r="G28" i="33"/>
  <c r="O24" i="33"/>
  <c r="N24" i="33"/>
  <c r="M24" i="33"/>
  <c r="L24" i="33"/>
  <c r="K24" i="33"/>
  <c r="J24" i="33"/>
  <c r="I24" i="33"/>
  <c r="H24" i="33"/>
  <c r="F24" i="33"/>
  <c r="E24" i="33"/>
  <c r="G24" i="33" s="1"/>
  <c r="D24" i="33"/>
  <c r="G23" i="33"/>
  <c r="G22" i="33"/>
  <c r="G21" i="33"/>
  <c r="G20" i="33"/>
  <c r="G19" i="33"/>
  <c r="G18" i="33"/>
  <c r="G17" i="33"/>
  <c r="I219" i="31" l="1"/>
  <c r="H219" i="31"/>
  <c r="G219" i="31"/>
  <c r="F219" i="31"/>
  <c r="D219" i="31"/>
  <c r="E218" i="31"/>
  <c r="E214" i="31"/>
  <c r="E219" i="31" s="1"/>
  <c r="L209" i="31"/>
  <c r="K209" i="31"/>
  <c r="J209" i="31"/>
  <c r="I209" i="31"/>
  <c r="H209" i="31"/>
  <c r="G209" i="31"/>
  <c r="F209" i="31"/>
  <c r="E209" i="31"/>
  <c r="D209" i="31"/>
  <c r="L196" i="31"/>
  <c r="K196" i="31"/>
  <c r="J196" i="31"/>
  <c r="I196" i="31"/>
  <c r="H196" i="31"/>
  <c r="F196" i="31"/>
  <c r="E196" i="31"/>
  <c r="D196" i="31"/>
  <c r="G195" i="31"/>
  <c r="G194" i="31"/>
  <c r="G193" i="31"/>
  <c r="G192" i="31"/>
  <c r="G191" i="31"/>
  <c r="G190" i="31"/>
  <c r="G196" i="31" s="1"/>
  <c r="G189" i="31"/>
  <c r="O185" i="31"/>
  <c r="N185" i="31"/>
  <c r="M185" i="31"/>
  <c r="L185" i="31"/>
  <c r="K185" i="31"/>
  <c r="J185" i="31"/>
  <c r="I185" i="31"/>
  <c r="H185" i="31"/>
  <c r="F185" i="31"/>
  <c r="E185" i="31"/>
  <c r="D185" i="31"/>
  <c r="G184" i="31"/>
  <c r="G183" i="31"/>
  <c r="G182" i="31"/>
  <c r="G181" i="31"/>
  <c r="G180" i="31"/>
  <c r="G179" i="31"/>
  <c r="G178" i="31"/>
  <c r="G185" i="31" s="1"/>
  <c r="I172" i="31"/>
  <c r="H172" i="31"/>
  <c r="G172" i="31"/>
  <c r="F172" i="31"/>
  <c r="E172" i="31"/>
  <c r="D172" i="31"/>
  <c r="K171" i="31"/>
  <c r="J171" i="31"/>
  <c r="K170" i="31"/>
  <c r="J170" i="31"/>
  <c r="K169" i="31"/>
  <c r="J169" i="31"/>
  <c r="K168" i="31"/>
  <c r="J168" i="31"/>
  <c r="K167" i="31"/>
  <c r="J167" i="31"/>
  <c r="K166" i="31"/>
  <c r="J166" i="31"/>
  <c r="K165" i="31"/>
  <c r="K172" i="31" s="1"/>
  <c r="J165" i="31"/>
  <c r="J172" i="31" s="1"/>
  <c r="J162" i="31"/>
  <c r="I162" i="31"/>
  <c r="H162" i="31"/>
  <c r="F162" i="31"/>
  <c r="E162" i="31"/>
  <c r="D162" i="31"/>
  <c r="G161" i="31"/>
  <c r="G160" i="31"/>
  <c r="G159" i="31"/>
  <c r="G158" i="31"/>
  <c r="G157" i="31"/>
  <c r="G156" i="31"/>
  <c r="G155" i="31"/>
  <c r="G162" i="31" s="1"/>
  <c r="N151" i="31"/>
  <c r="M151" i="31"/>
  <c r="L151" i="31"/>
  <c r="K151" i="31"/>
  <c r="J151" i="31"/>
  <c r="H151" i="31"/>
  <c r="G151" i="31"/>
  <c r="F151" i="31"/>
  <c r="E151" i="31"/>
  <c r="D151" i="31"/>
  <c r="I150" i="31"/>
  <c r="I149" i="31"/>
  <c r="I148" i="31"/>
  <c r="I147" i="31"/>
  <c r="I146" i="31"/>
  <c r="I145" i="31"/>
  <c r="I144" i="31"/>
  <c r="I151" i="31" s="1"/>
  <c r="F137" i="31"/>
  <c r="E137" i="31"/>
  <c r="D137" i="31"/>
  <c r="G136" i="31"/>
  <c r="G135" i="31"/>
  <c r="G134" i="31"/>
  <c r="G133" i="31"/>
  <c r="G132" i="31"/>
  <c r="G131" i="31"/>
  <c r="G137" i="31" s="1"/>
  <c r="L127" i="31"/>
  <c r="K127" i="31"/>
  <c r="I127" i="31"/>
  <c r="H127" i="31"/>
  <c r="G127" i="31"/>
  <c r="F127" i="31"/>
  <c r="E127" i="31"/>
  <c r="D127" i="31"/>
  <c r="L116" i="31"/>
  <c r="K116" i="31"/>
  <c r="I116" i="31"/>
  <c r="H116" i="31"/>
  <c r="G116" i="31"/>
  <c r="F116" i="31"/>
  <c r="E116" i="31"/>
  <c r="D116" i="31"/>
  <c r="M105" i="31"/>
  <c r="L105" i="31"/>
  <c r="K105" i="31"/>
  <c r="J105" i="31"/>
  <c r="I105" i="31"/>
  <c r="H105" i="31"/>
  <c r="G105" i="31"/>
  <c r="F105" i="31"/>
  <c r="E105" i="31"/>
  <c r="D105" i="31"/>
  <c r="K92" i="31"/>
  <c r="J92" i="31"/>
  <c r="I92" i="31"/>
  <c r="H92" i="31"/>
  <c r="G92" i="31"/>
  <c r="F92" i="31"/>
  <c r="E92" i="31"/>
  <c r="D92" i="31"/>
  <c r="O79" i="31"/>
  <c r="N79" i="31"/>
  <c r="M79" i="31"/>
  <c r="L79" i="31"/>
  <c r="K79" i="31"/>
  <c r="J79" i="31"/>
  <c r="I79" i="31"/>
  <c r="F79" i="31"/>
  <c r="E79" i="31"/>
  <c r="D79" i="31"/>
  <c r="G78" i="31"/>
  <c r="G77" i="31"/>
  <c r="G76" i="31"/>
  <c r="G75" i="31"/>
  <c r="G74" i="31"/>
  <c r="G73" i="31"/>
  <c r="G72" i="31"/>
  <c r="G79" i="31" s="1"/>
  <c r="L69" i="31"/>
  <c r="K69" i="31"/>
  <c r="I69" i="31"/>
  <c r="H69" i="31"/>
  <c r="G69" i="31"/>
  <c r="F69" i="31"/>
  <c r="E69" i="31"/>
  <c r="D69" i="31"/>
  <c r="K58" i="31"/>
  <c r="J58" i="31"/>
  <c r="I58" i="31"/>
  <c r="H58" i="31"/>
  <c r="G58" i="31"/>
  <c r="F58" i="31"/>
  <c r="E58" i="31"/>
  <c r="D58" i="31"/>
  <c r="E47" i="31"/>
  <c r="D47" i="31"/>
  <c r="F35" i="31"/>
  <c r="E35" i="31"/>
  <c r="G34" i="31"/>
  <c r="G33" i="31"/>
  <c r="G32" i="31"/>
  <c r="G31" i="31"/>
  <c r="D30" i="31"/>
  <c r="G30" i="31" s="1"/>
  <c r="G29" i="31"/>
  <c r="G28" i="31"/>
  <c r="O24" i="31"/>
  <c r="N24" i="31"/>
  <c r="M24" i="31"/>
  <c r="L24" i="31"/>
  <c r="K24" i="31"/>
  <c r="J24" i="31"/>
  <c r="I24" i="31"/>
  <c r="H24" i="31"/>
  <c r="F24" i="31"/>
  <c r="G24" i="31" s="1"/>
  <c r="E24" i="31"/>
  <c r="D24" i="31"/>
  <c r="G23" i="31"/>
  <c r="G22" i="31"/>
  <c r="G21" i="31"/>
  <c r="G20" i="31"/>
  <c r="G19" i="31"/>
  <c r="G18" i="31"/>
  <c r="G17" i="31"/>
  <c r="D35" i="31" l="1"/>
  <c r="G35" i="31" s="1"/>
  <c r="I219" i="28" l="1"/>
  <c r="H219" i="28"/>
  <c r="G219" i="28"/>
  <c r="F219" i="28"/>
  <c r="E219" i="28"/>
  <c r="D219" i="28"/>
  <c r="L209" i="28"/>
  <c r="K209" i="28"/>
  <c r="J209" i="28"/>
  <c r="I209" i="28"/>
  <c r="H209" i="28"/>
  <c r="G209" i="28"/>
  <c r="F209" i="28"/>
  <c r="E209" i="28"/>
  <c r="D209" i="28"/>
  <c r="L196" i="28"/>
  <c r="K196" i="28"/>
  <c r="J196" i="28"/>
  <c r="I196" i="28"/>
  <c r="H196" i="28"/>
  <c r="F196" i="28"/>
  <c r="E196" i="28"/>
  <c r="D196" i="28"/>
  <c r="G195" i="28"/>
  <c r="G194" i="28"/>
  <c r="G193" i="28"/>
  <c r="G192" i="28"/>
  <c r="G191" i="28"/>
  <c r="G190" i="28"/>
  <c r="G196" i="28" s="1"/>
  <c r="G189" i="28"/>
  <c r="O185" i="28"/>
  <c r="N185" i="28"/>
  <c r="M185" i="28"/>
  <c r="L185" i="28"/>
  <c r="K185" i="28"/>
  <c r="J185" i="28"/>
  <c r="I185" i="28"/>
  <c r="H185" i="28"/>
  <c r="F185" i="28"/>
  <c r="E185" i="28"/>
  <c r="D185" i="28"/>
  <c r="G184" i="28"/>
  <c r="G183" i="28"/>
  <c r="G182" i="28"/>
  <c r="G181" i="28"/>
  <c r="G180" i="28"/>
  <c r="G179" i="28"/>
  <c r="G178" i="28"/>
  <c r="G185" i="28" s="1"/>
  <c r="I172" i="28"/>
  <c r="H172" i="28"/>
  <c r="G172" i="28"/>
  <c r="F172" i="28"/>
  <c r="E172" i="28"/>
  <c r="D172" i="28"/>
  <c r="K171" i="28"/>
  <c r="J171" i="28"/>
  <c r="K170" i="28"/>
  <c r="J170" i="28"/>
  <c r="K169" i="28"/>
  <c r="J169" i="28"/>
  <c r="K168" i="28"/>
  <c r="J168" i="28"/>
  <c r="K167" i="28"/>
  <c r="J167" i="28"/>
  <c r="K166" i="28"/>
  <c r="K172" i="28" s="1"/>
  <c r="J166" i="28"/>
  <c r="J172" i="28" s="1"/>
  <c r="K165" i="28"/>
  <c r="J165" i="28"/>
  <c r="J162" i="28"/>
  <c r="I162" i="28"/>
  <c r="H162" i="28"/>
  <c r="F162" i="28"/>
  <c r="E162" i="28"/>
  <c r="D162" i="28"/>
  <c r="G161" i="28"/>
  <c r="G160" i="28"/>
  <c r="G159" i="28"/>
  <c r="G158" i="28"/>
  <c r="G157" i="28"/>
  <c r="G156" i="28"/>
  <c r="G155" i="28"/>
  <c r="G162" i="28" s="1"/>
  <c r="N151" i="28"/>
  <c r="M151" i="28"/>
  <c r="L151" i="28"/>
  <c r="K151" i="28"/>
  <c r="J151" i="28"/>
  <c r="H151" i="28"/>
  <c r="G151" i="28"/>
  <c r="F151" i="28"/>
  <c r="E151" i="28"/>
  <c r="D151" i="28"/>
  <c r="I150" i="28"/>
  <c r="I149" i="28"/>
  <c r="I148" i="28"/>
  <c r="I147" i="28"/>
  <c r="I146" i="28"/>
  <c r="I151" i="28" s="1"/>
  <c r="I145" i="28"/>
  <c r="I144" i="28"/>
  <c r="F137" i="28"/>
  <c r="E137" i="28"/>
  <c r="D137" i="28"/>
  <c r="G136" i="28"/>
  <c r="G135" i="28"/>
  <c r="G134" i="28"/>
  <c r="G133" i="28"/>
  <c r="G132" i="28"/>
  <c r="G131" i="28"/>
  <c r="G137" i="28" s="1"/>
  <c r="L127" i="28"/>
  <c r="K127" i="28"/>
  <c r="I127" i="28"/>
  <c r="H127" i="28"/>
  <c r="G127" i="28"/>
  <c r="F127" i="28"/>
  <c r="E127" i="28"/>
  <c r="D127" i="28"/>
  <c r="L116" i="28"/>
  <c r="K116" i="28"/>
  <c r="I116" i="28"/>
  <c r="H116" i="28"/>
  <c r="G116" i="28"/>
  <c r="F116" i="28"/>
  <c r="E116" i="28"/>
  <c r="D116" i="28"/>
  <c r="M105" i="28"/>
  <c r="L105" i="28"/>
  <c r="K105" i="28"/>
  <c r="J105" i="28"/>
  <c r="I105" i="28"/>
  <c r="H105" i="28"/>
  <c r="G105" i="28"/>
  <c r="F105" i="28"/>
  <c r="E105" i="28"/>
  <c r="D105" i="28"/>
  <c r="K92" i="28"/>
  <c r="J92" i="28"/>
  <c r="I92" i="28"/>
  <c r="H92" i="28"/>
  <c r="G92" i="28"/>
  <c r="F92" i="28"/>
  <c r="E92" i="28"/>
  <c r="D92" i="28"/>
  <c r="O79" i="28"/>
  <c r="N79" i="28"/>
  <c r="M79" i="28"/>
  <c r="L79" i="28"/>
  <c r="K79" i="28"/>
  <c r="J79" i="28"/>
  <c r="I79" i="28"/>
  <c r="F79" i="28"/>
  <c r="E79" i="28"/>
  <c r="D79" i="28"/>
  <c r="G78" i="28"/>
  <c r="G77" i="28"/>
  <c r="G76" i="28"/>
  <c r="G75" i="28"/>
  <c r="G74" i="28"/>
  <c r="G73" i="28"/>
  <c r="G72" i="28"/>
  <c r="G79" i="28" s="1"/>
  <c r="L69" i="28"/>
  <c r="K69" i="28"/>
  <c r="I69" i="28"/>
  <c r="H69" i="28"/>
  <c r="G69" i="28"/>
  <c r="F69" i="28"/>
  <c r="E69" i="28"/>
  <c r="D69" i="28"/>
  <c r="K58" i="28"/>
  <c r="J58" i="28"/>
  <c r="I58" i="28"/>
  <c r="H58" i="28"/>
  <c r="G58" i="28"/>
  <c r="F58" i="28"/>
  <c r="E58" i="28"/>
  <c r="D58" i="28"/>
  <c r="E47" i="28"/>
  <c r="D47" i="28"/>
  <c r="F35" i="28"/>
  <c r="E35" i="28"/>
  <c r="D35" i="28"/>
  <c r="G35" i="28" s="1"/>
  <c r="G34" i="28"/>
  <c r="G33" i="28"/>
  <c r="G32" i="28"/>
  <c r="G31" i="28"/>
  <c r="G30" i="28"/>
  <c r="G29" i="28"/>
  <c r="G28" i="28"/>
  <c r="O24" i="28"/>
  <c r="N24" i="28"/>
  <c r="M24" i="28"/>
  <c r="L24" i="28"/>
  <c r="K24" i="28"/>
  <c r="J24" i="28"/>
  <c r="I24" i="28"/>
  <c r="H24" i="28"/>
  <c r="F24" i="28"/>
  <c r="E24" i="28"/>
  <c r="G24" i="28" s="1"/>
  <c r="D24" i="28"/>
  <c r="G23" i="28"/>
  <c r="G22" i="28"/>
  <c r="G21" i="28"/>
  <c r="G20" i="28"/>
  <c r="G19" i="28"/>
  <c r="G18" i="28"/>
  <c r="G17" i="28"/>
  <c r="I219" i="27" l="1"/>
  <c r="H219" i="27"/>
  <c r="G219" i="27"/>
  <c r="F219" i="27"/>
  <c r="E219" i="27"/>
  <c r="D219" i="27"/>
  <c r="L209" i="27"/>
  <c r="K209" i="27"/>
  <c r="J209" i="27"/>
  <c r="I209" i="27"/>
  <c r="H209" i="27"/>
  <c r="G209" i="27"/>
  <c r="F209" i="27"/>
  <c r="E209" i="27"/>
  <c r="D209" i="27"/>
  <c r="L196" i="27"/>
  <c r="K196" i="27"/>
  <c r="J196" i="27"/>
  <c r="I196" i="27"/>
  <c r="H196" i="27"/>
  <c r="F196" i="27"/>
  <c r="E196" i="27"/>
  <c r="D196" i="27"/>
  <c r="G195" i="27"/>
  <c r="G194" i="27"/>
  <c r="G193" i="27"/>
  <c r="G192" i="27"/>
  <c r="G191" i="27"/>
  <c r="G190" i="27"/>
  <c r="G196" i="27" s="1"/>
  <c r="G189" i="27"/>
  <c r="O185" i="27"/>
  <c r="N185" i="27"/>
  <c r="M185" i="27"/>
  <c r="L185" i="27"/>
  <c r="K185" i="27"/>
  <c r="J185" i="27"/>
  <c r="I185" i="27"/>
  <c r="H185" i="27"/>
  <c r="F185" i="27"/>
  <c r="E185" i="27"/>
  <c r="D185" i="27"/>
  <c r="G184" i="27"/>
  <c r="G183" i="27"/>
  <c r="G182" i="27"/>
  <c r="G181" i="27"/>
  <c r="G180" i="27"/>
  <c r="G179" i="27"/>
  <c r="G178" i="27"/>
  <c r="G185" i="27" s="1"/>
  <c r="I172" i="27"/>
  <c r="H172" i="27"/>
  <c r="G172" i="27"/>
  <c r="F172" i="27"/>
  <c r="E172" i="27"/>
  <c r="D172" i="27"/>
  <c r="K171" i="27"/>
  <c r="J171" i="27"/>
  <c r="K170" i="27"/>
  <c r="J170" i="27"/>
  <c r="K169" i="27"/>
  <c r="J169" i="27"/>
  <c r="K168" i="27"/>
  <c r="J168" i="27"/>
  <c r="K167" i="27"/>
  <c r="J167" i="27"/>
  <c r="K166" i="27"/>
  <c r="K172" i="27" s="1"/>
  <c r="J166" i="27"/>
  <c r="J172" i="27" s="1"/>
  <c r="K165" i="27"/>
  <c r="J165" i="27"/>
  <c r="J162" i="27"/>
  <c r="I162" i="27"/>
  <c r="H162" i="27"/>
  <c r="F162" i="27"/>
  <c r="E162" i="27"/>
  <c r="D162" i="27"/>
  <c r="G161" i="27"/>
  <c r="G160" i="27"/>
  <c r="G159" i="27"/>
  <c r="G158" i="27"/>
  <c r="G157" i="27"/>
  <c r="G156" i="27"/>
  <c r="G155" i="27"/>
  <c r="G162" i="27" s="1"/>
  <c r="N151" i="27"/>
  <c r="M151" i="27"/>
  <c r="L151" i="27"/>
  <c r="K151" i="27"/>
  <c r="J151" i="27"/>
  <c r="H151" i="27"/>
  <c r="G151" i="27"/>
  <c r="F151" i="27"/>
  <c r="E151" i="27"/>
  <c r="D151" i="27"/>
  <c r="I150" i="27"/>
  <c r="I149" i="27"/>
  <c r="I148" i="27"/>
  <c r="I147" i="27"/>
  <c r="I146" i="27"/>
  <c r="I151" i="27" s="1"/>
  <c r="I145" i="27"/>
  <c r="I144" i="27"/>
  <c r="F137" i="27"/>
  <c r="E137" i="27"/>
  <c r="D137" i="27"/>
  <c r="G136" i="27"/>
  <c r="G135" i="27"/>
  <c r="G134" i="27"/>
  <c r="G133" i="27"/>
  <c r="G132" i="27"/>
  <c r="G131" i="27"/>
  <c r="G137" i="27" s="1"/>
  <c r="L127" i="27"/>
  <c r="K127" i="27"/>
  <c r="I127" i="27"/>
  <c r="H127" i="27"/>
  <c r="G127" i="27"/>
  <c r="F127" i="27"/>
  <c r="E127" i="27"/>
  <c r="D127" i="27"/>
  <c r="L116" i="27"/>
  <c r="K116" i="27"/>
  <c r="I116" i="27"/>
  <c r="H116" i="27"/>
  <c r="G116" i="27"/>
  <c r="F116" i="27"/>
  <c r="E116" i="27"/>
  <c r="D116" i="27"/>
  <c r="M105" i="27"/>
  <c r="L105" i="27"/>
  <c r="K105" i="27"/>
  <c r="J105" i="27"/>
  <c r="I105" i="27"/>
  <c r="H105" i="27"/>
  <c r="G105" i="27"/>
  <c r="F105" i="27"/>
  <c r="E105" i="27"/>
  <c r="D105" i="27"/>
  <c r="K92" i="27"/>
  <c r="J92" i="27"/>
  <c r="I92" i="27"/>
  <c r="H92" i="27"/>
  <c r="G92" i="27"/>
  <c r="F92" i="27"/>
  <c r="E92" i="27"/>
  <c r="D92" i="27"/>
  <c r="O79" i="27"/>
  <c r="N79" i="27"/>
  <c r="M79" i="27"/>
  <c r="L79" i="27"/>
  <c r="K79" i="27"/>
  <c r="J79" i="27"/>
  <c r="I79" i="27"/>
  <c r="F79" i="27"/>
  <c r="E79" i="27"/>
  <c r="D79" i="27"/>
  <c r="G78" i="27"/>
  <c r="G77" i="27"/>
  <c r="G76" i="27"/>
  <c r="G75" i="27"/>
  <c r="G74" i="27"/>
  <c r="G73" i="27"/>
  <c r="G72" i="27"/>
  <c r="G79" i="27" s="1"/>
  <c r="L69" i="27"/>
  <c r="K69" i="27"/>
  <c r="I69" i="27"/>
  <c r="H69" i="27"/>
  <c r="G69" i="27"/>
  <c r="F69" i="27"/>
  <c r="E69" i="27"/>
  <c r="D69" i="27"/>
  <c r="K58" i="27"/>
  <c r="J58" i="27"/>
  <c r="I58" i="27"/>
  <c r="H58" i="27"/>
  <c r="G58" i="27"/>
  <c r="F58" i="27"/>
  <c r="E58" i="27"/>
  <c r="D58" i="27"/>
  <c r="E47" i="27"/>
  <c r="D47" i="27"/>
  <c r="F35" i="27"/>
  <c r="E35" i="27"/>
  <c r="D35" i="27"/>
  <c r="G35" i="27" s="1"/>
  <c r="G34" i="27"/>
  <c r="G33" i="27"/>
  <c r="G32" i="27"/>
  <c r="G31" i="27"/>
  <c r="G30" i="27"/>
  <c r="G29" i="27"/>
  <c r="G28" i="27"/>
  <c r="O24" i="27"/>
  <c r="N24" i="27"/>
  <c r="M24" i="27"/>
  <c r="L24" i="27"/>
  <c r="K24" i="27"/>
  <c r="J24" i="27"/>
  <c r="I24" i="27"/>
  <c r="H24" i="27"/>
  <c r="F24" i="27"/>
  <c r="E24" i="27"/>
  <c r="G24" i="27" s="1"/>
  <c r="D24" i="27"/>
  <c r="G23" i="27"/>
  <c r="G22" i="27"/>
  <c r="G21" i="27"/>
  <c r="G20" i="27"/>
  <c r="G19" i="27"/>
  <c r="G18" i="27"/>
  <c r="G17" i="27"/>
  <c r="I219" i="26" l="1"/>
  <c r="H219" i="26"/>
  <c r="G219" i="26"/>
  <c r="F219" i="26"/>
  <c r="E219" i="26"/>
  <c r="D219" i="26"/>
  <c r="E217" i="26"/>
  <c r="L209" i="26"/>
  <c r="K209" i="26"/>
  <c r="J209" i="26"/>
  <c r="I209" i="26"/>
  <c r="H209" i="26"/>
  <c r="G209" i="26"/>
  <c r="F209" i="26"/>
  <c r="E209" i="26"/>
  <c r="D209" i="26"/>
  <c r="L196" i="26"/>
  <c r="K196" i="26"/>
  <c r="J196" i="26"/>
  <c r="I196" i="26"/>
  <c r="H196" i="26"/>
  <c r="F196" i="26"/>
  <c r="E196" i="26"/>
  <c r="D196" i="26"/>
  <c r="G195" i="26"/>
  <c r="G194" i="26"/>
  <c r="G193" i="26"/>
  <c r="G192" i="26"/>
  <c r="G191" i="26"/>
  <c r="G196" i="26" s="1"/>
  <c r="G190" i="26"/>
  <c r="G189" i="26"/>
  <c r="O185" i="26"/>
  <c r="N185" i="26"/>
  <c r="M185" i="26"/>
  <c r="L185" i="26"/>
  <c r="K185" i="26"/>
  <c r="J185" i="26"/>
  <c r="I185" i="26"/>
  <c r="H185" i="26"/>
  <c r="F185" i="26"/>
  <c r="E185" i="26"/>
  <c r="D185" i="26"/>
  <c r="G184" i="26"/>
  <c r="G183" i="26"/>
  <c r="G182" i="26"/>
  <c r="G181" i="26"/>
  <c r="G180" i="26"/>
  <c r="G179" i="26"/>
  <c r="G178" i="26"/>
  <c r="G185" i="26" s="1"/>
  <c r="I172" i="26"/>
  <c r="H172" i="26"/>
  <c r="G172" i="26"/>
  <c r="F172" i="26"/>
  <c r="E172" i="26"/>
  <c r="D172" i="26"/>
  <c r="K171" i="26"/>
  <c r="J171" i="26"/>
  <c r="K170" i="26"/>
  <c r="J170" i="26"/>
  <c r="K169" i="26"/>
  <c r="J169" i="26"/>
  <c r="K168" i="26"/>
  <c r="J168" i="26"/>
  <c r="K167" i="26"/>
  <c r="J167" i="26"/>
  <c r="J172" i="26" s="1"/>
  <c r="K166" i="26"/>
  <c r="K172" i="26" s="1"/>
  <c r="J166" i="26"/>
  <c r="K165" i="26"/>
  <c r="J165" i="26"/>
  <c r="J162" i="26"/>
  <c r="I162" i="26"/>
  <c r="H162" i="26"/>
  <c r="F162" i="26"/>
  <c r="E162" i="26"/>
  <c r="D162" i="26"/>
  <c r="G161" i="26"/>
  <c r="G160" i="26"/>
  <c r="G159" i="26"/>
  <c r="G158" i="26"/>
  <c r="G157" i="26"/>
  <c r="G156" i="26"/>
  <c r="G162" i="26" s="1"/>
  <c r="G155" i="26"/>
  <c r="N151" i="26"/>
  <c r="M151" i="26"/>
  <c r="L151" i="26"/>
  <c r="K151" i="26"/>
  <c r="J151" i="26"/>
  <c r="H151" i="26"/>
  <c r="G151" i="26"/>
  <c r="F151" i="26"/>
  <c r="E151" i="26"/>
  <c r="D151" i="26"/>
  <c r="I150" i="26"/>
  <c r="I149" i="26"/>
  <c r="I148" i="26"/>
  <c r="I147" i="26"/>
  <c r="I151" i="26" s="1"/>
  <c r="I146" i="26"/>
  <c r="I145" i="26"/>
  <c r="I144" i="26"/>
  <c r="F137" i="26"/>
  <c r="E137" i="26"/>
  <c r="D137" i="26"/>
  <c r="G136" i="26"/>
  <c r="G135" i="26"/>
  <c r="G134" i="26"/>
  <c r="G133" i="26"/>
  <c r="G132" i="26"/>
  <c r="G131" i="26"/>
  <c r="G137" i="26" s="1"/>
  <c r="L127" i="26"/>
  <c r="K127" i="26"/>
  <c r="I127" i="26"/>
  <c r="H127" i="26"/>
  <c r="G127" i="26"/>
  <c r="F127" i="26"/>
  <c r="E127" i="26"/>
  <c r="D127" i="26"/>
  <c r="L116" i="26"/>
  <c r="K116" i="26"/>
  <c r="I116" i="26"/>
  <c r="H116" i="26"/>
  <c r="G116" i="26"/>
  <c r="F116" i="26"/>
  <c r="E116" i="26"/>
  <c r="D116" i="26"/>
  <c r="M105" i="26"/>
  <c r="L105" i="26"/>
  <c r="K105" i="26"/>
  <c r="J105" i="26"/>
  <c r="I105" i="26"/>
  <c r="H105" i="26"/>
  <c r="G105" i="26"/>
  <c r="F105" i="26"/>
  <c r="E105" i="26"/>
  <c r="D105" i="26"/>
  <c r="K92" i="26"/>
  <c r="J92" i="26"/>
  <c r="I92" i="26"/>
  <c r="H92" i="26"/>
  <c r="G92" i="26"/>
  <c r="F92" i="26"/>
  <c r="E92" i="26"/>
  <c r="D92" i="26"/>
  <c r="O79" i="26"/>
  <c r="N79" i="26"/>
  <c r="M79" i="26"/>
  <c r="L79" i="26"/>
  <c r="K79" i="26"/>
  <c r="J79" i="26"/>
  <c r="I79" i="26"/>
  <c r="F79" i="26"/>
  <c r="E79" i="26"/>
  <c r="D79" i="26"/>
  <c r="G78" i="26"/>
  <c r="G77" i="26"/>
  <c r="G76" i="26"/>
  <c r="G75" i="26"/>
  <c r="G74" i="26"/>
  <c r="G73" i="26"/>
  <c r="G79" i="26" s="1"/>
  <c r="G72" i="26"/>
  <c r="L69" i="26"/>
  <c r="K69" i="26"/>
  <c r="I69" i="26"/>
  <c r="H69" i="26"/>
  <c r="G69" i="26"/>
  <c r="F69" i="26"/>
  <c r="E69" i="26"/>
  <c r="D69" i="26"/>
  <c r="K58" i="26"/>
  <c r="J58" i="26"/>
  <c r="I58" i="26"/>
  <c r="H58" i="26"/>
  <c r="G58" i="26"/>
  <c r="F58" i="26"/>
  <c r="E58" i="26"/>
  <c r="D58" i="26"/>
  <c r="E47" i="26"/>
  <c r="D47" i="26"/>
  <c r="F35" i="26"/>
  <c r="E35" i="26"/>
  <c r="D35" i="26"/>
  <c r="G35" i="26" s="1"/>
  <c r="G34" i="26"/>
  <c r="G33" i="26"/>
  <c r="G32" i="26"/>
  <c r="G31" i="26"/>
  <c r="G30" i="26"/>
  <c r="G29" i="26"/>
  <c r="G28" i="26"/>
  <c r="O24" i="26"/>
  <c r="N24" i="26"/>
  <c r="M24" i="26"/>
  <c r="L24" i="26"/>
  <c r="K24" i="26"/>
  <c r="J24" i="26"/>
  <c r="I24" i="26"/>
  <c r="H24" i="26"/>
  <c r="F24" i="26"/>
  <c r="E24" i="26"/>
  <c r="G23" i="26"/>
  <c r="G22" i="26"/>
  <c r="G21" i="26"/>
  <c r="G20" i="26"/>
  <c r="D19" i="26"/>
  <c r="D24" i="26" s="1"/>
  <c r="G24" i="26" s="1"/>
  <c r="G18" i="26"/>
  <c r="G17" i="26"/>
  <c r="G19" i="26" l="1"/>
  <c r="I219" i="25" l="1"/>
  <c r="H219" i="25"/>
  <c r="G219" i="25"/>
  <c r="F219" i="25"/>
  <c r="E219" i="25"/>
  <c r="D219" i="25"/>
  <c r="L209" i="25"/>
  <c r="K209" i="25"/>
  <c r="J209" i="25"/>
  <c r="I209" i="25"/>
  <c r="H209" i="25"/>
  <c r="G209" i="25"/>
  <c r="F209" i="25"/>
  <c r="E209" i="25"/>
  <c r="D209" i="25"/>
  <c r="L196" i="25"/>
  <c r="K196" i="25"/>
  <c r="J196" i="25"/>
  <c r="I196" i="25"/>
  <c r="H196" i="25"/>
  <c r="F196" i="25"/>
  <c r="E196" i="25"/>
  <c r="D196" i="25"/>
  <c r="G195" i="25"/>
  <c r="G194" i="25"/>
  <c r="G193" i="25"/>
  <c r="G192" i="25"/>
  <c r="G191" i="25"/>
  <c r="G190" i="25"/>
  <c r="G196" i="25" s="1"/>
  <c r="G189" i="25"/>
  <c r="O185" i="25"/>
  <c r="N185" i="25"/>
  <c r="M185" i="25"/>
  <c r="L185" i="25"/>
  <c r="K185" i="25"/>
  <c r="J185" i="25"/>
  <c r="I185" i="25"/>
  <c r="H185" i="25"/>
  <c r="F185" i="25"/>
  <c r="E185" i="25"/>
  <c r="D185" i="25"/>
  <c r="G184" i="25"/>
  <c r="G183" i="25"/>
  <c r="G182" i="25"/>
  <c r="G181" i="25"/>
  <c r="G180" i="25"/>
  <c r="G179" i="25"/>
  <c r="G185" i="25" s="1"/>
  <c r="G178" i="25"/>
  <c r="I172" i="25"/>
  <c r="H172" i="25"/>
  <c r="G172" i="25"/>
  <c r="F172" i="25"/>
  <c r="E172" i="25"/>
  <c r="D172" i="25"/>
  <c r="K171" i="25"/>
  <c r="J171" i="25"/>
  <c r="K170" i="25"/>
  <c r="J170" i="25"/>
  <c r="K169" i="25"/>
  <c r="J169" i="25"/>
  <c r="K168" i="25"/>
  <c r="J168" i="25"/>
  <c r="K167" i="25"/>
  <c r="J167" i="25"/>
  <c r="K166" i="25"/>
  <c r="K172" i="25" s="1"/>
  <c r="J166" i="25"/>
  <c r="J172" i="25" s="1"/>
  <c r="K165" i="25"/>
  <c r="J165" i="25"/>
  <c r="J162" i="25"/>
  <c r="I162" i="25"/>
  <c r="H162" i="25"/>
  <c r="F162" i="25"/>
  <c r="E162" i="25"/>
  <c r="D162" i="25"/>
  <c r="G161" i="25"/>
  <c r="G160" i="25"/>
  <c r="G159" i="25"/>
  <c r="G158" i="25"/>
  <c r="G157" i="25"/>
  <c r="G156" i="25"/>
  <c r="G155" i="25"/>
  <c r="G162" i="25" s="1"/>
  <c r="N151" i="25"/>
  <c r="M151" i="25"/>
  <c r="L151" i="25"/>
  <c r="K151" i="25"/>
  <c r="J151" i="25"/>
  <c r="H151" i="25"/>
  <c r="G151" i="25"/>
  <c r="F151" i="25"/>
  <c r="E151" i="25"/>
  <c r="D151" i="25"/>
  <c r="I150" i="25"/>
  <c r="I149" i="25"/>
  <c r="I148" i="25"/>
  <c r="I147" i="25"/>
  <c r="I146" i="25"/>
  <c r="I151" i="25" s="1"/>
  <c r="I145" i="25"/>
  <c r="I144" i="25"/>
  <c r="F137" i="25"/>
  <c r="E137" i="25"/>
  <c r="D137" i="25"/>
  <c r="G136" i="25"/>
  <c r="G135" i="25"/>
  <c r="G134" i="25"/>
  <c r="G133" i="25"/>
  <c r="G132" i="25"/>
  <c r="G137" i="25" s="1"/>
  <c r="G131" i="25"/>
  <c r="L127" i="25"/>
  <c r="K127" i="25"/>
  <c r="I127" i="25"/>
  <c r="H127" i="25"/>
  <c r="G127" i="25"/>
  <c r="F127" i="25"/>
  <c r="E127" i="25"/>
  <c r="D127" i="25"/>
  <c r="L116" i="25"/>
  <c r="K116" i="25"/>
  <c r="I116" i="25"/>
  <c r="H116" i="25"/>
  <c r="G116" i="25"/>
  <c r="F116" i="25"/>
  <c r="E116" i="25"/>
  <c r="D116" i="25"/>
  <c r="M105" i="25"/>
  <c r="L105" i="25"/>
  <c r="K105" i="25"/>
  <c r="J105" i="25"/>
  <c r="I105" i="25"/>
  <c r="H105" i="25"/>
  <c r="G105" i="25"/>
  <c r="F105" i="25"/>
  <c r="E105" i="25"/>
  <c r="D105" i="25"/>
  <c r="K92" i="25"/>
  <c r="J92" i="25"/>
  <c r="I92" i="25"/>
  <c r="H92" i="25"/>
  <c r="G92" i="25"/>
  <c r="F92" i="25"/>
  <c r="E92" i="25"/>
  <c r="D92" i="25"/>
  <c r="O79" i="25"/>
  <c r="N79" i="25"/>
  <c r="M79" i="25"/>
  <c r="L79" i="25"/>
  <c r="K79" i="25"/>
  <c r="J79" i="25"/>
  <c r="I79" i="25"/>
  <c r="F79" i="25"/>
  <c r="E79" i="25"/>
  <c r="D79" i="25"/>
  <c r="G78" i="25"/>
  <c r="G77" i="25"/>
  <c r="G76" i="25"/>
  <c r="G75" i="25"/>
  <c r="G74" i="25"/>
  <c r="G73" i="25"/>
  <c r="G72" i="25"/>
  <c r="G79" i="25" s="1"/>
  <c r="L69" i="25"/>
  <c r="K69" i="25"/>
  <c r="I69" i="25"/>
  <c r="H69" i="25"/>
  <c r="G69" i="25"/>
  <c r="F69" i="25"/>
  <c r="E69" i="25"/>
  <c r="D69" i="25"/>
  <c r="K58" i="25"/>
  <c r="J58" i="25"/>
  <c r="I58" i="25"/>
  <c r="H58" i="25"/>
  <c r="G58" i="25"/>
  <c r="F58" i="25"/>
  <c r="E58" i="25"/>
  <c r="D58" i="25"/>
  <c r="E47" i="25"/>
  <c r="D47" i="25"/>
  <c r="F35" i="25"/>
  <c r="E35" i="25"/>
  <c r="D35" i="25"/>
  <c r="G35" i="25" s="1"/>
  <c r="G34" i="25"/>
  <c r="G33" i="25"/>
  <c r="G32" i="25"/>
  <c r="G31" i="25"/>
  <c r="G30" i="25"/>
  <c r="G29" i="25"/>
  <c r="G28" i="25"/>
  <c r="O24" i="25"/>
  <c r="N24" i="25"/>
  <c r="M24" i="25"/>
  <c r="L24" i="25"/>
  <c r="K24" i="25"/>
  <c r="J24" i="25"/>
  <c r="I24" i="25"/>
  <c r="H24" i="25"/>
  <c r="F24" i="25"/>
  <c r="E24" i="25"/>
  <c r="G24" i="25" s="1"/>
  <c r="D24" i="25"/>
  <c r="G23" i="25"/>
  <c r="G22" i="25"/>
  <c r="G21" i="25"/>
  <c r="G20" i="25"/>
  <c r="G19" i="25"/>
  <c r="G18" i="25"/>
  <c r="G17" i="25"/>
  <c r="I219" i="23" l="1"/>
  <c r="H219" i="23"/>
  <c r="G219" i="23"/>
  <c r="F219" i="23"/>
  <c r="E219" i="23"/>
  <c r="D219" i="23"/>
  <c r="L209" i="23"/>
  <c r="K209" i="23"/>
  <c r="J209" i="23"/>
  <c r="I209" i="23"/>
  <c r="H209" i="23"/>
  <c r="G209" i="23"/>
  <c r="F209" i="23"/>
  <c r="E209" i="23"/>
  <c r="D209" i="23"/>
  <c r="L196" i="23"/>
  <c r="K196" i="23"/>
  <c r="J196" i="23"/>
  <c r="I196" i="23"/>
  <c r="H196" i="23"/>
  <c r="F196" i="23"/>
  <c r="E196" i="23"/>
  <c r="D196" i="23"/>
  <c r="G195" i="23"/>
  <c r="G194" i="23"/>
  <c r="G193" i="23"/>
  <c r="G192" i="23"/>
  <c r="G191" i="23"/>
  <c r="G190" i="23"/>
  <c r="G196" i="23" s="1"/>
  <c r="G189" i="23"/>
  <c r="O185" i="23"/>
  <c r="N185" i="23"/>
  <c r="M185" i="23"/>
  <c r="L185" i="23"/>
  <c r="K185" i="23"/>
  <c r="J185" i="23"/>
  <c r="I185" i="23"/>
  <c r="H185" i="23"/>
  <c r="F185" i="23"/>
  <c r="E185" i="23"/>
  <c r="D185" i="23"/>
  <c r="G184" i="23"/>
  <c r="G183" i="23"/>
  <c r="G182" i="23"/>
  <c r="G181" i="23"/>
  <c r="G180" i="23"/>
  <c r="G179" i="23"/>
  <c r="G178" i="23"/>
  <c r="G185" i="23" s="1"/>
  <c r="I172" i="23"/>
  <c r="H172" i="23"/>
  <c r="G172" i="23"/>
  <c r="F172" i="23"/>
  <c r="E172" i="23"/>
  <c r="D172" i="23"/>
  <c r="K171" i="23"/>
  <c r="J171" i="23"/>
  <c r="K170" i="23"/>
  <c r="J170" i="23"/>
  <c r="K169" i="23"/>
  <c r="J169" i="23"/>
  <c r="K168" i="23"/>
  <c r="J168" i="23"/>
  <c r="K167" i="23"/>
  <c r="J167" i="23"/>
  <c r="K166" i="23"/>
  <c r="K172" i="23" s="1"/>
  <c r="J166" i="23"/>
  <c r="J172" i="23" s="1"/>
  <c r="K165" i="23"/>
  <c r="J165" i="23"/>
  <c r="J162" i="23"/>
  <c r="I162" i="23"/>
  <c r="H162" i="23"/>
  <c r="F162" i="23"/>
  <c r="E162" i="23"/>
  <c r="D162" i="23"/>
  <c r="G161" i="23"/>
  <c r="G160" i="23"/>
  <c r="G159" i="23"/>
  <c r="G158" i="23"/>
  <c r="G157" i="23"/>
  <c r="G156" i="23"/>
  <c r="G155" i="23"/>
  <c r="G162" i="23" s="1"/>
  <c r="N151" i="23"/>
  <c r="M151" i="23"/>
  <c r="L151" i="23"/>
  <c r="K151" i="23"/>
  <c r="J151" i="23"/>
  <c r="H151" i="23"/>
  <c r="G151" i="23"/>
  <c r="F151" i="23"/>
  <c r="E151" i="23"/>
  <c r="D151" i="23"/>
  <c r="I150" i="23"/>
  <c r="I149" i="23"/>
  <c r="I148" i="23"/>
  <c r="I147" i="23"/>
  <c r="I146" i="23"/>
  <c r="I151" i="23" s="1"/>
  <c r="I145" i="23"/>
  <c r="I144" i="23"/>
  <c r="F137" i="23"/>
  <c r="E137" i="23"/>
  <c r="D137" i="23"/>
  <c r="G136" i="23"/>
  <c r="G135" i="23"/>
  <c r="G134" i="23"/>
  <c r="G133" i="23"/>
  <c r="G132" i="23"/>
  <c r="G131" i="23"/>
  <c r="G137" i="23" s="1"/>
  <c r="L127" i="23"/>
  <c r="K127" i="23"/>
  <c r="I127" i="23"/>
  <c r="H127" i="23"/>
  <c r="G127" i="23"/>
  <c r="F127" i="23"/>
  <c r="E127" i="23"/>
  <c r="D127" i="23"/>
  <c r="L116" i="23"/>
  <c r="K116" i="23"/>
  <c r="I116" i="23"/>
  <c r="H116" i="23"/>
  <c r="G116" i="23"/>
  <c r="F116" i="23"/>
  <c r="E116" i="23"/>
  <c r="D116" i="23"/>
  <c r="M105" i="23"/>
  <c r="L105" i="23"/>
  <c r="K105" i="23"/>
  <c r="J105" i="23"/>
  <c r="I105" i="23"/>
  <c r="H105" i="23"/>
  <c r="G105" i="23"/>
  <c r="F105" i="23"/>
  <c r="E105" i="23"/>
  <c r="D105" i="23"/>
  <c r="K92" i="23"/>
  <c r="J92" i="23"/>
  <c r="I92" i="23"/>
  <c r="H92" i="23"/>
  <c r="G92" i="23"/>
  <c r="F92" i="23"/>
  <c r="E92" i="23"/>
  <c r="D92" i="23"/>
  <c r="O79" i="23"/>
  <c r="N79" i="23"/>
  <c r="M79" i="23"/>
  <c r="L79" i="23"/>
  <c r="K79" i="23"/>
  <c r="J79" i="23"/>
  <c r="I79" i="23"/>
  <c r="F79" i="23"/>
  <c r="E79" i="23"/>
  <c r="D79" i="23"/>
  <c r="G78" i="23"/>
  <c r="G77" i="23"/>
  <c r="G76" i="23"/>
  <c r="G75" i="23"/>
  <c r="G74" i="23"/>
  <c r="G73" i="23"/>
  <c r="G72" i="23"/>
  <c r="G79" i="23" s="1"/>
  <c r="L69" i="23"/>
  <c r="K69" i="23"/>
  <c r="I69" i="23"/>
  <c r="H69" i="23"/>
  <c r="G69" i="23"/>
  <c r="F69" i="23"/>
  <c r="E69" i="23"/>
  <c r="D69" i="23"/>
  <c r="K58" i="23"/>
  <c r="J58" i="23"/>
  <c r="I58" i="23"/>
  <c r="H58" i="23"/>
  <c r="G58" i="23"/>
  <c r="F58" i="23"/>
  <c r="E58" i="23"/>
  <c r="D58" i="23"/>
  <c r="E47" i="23"/>
  <c r="D47" i="23"/>
  <c r="F35" i="23"/>
  <c r="E35" i="23"/>
  <c r="D35" i="23"/>
  <c r="G35" i="23" s="1"/>
  <c r="G34" i="23"/>
  <c r="G33" i="23"/>
  <c r="G32" i="23"/>
  <c r="G31" i="23"/>
  <c r="G30" i="23"/>
  <c r="G29" i="23"/>
  <c r="G28" i="23"/>
  <c r="O24" i="23"/>
  <c r="N24" i="23"/>
  <c r="M24" i="23"/>
  <c r="L24" i="23"/>
  <c r="K24" i="23"/>
  <c r="J24" i="23"/>
  <c r="I24" i="23"/>
  <c r="H24" i="23"/>
  <c r="F24" i="23"/>
  <c r="E24" i="23"/>
  <c r="G24" i="23" s="1"/>
  <c r="D24" i="23"/>
  <c r="G23" i="23"/>
  <c r="G22" i="23"/>
  <c r="G21" i="23"/>
  <c r="G20" i="23"/>
  <c r="G19" i="23"/>
  <c r="G18" i="23"/>
  <c r="G17" i="23"/>
  <c r="D35" i="2" l="1"/>
  <c r="G35" i="2" s="1"/>
  <c r="G30" i="2"/>
  <c r="I219" i="5" l="1"/>
  <c r="H219" i="5"/>
  <c r="G219" i="5"/>
  <c r="F219" i="5"/>
  <c r="D219" i="5"/>
  <c r="E218" i="5"/>
  <c r="E215" i="5"/>
  <c r="E214" i="5"/>
  <c r="E219" i="5" s="1"/>
  <c r="E213" i="5"/>
  <c r="L209" i="5"/>
  <c r="K209" i="5"/>
  <c r="J209" i="5"/>
  <c r="I209" i="5"/>
  <c r="H209" i="5"/>
  <c r="G209" i="5"/>
  <c r="F209" i="5"/>
  <c r="E209" i="5"/>
  <c r="D209" i="5"/>
  <c r="L196" i="5"/>
  <c r="K196" i="5"/>
  <c r="J196" i="5"/>
  <c r="I196" i="5"/>
  <c r="H196" i="5"/>
  <c r="F196" i="5"/>
  <c r="E196" i="5"/>
  <c r="D196" i="5"/>
  <c r="G195" i="5"/>
  <c r="G194" i="5"/>
  <c r="G193" i="5"/>
  <c r="G192" i="5"/>
  <c r="G191" i="5"/>
  <c r="G190" i="5"/>
  <c r="G189" i="5"/>
  <c r="G196" i="5" s="1"/>
  <c r="O185" i="5"/>
  <c r="N185" i="5"/>
  <c r="M185" i="5"/>
  <c r="L185" i="5"/>
  <c r="K185" i="5"/>
  <c r="J185" i="5"/>
  <c r="I185" i="5"/>
  <c r="H185" i="5"/>
  <c r="F185" i="5"/>
  <c r="E185" i="5"/>
  <c r="D185" i="5"/>
  <c r="G184" i="5"/>
  <c r="G183" i="5"/>
  <c r="G182" i="5"/>
  <c r="G181" i="5"/>
  <c r="G180" i="5"/>
  <c r="G185" i="5" s="1"/>
  <c r="G179" i="5"/>
  <c r="G178" i="5"/>
  <c r="I172" i="5"/>
  <c r="H172" i="5"/>
  <c r="G172" i="5"/>
  <c r="F172" i="5"/>
  <c r="E172" i="5"/>
  <c r="D172" i="5"/>
  <c r="K171" i="5"/>
  <c r="J171" i="5"/>
  <c r="K170" i="5"/>
  <c r="J170" i="5"/>
  <c r="K169" i="5"/>
  <c r="J169" i="5"/>
  <c r="K168" i="5"/>
  <c r="J168" i="5"/>
  <c r="K167" i="5"/>
  <c r="J167" i="5"/>
  <c r="K166" i="5"/>
  <c r="J166" i="5"/>
  <c r="K165" i="5"/>
  <c r="K172" i="5" s="1"/>
  <c r="J165" i="5"/>
  <c r="J172" i="5" s="1"/>
  <c r="J162" i="5"/>
  <c r="I162" i="5"/>
  <c r="H162" i="5"/>
  <c r="F162" i="5"/>
  <c r="E162" i="5"/>
  <c r="D162" i="5"/>
  <c r="G161" i="5"/>
  <c r="G160" i="5"/>
  <c r="G159" i="5"/>
  <c r="G158" i="5"/>
  <c r="G157" i="5"/>
  <c r="G162" i="5" s="1"/>
  <c r="G156" i="5"/>
  <c r="G155" i="5"/>
  <c r="N151" i="5"/>
  <c r="M151" i="5"/>
  <c r="L151" i="5"/>
  <c r="K151" i="5"/>
  <c r="J151" i="5"/>
  <c r="H151" i="5"/>
  <c r="G151" i="5"/>
  <c r="F151" i="5"/>
  <c r="E151" i="5"/>
  <c r="D151" i="5"/>
  <c r="I150" i="5"/>
  <c r="I149" i="5"/>
  <c r="I148" i="5"/>
  <c r="I147" i="5"/>
  <c r="I146" i="5"/>
  <c r="I145" i="5"/>
  <c r="I144" i="5"/>
  <c r="I151" i="5" s="1"/>
  <c r="F137" i="5"/>
  <c r="E137" i="5"/>
  <c r="D137" i="5"/>
  <c r="G136" i="5"/>
  <c r="G135" i="5"/>
  <c r="G134" i="5"/>
  <c r="G133" i="5"/>
  <c r="G132" i="5"/>
  <c r="G131" i="5"/>
  <c r="G137" i="5" s="1"/>
  <c r="L127" i="5"/>
  <c r="K127" i="5"/>
  <c r="I127" i="5"/>
  <c r="H127" i="5"/>
  <c r="G127" i="5"/>
  <c r="F127" i="5"/>
  <c r="E127" i="5"/>
  <c r="D127" i="5"/>
  <c r="L116" i="5"/>
  <c r="K116" i="5"/>
  <c r="I116" i="5"/>
  <c r="H116" i="5"/>
  <c r="G116" i="5"/>
  <c r="F116" i="5"/>
  <c r="E116" i="5"/>
  <c r="D116" i="5"/>
  <c r="M105" i="5"/>
  <c r="L105" i="5"/>
  <c r="K105" i="5"/>
  <c r="J105" i="5"/>
  <c r="I105" i="5"/>
  <c r="H105" i="5"/>
  <c r="G105" i="5"/>
  <c r="F105" i="5"/>
  <c r="E105" i="5"/>
  <c r="D105" i="5"/>
  <c r="K92" i="5"/>
  <c r="J92" i="5"/>
  <c r="I92" i="5"/>
  <c r="H92" i="5"/>
  <c r="G92" i="5"/>
  <c r="F92" i="5"/>
  <c r="E92" i="5"/>
  <c r="D92" i="5"/>
  <c r="O79" i="5"/>
  <c r="N79" i="5"/>
  <c r="M79" i="5"/>
  <c r="L79" i="5"/>
  <c r="K79" i="5"/>
  <c r="J79" i="5"/>
  <c r="I79" i="5"/>
  <c r="F79" i="5"/>
  <c r="E79" i="5"/>
  <c r="D79" i="5"/>
  <c r="G78" i="5"/>
  <c r="G77" i="5"/>
  <c r="G76" i="5"/>
  <c r="G75" i="5"/>
  <c r="G74" i="5"/>
  <c r="G79" i="5" s="1"/>
  <c r="G73" i="5"/>
  <c r="G72" i="5"/>
  <c r="L69" i="5"/>
  <c r="K69" i="5"/>
  <c r="I69" i="5"/>
  <c r="H69" i="5"/>
  <c r="G69" i="5"/>
  <c r="F69" i="5"/>
  <c r="E69" i="5"/>
  <c r="D69" i="5"/>
  <c r="K58" i="5"/>
  <c r="J58" i="5"/>
  <c r="I58" i="5"/>
  <c r="H58" i="5"/>
  <c r="G58" i="5"/>
  <c r="F58" i="5"/>
  <c r="E58" i="5"/>
  <c r="D58" i="5"/>
  <c r="E47" i="5"/>
  <c r="D47" i="5"/>
  <c r="F35" i="5"/>
  <c r="E35" i="5"/>
  <c r="D35" i="5"/>
  <c r="G35" i="5" s="1"/>
  <c r="G34" i="5"/>
  <c r="G33" i="5"/>
  <c r="G32" i="5"/>
  <c r="G31" i="5"/>
  <c r="G30" i="5"/>
  <c r="G29" i="5"/>
  <c r="G28" i="5"/>
  <c r="O24" i="5"/>
  <c r="N24" i="5"/>
  <c r="M24" i="5"/>
  <c r="L24" i="5"/>
  <c r="K24" i="5"/>
  <c r="J24" i="5"/>
  <c r="I24" i="5"/>
  <c r="H24" i="5"/>
  <c r="G24" i="5"/>
  <c r="F24" i="5"/>
  <c r="E24" i="5"/>
  <c r="D24" i="5"/>
  <c r="G23" i="5"/>
  <c r="G22" i="5"/>
  <c r="G21" i="5"/>
  <c r="G20" i="5"/>
  <c r="G19" i="5"/>
  <c r="G18" i="5"/>
  <c r="G17" i="5"/>
  <c r="I219" i="19" l="1"/>
  <c r="H219" i="19"/>
  <c r="G219" i="19"/>
  <c r="F219" i="19"/>
  <c r="E219" i="19"/>
  <c r="D219" i="19"/>
  <c r="L209" i="19"/>
  <c r="K209" i="19"/>
  <c r="J209" i="19"/>
  <c r="I209" i="19"/>
  <c r="H209" i="19"/>
  <c r="G209" i="19"/>
  <c r="F209" i="19"/>
  <c r="E209" i="19"/>
  <c r="D209" i="19"/>
  <c r="L196" i="19"/>
  <c r="K196" i="19"/>
  <c r="J196" i="19"/>
  <c r="I196" i="19"/>
  <c r="H196" i="19"/>
  <c r="F196" i="19"/>
  <c r="E196" i="19"/>
  <c r="D196" i="19"/>
  <c r="G195" i="19"/>
  <c r="G194" i="19"/>
  <c r="G193" i="19"/>
  <c r="G192" i="19"/>
  <c r="G191" i="19"/>
  <c r="G190" i="19"/>
  <c r="G189" i="19"/>
  <c r="G196" i="19" s="1"/>
  <c r="O185" i="19"/>
  <c r="N185" i="19"/>
  <c r="M185" i="19"/>
  <c r="L185" i="19"/>
  <c r="K185" i="19"/>
  <c r="J185" i="19"/>
  <c r="I185" i="19"/>
  <c r="H185" i="19"/>
  <c r="F185" i="19"/>
  <c r="E185" i="19"/>
  <c r="D185" i="19"/>
  <c r="G184" i="19"/>
  <c r="G183" i="19"/>
  <c r="G182" i="19"/>
  <c r="G181" i="19"/>
  <c r="G180" i="19"/>
  <c r="G185" i="19" s="1"/>
  <c r="G179" i="19"/>
  <c r="G178" i="19"/>
  <c r="I172" i="19"/>
  <c r="H172" i="19"/>
  <c r="G172" i="19"/>
  <c r="F172" i="19"/>
  <c r="E172" i="19"/>
  <c r="D172" i="19"/>
  <c r="K171" i="19"/>
  <c r="J171" i="19"/>
  <c r="K170" i="19"/>
  <c r="J170" i="19"/>
  <c r="K169" i="19"/>
  <c r="J169" i="19"/>
  <c r="K168" i="19"/>
  <c r="J168" i="19"/>
  <c r="K167" i="19"/>
  <c r="J167" i="19"/>
  <c r="K166" i="19"/>
  <c r="J166" i="19"/>
  <c r="K165" i="19"/>
  <c r="K172" i="19" s="1"/>
  <c r="J165" i="19"/>
  <c r="J172" i="19" s="1"/>
  <c r="J162" i="19"/>
  <c r="I162" i="19"/>
  <c r="H162" i="19"/>
  <c r="F162" i="19"/>
  <c r="E162" i="19"/>
  <c r="D162" i="19"/>
  <c r="G161" i="19"/>
  <c r="G160" i="19"/>
  <c r="G159" i="19"/>
  <c r="G158" i="19"/>
  <c r="G157" i="19"/>
  <c r="G162" i="19" s="1"/>
  <c r="G156" i="19"/>
  <c r="G155" i="19"/>
  <c r="N151" i="19"/>
  <c r="M151" i="19"/>
  <c r="L151" i="19"/>
  <c r="K151" i="19"/>
  <c r="J151" i="19"/>
  <c r="H151" i="19"/>
  <c r="G151" i="19"/>
  <c r="F151" i="19"/>
  <c r="E151" i="19"/>
  <c r="D151" i="19"/>
  <c r="I150" i="19"/>
  <c r="I149" i="19"/>
  <c r="I148" i="19"/>
  <c r="I147" i="19"/>
  <c r="I146" i="19"/>
  <c r="I145" i="19"/>
  <c r="I144" i="19"/>
  <c r="I151" i="19" s="1"/>
  <c r="F137" i="19"/>
  <c r="E137" i="19"/>
  <c r="D137" i="19"/>
  <c r="G136" i="19"/>
  <c r="G135" i="19"/>
  <c r="G134" i="19"/>
  <c r="G133" i="19"/>
  <c r="G132" i="19"/>
  <c r="G131" i="19"/>
  <c r="G137" i="19" s="1"/>
  <c r="L127" i="19"/>
  <c r="K127" i="19"/>
  <c r="I127" i="19"/>
  <c r="H127" i="19"/>
  <c r="G127" i="19"/>
  <c r="F127" i="19"/>
  <c r="E127" i="19"/>
  <c r="D127" i="19"/>
  <c r="L116" i="19"/>
  <c r="K116" i="19"/>
  <c r="I116" i="19"/>
  <c r="H116" i="19"/>
  <c r="G116" i="19"/>
  <c r="F116" i="19"/>
  <c r="E116" i="19"/>
  <c r="D116" i="19"/>
  <c r="M105" i="19"/>
  <c r="L105" i="19"/>
  <c r="K105" i="19"/>
  <c r="J105" i="19"/>
  <c r="I105" i="19"/>
  <c r="H105" i="19"/>
  <c r="G105" i="19"/>
  <c r="F105" i="19"/>
  <c r="E105" i="19"/>
  <c r="D105" i="19"/>
  <c r="K92" i="19"/>
  <c r="J92" i="19"/>
  <c r="I92" i="19"/>
  <c r="H92" i="19"/>
  <c r="G92" i="19"/>
  <c r="F92" i="19"/>
  <c r="E92" i="19"/>
  <c r="D92" i="19"/>
  <c r="O79" i="19"/>
  <c r="N79" i="19"/>
  <c r="M79" i="19"/>
  <c r="L79" i="19"/>
  <c r="K79" i="19"/>
  <c r="J79" i="19"/>
  <c r="I79" i="19"/>
  <c r="F79" i="19"/>
  <c r="E79" i="19"/>
  <c r="D79" i="19"/>
  <c r="G78" i="19"/>
  <c r="G77" i="19"/>
  <c r="G76" i="19"/>
  <c r="G75" i="19"/>
  <c r="G74" i="19"/>
  <c r="G79" i="19" s="1"/>
  <c r="G73" i="19"/>
  <c r="G72" i="19"/>
  <c r="L69" i="19"/>
  <c r="K69" i="19"/>
  <c r="I69" i="19"/>
  <c r="H69" i="19"/>
  <c r="G69" i="19"/>
  <c r="F69" i="19"/>
  <c r="E69" i="19"/>
  <c r="D69" i="19"/>
  <c r="K58" i="19"/>
  <c r="J58" i="19"/>
  <c r="I58" i="19"/>
  <c r="H58" i="19"/>
  <c r="G58" i="19"/>
  <c r="F58" i="19"/>
  <c r="E58" i="19"/>
  <c r="D58" i="19"/>
  <c r="E47" i="19"/>
  <c r="D47" i="19"/>
  <c r="F35" i="19"/>
  <c r="E35" i="19"/>
  <c r="D35" i="19"/>
  <c r="G35" i="19" s="1"/>
  <c r="G34" i="19"/>
  <c r="G33" i="19"/>
  <c r="G32" i="19"/>
  <c r="G31" i="19"/>
  <c r="G30" i="19"/>
  <c r="G29" i="19"/>
  <c r="G28" i="19"/>
  <c r="O24" i="19"/>
  <c r="N24" i="19"/>
  <c r="M24" i="19"/>
  <c r="L24" i="19"/>
  <c r="K24" i="19"/>
  <c r="J24" i="19"/>
  <c r="I24" i="19"/>
  <c r="H24" i="19"/>
  <c r="G24" i="19"/>
  <c r="F24" i="19"/>
  <c r="E24" i="19"/>
  <c r="D24" i="19"/>
  <c r="G23" i="19"/>
  <c r="G22" i="19"/>
  <c r="G21" i="19"/>
  <c r="G20" i="19"/>
  <c r="G19" i="19"/>
  <c r="G18" i="19"/>
  <c r="G17" i="19"/>
  <c r="I219" i="20" l="1"/>
  <c r="H219" i="20"/>
  <c r="G219" i="20"/>
  <c r="F219" i="20"/>
  <c r="E219" i="20"/>
  <c r="D219" i="20"/>
  <c r="L209" i="20"/>
  <c r="K209" i="20"/>
  <c r="J209" i="20"/>
  <c r="I209" i="20"/>
  <c r="H209" i="20"/>
  <c r="G209" i="20"/>
  <c r="F209" i="20"/>
  <c r="E209" i="20"/>
  <c r="D209" i="20"/>
  <c r="L196" i="20"/>
  <c r="K196" i="20"/>
  <c r="J196" i="20"/>
  <c r="I196" i="20"/>
  <c r="H196" i="20"/>
  <c r="F196" i="20"/>
  <c r="E196" i="20"/>
  <c r="D196" i="20"/>
  <c r="G195" i="20"/>
  <c r="G194" i="20"/>
  <c r="G193" i="20"/>
  <c r="G192" i="20"/>
  <c r="G191" i="20"/>
  <c r="G190" i="20"/>
  <c r="G196" i="20" s="1"/>
  <c r="G189" i="20"/>
  <c r="O185" i="20"/>
  <c r="N185" i="20"/>
  <c r="M185" i="20"/>
  <c r="L185" i="20"/>
  <c r="K185" i="20"/>
  <c r="J185" i="20"/>
  <c r="I185" i="20"/>
  <c r="H185" i="20"/>
  <c r="F185" i="20"/>
  <c r="E185" i="20"/>
  <c r="D185" i="20"/>
  <c r="G184" i="20"/>
  <c r="G183" i="20"/>
  <c r="G182" i="20"/>
  <c r="G181" i="20"/>
  <c r="G180" i="20"/>
  <c r="G179" i="20"/>
  <c r="G178" i="20"/>
  <c r="G185" i="20" s="1"/>
  <c r="I172" i="20"/>
  <c r="H172" i="20"/>
  <c r="G172" i="20"/>
  <c r="F172" i="20"/>
  <c r="E172" i="20"/>
  <c r="D172" i="20"/>
  <c r="K171" i="20"/>
  <c r="J171" i="20"/>
  <c r="K170" i="20"/>
  <c r="J170" i="20"/>
  <c r="K169" i="20"/>
  <c r="J169" i="20"/>
  <c r="K168" i="20"/>
  <c r="J168" i="20"/>
  <c r="K167" i="20"/>
  <c r="J167" i="20"/>
  <c r="K166" i="20"/>
  <c r="J166" i="20"/>
  <c r="K165" i="20"/>
  <c r="K172" i="20" s="1"/>
  <c r="J165" i="20"/>
  <c r="J172" i="20" s="1"/>
  <c r="J162" i="20"/>
  <c r="I162" i="20"/>
  <c r="H162" i="20"/>
  <c r="F162" i="20"/>
  <c r="E162" i="20"/>
  <c r="D162" i="20"/>
  <c r="G161" i="20"/>
  <c r="G160" i="20"/>
  <c r="G159" i="20"/>
  <c r="G158" i="20"/>
  <c r="G157" i="20"/>
  <c r="G156" i="20"/>
  <c r="G155" i="20"/>
  <c r="G162" i="20" s="1"/>
  <c r="N151" i="20"/>
  <c r="M151" i="20"/>
  <c r="L151" i="20"/>
  <c r="K151" i="20"/>
  <c r="J151" i="20"/>
  <c r="H151" i="20"/>
  <c r="G151" i="20"/>
  <c r="F151" i="20"/>
  <c r="E151" i="20"/>
  <c r="D151" i="20"/>
  <c r="I150" i="20"/>
  <c r="I149" i="20"/>
  <c r="I148" i="20"/>
  <c r="I147" i="20"/>
  <c r="I146" i="20"/>
  <c r="I145" i="20"/>
  <c r="I144" i="20"/>
  <c r="I151" i="20" s="1"/>
  <c r="F137" i="20"/>
  <c r="E137" i="20"/>
  <c r="D137" i="20"/>
  <c r="G136" i="20"/>
  <c r="G135" i="20"/>
  <c r="G134" i="20"/>
  <c r="G133" i="20"/>
  <c r="G132" i="20"/>
  <c r="G131" i="20"/>
  <c r="G137" i="20" s="1"/>
  <c r="L127" i="20"/>
  <c r="K127" i="20"/>
  <c r="I127" i="20"/>
  <c r="H127" i="20"/>
  <c r="G127" i="20"/>
  <c r="F127" i="20"/>
  <c r="E127" i="20"/>
  <c r="D127" i="20"/>
  <c r="L116" i="20"/>
  <c r="K116" i="20"/>
  <c r="I116" i="20"/>
  <c r="H116" i="20"/>
  <c r="G116" i="20"/>
  <c r="F116" i="20"/>
  <c r="E116" i="20"/>
  <c r="D116" i="20"/>
  <c r="M105" i="20"/>
  <c r="L105" i="20"/>
  <c r="K105" i="20"/>
  <c r="J105" i="20"/>
  <c r="I105" i="20"/>
  <c r="H105" i="20"/>
  <c r="G105" i="20"/>
  <c r="F105" i="20"/>
  <c r="E105" i="20"/>
  <c r="D105" i="20"/>
  <c r="K92" i="20"/>
  <c r="J92" i="20"/>
  <c r="I92" i="20"/>
  <c r="H92" i="20"/>
  <c r="G92" i="20"/>
  <c r="F92" i="20"/>
  <c r="E92" i="20"/>
  <c r="D92" i="20"/>
  <c r="O79" i="20"/>
  <c r="N79" i="20"/>
  <c r="M79" i="20"/>
  <c r="L79" i="20"/>
  <c r="K79" i="20"/>
  <c r="J79" i="20"/>
  <c r="I79" i="20"/>
  <c r="F79" i="20"/>
  <c r="E79" i="20"/>
  <c r="D79" i="20"/>
  <c r="G78" i="20"/>
  <c r="G77" i="20"/>
  <c r="G76" i="20"/>
  <c r="G75" i="20"/>
  <c r="G74" i="20"/>
  <c r="G73" i="20"/>
  <c r="G72" i="20"/>
  <c r="G79" i="20" s="1"/>
  <c r="L69" i="20"/>
  <c r="K69" i="20"/>
  <c r="I69" i="20"/>
  <c r="H69" i="20"/>
  <c r="G69" i="20"/>
  <c r="F69" i="20"/>
  <c r="E69" i="20"/>
  <c r="D69" i="20"/>
  <c r="K58" i="20"/>
  <c r="J58" i="20"/>
  <c r="I58" i="20"/>
  <c r="H58" i="20"/>
  <c r="G58" i="20"/>
  <c r="F58" i="20"/>
  <c r="E58" i="20"/>
  <c r="D58" i="20"/>
  <c r="E47" i="20"/>
  <c r="D47" i="20"/>
  <c r="F35" i="20"/>
  <c r="G35" i="20" s="1"/>
  <c r="E35" i="20"/>
  <c r="D35" i="20"/>
  <c r="G34" i="20"/>
  <c r="G33" i="20"/>
  <c r="G32" i="20"/>
  <c r="G31" i="20"/>
  <c r="G30" i="20"/>
  <c r="G29" i="20"/>
  <c r="G28" i="20"/>
  <c r="O24" i="20"/>
  <c r="N24" i="20"/>
  <c r="M24" i="20"/>
  <c r="L24" i="20"/>
  <c r="K24" i="20"/>
  <c r="J24" i="20"/>
  <c r="I24" i="20"/>
  <c r="H24" i="20"/>
  <c r="F24" i="20"/>
  <c r="E24" i="20"/>
  <c r="G24" i="20" s="1"/>
  <c r="D24" i="20"/>
  <c r="G23" i="20"/>
  <c r="G22" i="20"/>
  <c r="G21" i="20"/>
  <c r="G20" i="20"/>
  <c r="G19" i="20"/>
  <c r="G18" i="20"/>
  <c r="G17" i="20"/>
</calcChain>
</file>

<file path=xl/comments1.xml><?xml version="1.0" encoding="utf-8"?>
<comments xmlns="http://schemas.openxmlformats.org/spreadsheetml/2006/main">
  <authors>
    <author>pjarocki</author>
  </authors>
  <commentList>
    <comment ref="D19" authorId="0">
      <text>
        <r>
          <rPr>
            <b/>
            <sz val="12"/>
            <color indexed="81"/>
            <rFont val="Tahoma"/>
            <family val="2"/>
            <charset val="238"/>
          </rPr>
          <t>pjarocki:</t>
        </r>
        <r>
          <rPr>
            <sz val="12"/>
            <color indexed="81"/>
            <rFont val="Tahoma"/>
            <family val="2"/>
            <charset val="238"/>
          </rPr>
          <t xml:space="preserve">
Operacje własne:
1. Szkolenie dla LGD dot. wsparcie na rzecz kosztów bieżących i aktywizacji
2. Piknik nad Odrą (Aleja Zachodniopomorskie Smaki)
3. Jarmark Jakubowy
Operacje Partnerów:
1. Gmina Stare Czarnowo
2. Szkolne Koło TPD w Żabnicy
3. LGD "Powiatu Świdwińskiego" - szkolenie
</t>
        </r>
      </text>
    </comment>
    <comment ref="F19" authorId="0">
      <text>
        <r>
          <rPr>
            <b/>
            <sz val="12"/>
            <color indexed="81"/>
            <rFont val="Tahoma"/>
            <family val="2"/>
            <charset val="238"/>
          </rPr>
          <t xml:space="preserve">pjarocki:
</t>
        </r>
        <r>
          <rPr>
            <sz val="12"/>
            <color indexed="81"/>
            <rFont val="Tahoma"/>
            <family val="2"/>
            <charset val="238"/>
          </rPr>
          <t>Grune Woche, ogółem wydatki: 69080,11 zł</t>
        </r>
      </text>
    </comment>
    <comment ref="I19" authorId="0">
      <text>
        <r>
          <rPr>
            <b/>
            <sz val="12"/>
            <color indexed="81"/>
            <rFont val="Tahoma"/>
            <family val="2"/>
            <charset val="238"/>
          </rPr>
          <t>pjarocki:</t>
        </r>
        <r>
          <rPr>
            <sz val="12"/>
            <color indexed="81"/>
            <rFont val="Tahoma"/>
            <family val="2"/>
            <charset val="238"/>
          </rPr>
          <t xml:space="preserve">
Własne:
1. Jarmark jakubowy
2. Grune Woche
Partnerów:
1. Stare Czarnowo</t>
        </r>
      </text>
    </comment>
    <comment ref="K19" authorId="0">
      <text>
        <r>
          <rPr>
            <b/>
            <sz val="12"/>
            <color indexed="81"/>
            <rFont val="Tahoma"/>
            <family val="2"/>
            <charset val="238"/>
          </rPr>
          <t>pjarocki:</t>
        </r>
        <r>
          <rPr>
            <sz val="12"/>
            <color indexed="81"/>
            <rFont val="Tahoma"/>
            <family val="2"/>
            <charset val="238"/>
          </rPr>
          <t xml:space="preserve">
Własne:
1. Piknik nad Odrą - Aleja Zachodniopomorskie Smaki - 2 umowy na jedną imprezę
2. Szkolenie dla LGD dot. wsparcia na rzecz kosztów bieżących i aktywizacji
Partnerów:
1. Szkolne Koło TPD w Żabnicy
</t>
        </r>
      </text>
    </comment>
    <comment ref="L19" authorId="0">
      <text>
        <r>
          <rPr>
            <b/>
            <sz val="12"/>
            <color indexed="81"/>
            <rFont val="Tahoma"/>
            <family val="2"/>
            <charset val="238"/>
          </rPr>
          <t>pjarocki:</t>
        </r>
        <r>
          <rPr>
            <sz val="12"/>
            <color indexed="81"/>
            <rFont val="Tahoma"/>
            <family val="2"/>
            <charset val="238"/>
          </rPr>
          <t xml:space="preserve">
Partnerów:
1. LGD "Powiatu Świdwińskiego" - szkolenie</t>
        </r>
      </text>
    </comment>
    <comment ref="D30" authorId="0">
      <text>
        <r>
          <rPr>
            <b/>
            <sz val="14"/>
            <color indexed="81"/>
            <rFont val="Tahoma"/>
            <family val="2"/>
            <charset val="238"/>
          </rPr>
          <t>pjarocki:</t>
        </r>
        <r>
          <rPr>
            <sz val="14"/>
            <color indexed="81"/>
            <rFont val="Tahoma"/>
            <family val="2"/>
            <charset val="238"/>
          </rPr>
          <t xml:space="preserve">
Własne:
1. Piknik nad Odrą (Aleja Zachodniopomorskie Smaki) - 15 wystawców i 50 000 odwiedzających (wg organizatora)
2. Jarmark Jakubowy - 9 wystawców i 50 000 odwiedzających (wg organizatora)
3. Szkolenie dla LGD dot. wsparcia na rzecz kosztów bieżących i aktywizacji -29 osób
Partnerów:
1. Stare Czarnowo - 34 wystawców, ok. 5000 odwiedzających (wg organizatora)
2. Szkolne Koło TPD w Żabnicy - 25 uczestników konkursu kulinarnego, 12 uczestników konkursu plastycznego dla dzieci oraz 1500 odzwiedzających (wg organizatora)
3. LGD "Powiatu Świdwińskiego" - szkolenie - 39 osób</t>
        </r>
      </text>
    </comment>
    <comment ref="F30" authorId="0">
      <text>
        <r>
          <rPr>
            <b/>
            <sz val="12"/>
            <color indexed="81"/>
            <rFont val="Tahoma"/>
            <family val="2"/>
            <charset val="238"/>
          </rPr>
          <t>pjarocki:</t>
        </r>
        <r>
          <rPr>
            <sz val="12"/>
            <color indexed="81"/>
            <rFont val="Tahoma"/>
            <family val="2"/>
            <charset val="238"/>
          </rPr>
          <t xml:space="preserve">
Liczba odwiedzających targi</t>
        </r>
      </text>
    </comment>
    <comment ref="D42" authorId="0">
      <text>
        <r>
          <rPr>
            <b/>
            <sz val="12"/>
            <color indexed="81"/>
            <rFont val="Tahoma"/>
            <family val="2"/>
            <charset val="238"/>
          </rPr>
          <t xml:space="preserve">pjarocki:
</t>
        </r>
        <r>
          <rPr>
            <sz val="12"/>
            <color indexed="81"/>
            <rFont val="Tahoma"/>
            <family val="2"/>
            <charset val="238"/>
          </rPr>
          <t>01.01.-30.04: 146
01.05.-31.08:
1. sesje na stronie zachodniopomorskie.ksow.pl - 4 032 (wg danych uzyskanych z FAPA),
2. sesje na stronie prow.wzp.pl - 23 218 (dane z Biura Informatyki UMWZ)
3. sesje dla zakładki KSOW na stronie Wydziału - 168 (dane z Biura Informatyki)</t>
        </r>
      </text>
    </comment>
    <comment ref="E42" authorId="0">
      <text>
        <r>
          <rPr>
            <b/>
            <sz val="12"/>
            <color indexed="81"/>
            <rFont val="Tahoma"/>
            <family val="2"/>
            <charset val="238"/>
          </rPr>
          <t xml:space="preserve">pjarocki:
</t>
        </r>
        <r>
          <rPr>
            <sz val="12"/>
            <color indexed="81"/>
            <rFont val="Tahoma"/>
            <family val="2"/>
            <charset val="238"/>
          </rPr>
          <t>01.01.-30.04: 126
01.05.-31.08:</t>
        </r>
        <r>
          <rPr>
            <b/>
            <sz val="12"/>
            <color indexed="81"/>
            <rFont val="Tahoma"/>
            <family val="2"/>
            <charset val="238"/>
          </rPr>
          <t xml:space="preserve">
</t>
        </r>
        <r>
          <rPr>
            <sz val="12"/>
            <color indexed="81"/>
            <rFont val="Tahoma"/>
            <family val="2"/>
            <charset val="238"/>
          </rPr>
          <t xml:space="preserve">1. liczba użytkowników wg FAPA - 2 860
2. liczba użytkowników wg Biura Informatyki UMWZ - 172 </t>
        </r>
        <r>
          <rPr>
            <sz val="9"/>
            <color indexed="81"/>
            <rFont val="Tahoma"/>
            <family val="2"/>
            <charset val="238"/>
          </rPr>
          <t xml:space="preserve">
</t>
        </r>
      </text>
    </comment>
    <comment ref="D100" authorId="0">
      <text>
        <r>
          <rPr>
            <b/>
            <sz val="12"/>
            <color indexed="81"/>
            <rFont val="Tahoma"/>
            <family val="2"/>
            <charset val="238"/>
          </rPr>
          <t>pjarocki:</t>
        </r>
        <r>
          <rPr>
            <sz val="9"/>
            <color indexed="81"/>
            <rFont val="Tahoma"/>
            <family val="2"/>
            <charset val="238"/>
          </rPr>
          <t xml:space="preserve">
WGR ds. KSOW</t>
        </r>
      </text>
    </comment>
    <comment ref="E100" authorId="0">
      <text>
        <r>
          <rPr>
            <b/>
            <sz val="12"/>
            <color indexed="81"/>
            <rFont val="Tahoma"/>
            <family val="2"/>
            <charset val="238"/>
          </rPr>
          <t>pjarocki:</t>
        </r>
        <r>
          <rPr>
            <sz val="12"/>
            <color indexed="81"/>
            <rFont val="Tahoma"/>
            <family val="2"/>
            <charset val="238"/>
          </rPr>
          <t xml:space="preserve">
3 spotkania, podjęto 4 uchwały</t>
        </r>
      </text>
    </comment>
    <comment ref="D111" authorId="0">
      <text>
        <r>
          <rPr>
            <b/>
            <sz val="12"/>
            <color indexed="81"/>
            <rFont val="Tahoma"/>
            <family val="2"/>
            <charset val="238"/>
          </rPr>
          <t>pjarocki:</t>
        </r>
        <r>
          <rPr>
            <sz val="12"/>
            <color indexed="81"/>
            <rFont val="Tahoma"/>
            <family val="2"/>
            <charset val="238"/>
          </rPr>
          <t xml:space="preserve">
WGR czterokrotnie w trybie obiegowym opiniowała uchwały</t>
        </r>
      </text>
    </comment>
    <comment ref="K111" authorId="0">
      <text>
        <r>
          <rPr>
            <b/>
            <sz val="12"/>
            <color indexed="81"/>
            <rFont val="Tahoma"/>
            <family val="2"/>
            <charset val="238"/>
          </rPr>
          <t>pjarocki:</t>
        </r>
        <r>
          <rPr>
            <sz val="12"/>
            <color indexed="81"/>
            <rFont val="Tahoma"/>
            <family val="2"/>
            <charset val="238"/>
          </rPr>
          <t xml:space="preserve">
1. Uchwała z dnia 29.02.2016 r. w sprawie zaopiniowania projektu sprawzodania z realizacji Planu działania KSOW na lata 2014-2015 PROW 2007-2013.
2. Uchwała z dnia 31.05.2016 r. w sprawie zaopiniowania Informacji półrocznej z realizacji PO 2014-2015, 
3. Uchwała z dnia 31.05.2016 r. w sprawie zaopiniowania Sprawozdania z realizacji PO 2014-2015,
4. Uchwała z dnia 15.06.2016 r. w sprawie zaopiniowania Sprawozdania rocznego realizacji Planu działania KSOW 2014-2020, za rok 2015
</t>
        </r>
      </text>
    </comment>
    <comment ref="D180" authorId="0">
      <text>
        <r>
          <rPr>
            <b/>
            <sz val="12"/>
            <color indexed="81"/>
            <rFont val="Tahoma"/>
            <family val="2"/>
            <charset val="238"/>
          </rPr>
          <t>pjarocki:</t>
        </r>
        <r>
          <rPr>
            <sz val="12"/>
            <color indexed="81"/>
            <rFont val="Tahoma"/>
            <family val="2"/>
            <charset val="238"/>
          </rPr>
          <t xml:space="preserve">
Własne:
1. Szkolenie dla LGD dot. wsparcia na rzecz kosztów bieżących i aktywizacji - 29 osób
Partnerów:
1. LGD "Powiatu Świdwińskiego" - szkolenie - 39 osób
</t>
        </r>
      </text>
    </comment>
    <comment ref="L180" authorId="0">
      <text>
        <r>
          <rPr>
            <b/>
            <sz val="12"/>
            <color indexed="81"/>
            <rFont val="Tahoma"/>
            <family val="2"/>
            <charset val="238"/>
          </rPr>
          <t xml:space="preserve">pjarocki:
</t>
        </r>
        <r>
          <rPr>
            <sz val="12"/>
            <color indexed="81"/>
            <rFont val="Tahoma"/>
            <family val="2"/>
            <charset val="238"/>
          </rPr>
          <t xml:space="preserve">1. Szkolenie dla LGD dot. wsparcia na rzecz kosztów bieżących i aktywizacji
</t>
        </r>
        <r>
          <rPr>
            <sz val="9"/>
            <color indexed="81"/>
            <rFont val="Tahoma"/>
            <family val="2"/>
            <charset val="238"/>
          </rPr>
          <t xml:space="preserve">
</t>
        </r>
      </text>
    </comment>
    <comment ref="M180" authorId="0">
      <text>
        <r>
          <rPr>
            <b/>
            <sz val="12"/>
            <color indexed="81"/>
            <rFont val="Tahoma"/>
            <family val="2"/>
            <charset val="238"/>
          </rPr>
          <t>pjarocki:</t>
        </r>
        <r>
          <rPr>
            <sz val="12"/>
            <color indexed="81"/>
            <rFont val="Tahoma"/>
            <family val="2"/>
            <charset val="238"/>
          </rPr>
          <t xml:space="preserve">
LGD "Powiatu Świdwińskiego" - szkolenie dla LGD</t>
        </r>
        <r>
          <rPr>
            <sz val="9"/>
            <color indexed="81"/>
            <rFont val="Tahoma"/>
            <family val="2"/>
            <charset val="238"/>
          </rPr>
          <t xml:space="preserve">
</t>
        </r>
      </text>
    </comment>
    <comment ref="D191" authorId="0">
      <text>
        <r>
          <rPr>
            <b/>
            <sz val="12"/>
            <color indexed="81"/>
            <rFont val="Tahoma"/>
            <family val="2"/>
            <charset val="238"/>
          </rPr>
          <t xml:space="preserve">pjarocki:
</t>
        </r>
        <r>
          <rPr>
            <sz val="12"/>
            <color indexed="81"/>
            <rFont val="Tahoma"/>
            <family val="2"/>
            <charset val="238"/>
          </rPr>
          <t xml:space="preserve">Własne:
1. Szkolenie dla LGD dot. wsparcia na rzecz kosztów bieżących i aktywizacji - 29 osób
Partnerów:
1. LGD "Powiatu Świdwińskiego" - szkolenie - 39 osób
</t>
        </r>
      </text>
    </comment>
    <comment ref="E214" authorId="0">
      <text>
        <r>
          <rPr>
            <b/>
            <sz val="12"/>
            <color indexed="81"/>
            <rFont val="Tahoma"/>
            <family val="2"/>
            <charset val="238"/>
          </rPr>
          <t>pjarocki:</t>
        </r>
        <r>
          <rPr>
            <sz val="12"/>
            <color indexed="81"/>
            <rFont val="Tahoma"/>
            <family val="2"/>
            <charset val="238"/>
          </rPr>
          <t xml:space="preserve">
Własne: 
1. Grune Woche, ogółem wydatki: 69 080,11 zł
2. Piknik nad Odrą (Aleja Zachodniopomorskie Smaki) - 23 140 zł
3. Jarmark Jakubowy - 8 037,76 zł
Partnerów:
1. Szkolne Koło TPD w Żabnicy - 7 673,54 zł
2. Stare Czarnowo - 34 995,81 zł
</t>
        </r>
      </text>
    </comment>
    <comment ref="E217" authorId="0">
      <text>
        <r>
          <rPr>
            <b/>
            <sz val="12"/>
            <color indexed="81"/>
            <rFont val="Tahoma"/>
            <family val="2"/>
            <charset val="238"/>
          </rPr>
          <t>pjarocki:</t>
        </r>
        <r>
          <rPr>
            <sz val="12"/>
            <color indexed="81"/>
            <rFont val="Tahoma"/>
            <family val="2"/>
            <charset val="238"/>
          </rPr>
          <t xml:space="preserve">
Własne: 
1. Szkolenie dla LGD dot. wsparcia na rzecz kosztów bieżących - 840 zł
Partnerów:
1. LGD "Powiatu Świdwińskiego" - szkolenie - 13 384,40 zł</t>
        </r>
      </text>
    </comment>
  </commentList>
</comments>
</file>

<file path=xl/sharedStrings.xml><?xml version="1.0" encoding="utf-8"?>
<sst xmlns="http://schemas.openxmlformats.org/spreadsheetml/2006/main" count="9460" uniqueCount="445">
  <si>
    <t>Wspólna Statystyka Sieci Obszarów Wiejskich</t>
  </si>
  <si>
    <t>Agencja Restrukturyzacji i Modernizacji Rolnictwa</t>
  </si>
  <si>
    <t>Ogólne Wytyczne</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</si>
  <si>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budzet dla poszczególnych kategorii i wskaż trudności w komentarzu.</t>
    </r>
    <r>
      <rPr>
        <sz val="12"/>
        <color indexed="8"/>
        <rFont val="Calibri"/>
        <family val="2"/>
      </rPr>
      <t xml:space="preserve">
</t>
    </r>
    <r>
      <rPr>
        <b/>
        <u/>
        <sz val="12"/>
        <color indexed="8"/>
        <rFont val="Calibri"/>
        <family val="2"/>
        <charset val="238"/>
      </rPr>
      <t/>
    </r>
  </si>
  <si>
    <t>1. Wydarzenia</t>
  </si>
  <si>
    <t>Zasięg geograficzny</t>
  </si>
  <si>
    <t>Zakres tematyczny (w tym)</t>
  </si>
  <si>
    <t>1.1 Liczba zorganizowanych wydarzeń</t>
  </si>
  <si>
    <r>
      <t>Komentarze</t>
    </r>
    <r>
      <rPr>
        <sz val="10"/>
        <color indexed="8"/>
        <rFont val="Calibri"/>
        <family val="2"/>
      </rPr>
      <t xml:space="preserve"> 
(proszę wskazać co jest rozumiane przez kategorię "inne")</t>
    </r>
  </si>
  <si>
    <t>Rok</t>
  </si>
  <si>
    <t>lokalny/regionalny</t>
  </si>
  <si>
    <t>krajowy</t>
  </si>
  <si>
    <t>międzynarodowy</t>
  </si>
  <si>
    <t>SUMA</t>
  </si>
  <si>
    <t>przeznaczone dla doradców i/lub usługi wspierające innowacje (P1)</t>
  </si>
  <si>
    <t>z naciskiem na żywotność i konkurencyjność gospodarstw rolnych, łańcuch żywnościowy, przetwórstwo i marketing, zarządzanie ryzykiem (P2 i P3)</t>
  </si>
  <si>
    <t>z naciskiem na zarządzanie ekosystemami, zasoby naturalne i klimat (P4 i P5)</t>
  </si>
  <si>
    <t>z naciskiem na włączenie społeczne, redukcja ubóstwa (P6)</t>
  </si>
  <si>
    <t xml:space="preserve">z naciskiem na LEADER/RLKS i LGD (włączając współpracę) (P6) </t>
  </si>
  <si>
    <t>z których przeznaczone dla LGD włączając wsparcie współpracy (P6)</t>
  </si>
  <si>
    <t>z naciskiem na upowszechnianie wyników monitoringu i ewaluacji</t>
  </si>
  <si>
    <t>Inne lub mieszane (proszę doprecyzuj w komentarzach)</t>
  </si>
  <si>
    <t>1.2 Liczba uczestników wydarzeń</t>
  </si>
  <si>
    <t>2. Narzędzia komunikacji</t>
  </si>
  <si>
    <t>2.1 Statystyki strony internetowej</t>
  </si>
  <si>
    <t>Liczba odwiedzin strony</t>
  </si>
  <si>
    <t>Liczba unikalnych użytkowników strony</t>
  </si>
  <si>
    <t>2.2 Media społecznościowe i fora internetowe</t>
  </si>
  <si>
    <t>Liczba używanych mediów społecznościowych</t>
  </si>
  <si>
    <t>Liczba założonych platform elektronicznych (e-forums)</t>
  </si>
  <si>
    <t>Liczba forów dyskusyjnych (w tym grup na facebooku i grupy dyskusyjne linkeldin)</t>
  </si>
  <si>
    <t>Liczba fanów na facebooku</t>
  </si>
  <si>
    <t>Liczba obserwujących Twitter</t>
  </si>
  <si>
    <t>Liczba tweetów (włączając re- tweety)</t>
  </si>
  <si>
    <t>Liczba postów na facebooku (wliczając udostępnienia)</t>
  </si>
  <si>
    <t>Liczba odwiedzin na stronie przekierowanych łącznie ze wszystkich mediów społecznościowych</t>
  </si>
  <si>
    <t>1.01.2014 (bazowy)</t>
  </si>
  <si>
    <t>2.3 Liczba publikacji</t>
  </si>
  <si>
    <t>Liczba publikacji</t>
  </si>
  <si>
    <t>2.4 Liczba multimediów i innych narzędzi komunikacji</t>
  </si>
  <si>
    <t>Liczba filmów/ programów telewizyjnych/audycji radiowych</t>
  </si>
  <si>
    <t xml:space="preserve">Liczba konkursów/ kategorii konkursowych </t>
  </si>
  <si>
    <r>
      <t>Liczba innych narzędzi komunikacyjnych - proszę określić jakich w "</t>
    </r>
    <r>
      <rPr>
        <i/>
        <sz val="10"/>
        <color indexed="8"/>
        <rFont val="Calibri"/>
        <family val="2"/>
        <charset val="238"/>
      </rPr>
      <t>Komentarzu"</t>
    </r>
  </si>
  <si>
    <t>Całkowita liczba multimediów i innych narzędzi komunikacji</t>
  </si>
  <si>
    <t>3. Zbieranie, analiza i upowszechnianie dobrych praktyk</t>
  </si>
  <si>
    <t xml:space="preserve">3.1 Liczba zebranych i upowszechnionych przykładów dobrej praktyki </t>
  </si>
  <si>
    <r>
      <t>Komentarze</t>
    </r>
    <r>
      <rPr>
        <b/>
        <sz val="10"/>
        <color indexed="8"/>
        <rFont val="Calibri"/>
        <family val="2"/>
        <charset val="238"/>
      </rPr>
      <t xml:space="preserve"> 
</t>
    </r>
    <r>
      <rPr>
        <sz val="10"/>
        <color indexed="8"/>
        <rFont val="Calibri"/>
        <family val="2"/>
        <charset val="238"/>
      </rPr>
      <t>(proszę wskazać co jest rozumiane przez kategorię "inne")</t>
    </r>
  </si>
  <si>
    <t xml:space="preserve">Liczba dobrych praktyk </t>
  </si>
  <si>
    <t xml:space="preserve">Z naciskiem na transfer wiedzy i innowacyjność (P1) </t>
  </si>
  <si>
    <t>Z naciskiem na żywotność gospodarstw i konkurencyjność, łańcuch żywnościowy, przetwórstwo i marketing, zarządzanie ryzykiem (P2 i P3)</t>
  </si>
  <si>
    <t>Z naciskiem na zarządzanie ekosystemami, zasoby naturalne i klimat (P4 i P5)</t>
  </si>
  <si>
    <t>Z naciskiem na włączenie społeczne, redukcja ubóstwa (P6)</t>
  </si>
  <si>
    <t>Z naciskiem na LEADER/RLKS i LGD  (włączając współpracę) (P6)</t>
  </si>
  <si>
    <t>Z naciskiem na upowszechnianie wyników monitoringu i ewaluacji</t>
  </si>
  <si>
    <t>Inne tematy lub tematy mieszane  (proszę doprecyzuj w "Komentarzu")</t>
  </si>
  <si>
    <t>4. Wymiany tematyczne i analityczne</t>
  </si>
  <si>
    <t>4.1 Liczba utworzonych grup tematycznych i zorganizowanych spotkań</t>
  </si>
  <si>
    <r>
      <t>Komentarze</t>
    </r>
    <r>
      <rPr>
        <sz val="12"/>
        <color indexed="8"/>
        <rFont val="Calibri"/>
        <family val="2"/>
        <charset val="238"/>
      </rPr>
      <t xml:space="preserve"> 
(</t>
    </r>
    <r>
      <rPr>
        <sz val="10"/>
        <color indexed="8"/>
        <rFont val="Calibri"/>
        <family val="2"/>
        <charset val="238"/>
      </rPr>
      <t>proszę wskazać co jest rozumiane przez kategorię "inne")</t>
    </r>
  </si>
  <si>
    <t>Liczba tematycznych inicjatyw wg rodzajów aktywności</t>
  </si>
  <si>
    <t>Liczba grup tematycznych według głównego obszaru tematycznego w tym</t>
  </si>
  <si>
    <t>liczba grup tematycznych</t>
  </si>
  <si>
    <t>liczba spotkań grup tematycznych</t>
  </si>
  <si>
    <t>Z naciskiem na żywotność gospodarstw rolnych i konkurencyjność, łańcuch żywnościowy, przetwórstwo i marketing, zarządzanie ryzykiem (P2 i P3)</t>
  </si>
  <si>
    <t>z których przeznaczone dla LGD włączając wsparcie współpracy</t>
  </si>
  <si>
    <t xml:space="preserve">4.2 Liczba konsultacji tematycznych </t>
  </si>
  <si>
    <t>Konsultacje tematyczne z partnerami (włączając grupy koordynacyjne)</t>
  </si>
  <si>
    <t>Liczba inicjatyw tematycznych według głównego obszaru tematycznego w tym</t>
  </si>
  <si>
    <t>4.3 Liczba utworzonych innych inicjatyw tematycznych</t>
  </si>
  <si>
    <t>Inne (włączając inicjatywy badawcze dotyczące określonych tematów, fora internetowe, szkolenia tematyczne)</t>
  </si>
  <si>
    <t>4.4 Liczba osób zaangażowanych w poszczególne inicjatywy</t>
  </si>
  <si>
    <t>Liczba osób według typu inicjatywy</t>
  </si>
  <si>
    <t>Grupy tematyczne</t>
  </si>
  <si>
    <t>tematyczne grupy konsultacyjne z partnerami (włączając grupy koordynacyjne)</t>
  </si>
  <si>
    <t>Inne (włączając inicjatywy badawcze dotyczące określonych tematów, fora internetowe)</t>
  </si>
  <si>
    <t>5. Współpraca i wkład do działań ENRD i EIP</t>
  </si>
  <si>
    <t>5.1 Liczba działań ENRD i EIP-AGRI, w których podmioty brały udział</t>
  </si>
  <si>
    <t>Rodzaj inicjatywy</t>
  </si>
  <si>
    <t>Całkowita liczba wydarzeń/inicjatyw według głównego organizatora</t>
  </si>
  <si>
    <t>Liczba inicjatyw tematycznych</t>
  </si>
  <si>
    <t>Liczba spotkań w ramach inicjatyw tematycznych (np. spotkania grup tematycznych)</t>
  </si>
  <si>
    <t>Liczba spotkań sieci Państw Członkowskich UE</t>
  </si>
  <si>
    <t>Liczba seminariów/ konferencji</t>
  </si>
  <si>
    <t>Inne wydarzenia (włączając Komitet Sterujący, Zgromadzenie ogólne, itp. Proszę określ inne wydarzenia w Komentarzach)</t>
  </si>
  <si>
    <t>Całkowita liczba inicjatyw, w których uczestniczyli przedstawiciele podmiotu lub partnerzy sieci</t>
  </si>
  <si>
    <t xml:space="preserve"> ...ENRD CP</t>
  </si>
  <si>
    <t>z których przedstawiciele podmiotu lub partnerzy sieci mieli aktywny wkład</t>
  </si>
  <si>
    <t>… Evaluation HD</t>
  </si>
  <si>
    <t>…EIP SP</t>
  </si>
  <si>
    <t>5.2 Liczba materiałów informacyjnych przekazanych ENRD i EIP-AGRI</t>
  </si>
  <si>
    <t>Prezentacje, publikacje i analizy przypadku</t>
  </si>
  <si>
    <t>Całkowita liczba materiałów informacyjnych dostarczonych do różnych jednostek organizacyjnych europejskiej sieci</t>
  </si>
  <si>
    <t>Liczba artyułów /informacji do publikacji ENRD/ EIP</t>
  </si>
  <si>
    <t xml:space="preserve">Liczba przekazanych przykładów dobrych praktyk/ case study </t>
  </si>
  <si>
    <t>Inne (proszę wyszczególnić jakie  w rubryce "Komentarze"</t>
  </si>
  <si>
    <t>Całkowita liczba informacji</t>
  </si>
  <si>
    <t>…ENRD CP</t>
  </si>
  <si>
    <t>…Evaluation HD</t>
  </si>
  <si>
    <t>5.3 Liczba materiałów informacyjnych przygotowanych przez ENRD CP, Evaluation HD lub EIP-AGRI SP, które zostały przetłumaczone i/lub rozpowszechnione na potrzeby szerszej publiczności w ramach sieci</t>
  </si>
  <si>
    <r>
      <rPr>
        <b/>
        <sz val="12"/>
        <color theme="1"/>
        <rFont val="Calibri"/>
        <family val="2"/>
        <charset val="238"/>
        <scheme val="minor"/>
      </rPr>
      <t>Komentarze</t>
    </r>
    <r>
      <rPr>
        <sz val="10"/>
        <color theme="1"/>
        <rFont val="Calibri"/>
        <family val="2"/>
        <scheme val="minor"/>
      </rPr>
      <t xml:space="preserve"> 
</t>
    </r>
    <r>
      <rPr>
        <sz val="10"/>
        <color theme="1"/>
        <rFont val="Calibri"/>
        <family val="2"/>
        <charset val="238"/>
        <scheme val="minor"/>
      </rPr>
      <t>(proszę wskazać co jest rozumiane przez kategorię "inne")</t>
    </r>
  </si>
  <si>
    <t>Liczba  informacji ENRD CP przetłumaczonych na język polski</t>
  </si>
  <si>
    <t>Liczba informacji ENRD CP rozpowszechnionych w Polsce</t>
  </si>
  <si>
    <t>Liczba  informacji Evaluation HD przetłumaczonych na język polski</t>
  </si>
  <si>
    <t>Liczba informacji Evalution HD rozpowszechnionych w Polsce</t>
  </si>
  <si>
    <t>Liczba  informacji EIP-SP przetłumaczonych na język polski</t>
  </si>
  <si>
    <t>Liczba informacji EIP-SP rozpowszechnionych w Polsce</t>
  </si>
  <si>
    <t>Całkowita liczba informacji przetłumaczonych na język polski</t>
  </si>
  <si>
    <t>Całkowita liczba informacji rozpowszechnionych w Polsce</t>
  </si>
  <si>
    <t>6.  Budowanie umiejętności i szkolenia</t>
  </si>
  <si>
    <t>6.1 Liczba działań o charakterze szkoleniowym</t>
  </si>
  <si>
    <r>
      <t xml:space="preserve">Komentarze 
</t>
    </r>
    <r>
      <rPr>
        <sz val="10"/>
        <color indexed="8"/>
        <rFont val="Calibri"/>
        <family val="2"/>
        <charset val="238"/>
      </rPr>
      <t>(proszę wskazać co jest rozumiane przez kategorię "inne")</t>
    </r>
  </si>
  <si>
    <t xml:space="preserve">Rodzaj działania szkoleniowego </t>
  </si>
  <si>
    <t>Zakres tematyczny</t>
  </si>
  <si>
    <t>liczba warsztatów/ szkoleń</t>
  </si>
  <si>
    <t>liczba wizyt/ wyjazdów studyjnych</t>
  </si>
  <si>
    <t>Inne (proszę podaj w komentarzach)</t>
  </si>
  <si>
    <t>całkowita liczba działań szkoleniowych</t>
  </si>
  <si>
    <t>liczba dni szkoleniowych</t>
  </si>
  <si>
    <t>6.2 Liczba osób biorących udział w działaniach szkoleniowych</t>
  </si>
  <si>
    <t>Rodzaj działania szkoleniowego</t>
  </si>
  <si>
    <t>Grupy interesariuszy</t>
  </si>
  <si>
    <t>liczba uczestników szkoleń/ warsztatów</t>
  </si>
  <si>
    <t>liczba uczestników wizyt/ wyjazdów studyjnych</t>
  </si>
  <si>
    <t>liczba uczestników innych lub mieszanych działań szkoleniowych (proszę doprecyzuj w "Komentarzu")</t>
  </si>
  <si>
    <t>liczba przedstawicieli IZ/AP</t>
  </si>
  <si>
    <t>liczba przedstawicieli LGD</t>
  </si>
  <si>
    <t>liczba doradców rolnych i przedstawicieli SIR</t>
  </si>
  <si>
    <t xml:space="preserve">liczba przedstawicieli lokalnych partnerów i organizacji </t>
  </si>
  <si>
    <t>liczba przedstawicieli innych grup interesariuszy (proszę doprecyzuj w"Komentarzu")</t>
  </si>
  <si>
    <t xml:space="preserve">7. Wsparcie transnarodowej i międzyterytorialnej współpracy w ramach LEADER/RLKS i wspólnych inicjatyw  </t>
  </si>
  <si>
    <t xml:space="preserve">7.1 Liczba inicjatyw współpracy, ofert poszukiwania partnerów do współpracy, badań/analiz, wizyt studyjnych i innych działań na rzecz współpracy </t>
  </si>
  <si>
    <t>Liczba wydarzeń poświęconych współpracy</t>
  </si>
  <si>
    <t>Liczba osób zaangażowanych w te inicjatywy</t>
  </si>
  <si>
    <t>… w tym liczba osób z innych Państw Członkowskich UE</t>
  </si>
  <si>
    <t>… w tym liczba osób z innych regionów (do wypełnienia tylko przez JR)</t>
  </si>
  <si>
    <t>Liczba zebranych i przekazanych ofert poszukiwania partnerów do współpracy</t>
  </si>
  <si>
    <t>Liczba badań/analiz na temat współpracy</t>
  </si>
  <si>
    <t>Liczba wizyt studyjnych z naciskiem na współpracę</t>
  </si>
  <si>
    <t>Liczba osób uczestniczących w wyjazdach studyjnych</t>
  </si>
  <si>
    <t>…w tym osób z innych Państw Członkowskich UE</t>
  </si>
  <si>
    <t xml:space="preserve">8. Budżet sieci w EUR - Proszę nie licz podwójnie </t>
  </si>
  <si>
    <r>
      <rPr>
        <b/>
        <sz val="12"/>
        <color indexed="8"/>
        <rFont val="Calibri"/>
        <family val="2"/>
        <charset val="238"/>
      </rPr>
      <t xml:space="preserve">Komentarze </t>
    </r>
    <r>
      <rPr>
        <sz val="10"/>
        <color indexed="8"/>
        <rFont val="Calibri"/>
        <family val="2"/>
        <charset val="238"/>
      </rPr>
      <t>(proszę wskazać także inne kategorie)</t>
    </r>
  </si>
  <si>
    <t>Koszty związane z działalnością/planem działania</t>
  </si>
  <si>
    <t>w tym wydarzenia (tab. 1)</t>
  </si>
  <si>
    <t>w tym strona internetowa (tab. 2.1, 2.2)</t>
  </si>
  <si>
    <t>w tym związane z innymi działaniami komunikacji (tab. 2.3, 2.4)</t>
  </si>
  <si>
    <t>w tym związane z innymi działaniami (tab. 3, 4, 5, 6, 7)</t>
  </si>
  <si>
    <t>Koszty funkcjonowania (wszystkie koszty administracyjne, materiały, koordynacja, itp.) Proszę określ je w komentarzach.</t>
  </si>
  <si>
    <t>Agencja Rynku Rolnego</t>
  </si>
  <si>
    <t>Sekretariat Regionalny KSOW w województwie dolnośląskim</t>
  </si>
  <si>
    <t>inne= wydarzenia targowe; w związku ze zmianą formatu tabeli, tj. usunięciem rodzaju wydarzenia, w kol. Inne lub mieszane zawarto wydarzenia targowe, wystawy: tj. prezentacje wojewódzkie Tradycyjnych Stołów Wielkanocnych, Palm i Panek; targi Agrotravel w Kielcach, targi Grune Woche w Berlinie, obchody 150-lecia Kół Gospodyń Wiejskich, Wystawa Zwierząt Hodowlanych w Piotrowicach; prezentacja Dolnośląska Wieś Zaprasza;</t>
  </si>
  <si>
    <t>Działanie bezkosztowe</t>
  </si>
  <si>
    <t>Województwo Kujawsko-Pomorskie</t>
  </si>
  <si>
    <t>*promocja osiągnięć w sferze rolnictwa i rozwoju obszarów wiejskich</t>
  </si>
  <si>
    <t xml:space="preserve"> seminarium dot. szkolenia na temat zastosowania mięsa pochodzącego z ras rodzimych w gastronomii</t>
  </si>
  <si>
    <t xml:space="preserve"> przedstawiciele władz samorządowych z regionu</t>
  </si>
  <si>
    <t>Lubelskie</t>
  </si>
  <si>
    <t xml:space="preserve">Liczba zorganizowanych wydarzeń dotyczy projektów zrealizowanych w ramach planu operacyjnego i komuniakacyjnego, który jest częscią planu operacyjnego. W ramach wskazanego planu operacyjnego zorganizowano 3 wydarzenia, natomiast w ramach planu komunikacyjnego zorganizowano 1 wydarzenie.  Z planu operacyjnego odbyła się jedna dwudniowa konferencja połączona z wyjazdem studyjnym w ramach projektu pt. Kreowanie rozwoju Lubelszczyzny w oparciu o dobre praktyki krajowe i międzynarodowe. Odbyły się dwa eventy plenerowy pod nazwą Jarmark tkactwa i lnu oraz Święto Ziół. W ramach planu komunikacyjnego odbyło się jedno szkolenie dla LGD  pt.  Rozwój Lokalny Kierowany przez Społeczność .                 </t>
  </si>
  <si>
    <t xml:space="preserve">W ramach jednego zadania są trzy listy np. uczestników konferencji, wyjazdów studyjno - szkoleniowych i np. dzieci biorących udział w warsztatach. Problmetyczne jest określenie, czy mamy sumować wszystkich uczestników, jeśli na danych listach są osoby,  które brały udział zarówno w konferencji, jak i konkursach. </t>
  </si>
  <si>
    <t>Używane są stataystyki google analytics. W ramach tych statystyk zawarte są odwiedziny strony KSOW - 11 100, natomiast PROW - 22 835.</t>
  </si>
  <si>
    <t xml:space="preserve">   W dniu 31 maja 2016 r. odbyło się głosowanie w trybie obiegowym dotyczące zaopiniowania przez Grupe Roboczą ds. KSOW sprawozdania dwuletniego z realizacji planu operacyjnego KSOW na lata 2014-2015 oraz zaopiniowania przez GR ds. KSOW informacji półrocznej z realizacji planu operacyjnego KSOW na lata 2014-2015.</t>
  </si>
  <si>
    <t>Liczba osób biorących udziała w spotkaniu w ramach pkt. 4.1 czyli WGR ds. KSOW to 17 uczestników.  Spotkanie  związane miedzy innymi z  zaopiniowaniem sprawozdania dwuletniego oraz informacji pólrocznej z realizacji planu operacyjnego KSOW na lata 2014-2015.</t>
  </si>
  <si>
    <t>Szkolenie zorganizowane  dla LGD pt. Rozwój Lokalny Kierowany przez Społeczność(P6)</t>
  </si>
  <si>
    <r>
      <rPr>
        <sz val="10"/>
        <color indexed="8"/>
        <rFont val="Calibri"/>
        <family val="2"/>
        <charset val="238"/>
      </rPr>
      <t>Liczba osób bioracych udział w szkoleniu w ramach pkt 6.1. czyli szkolenie dla LGD to 52 uczestników, w tym 42 przedstawicieli LGD oraz 10 przedtawicieli UMWL.</t>
    </r>
    <r>
      <rPr>
        <b/>
        <sz val="10"/>
        <color indexed="8"/>
        <rFont val="Calibri"/>
        <family val="2"/>
      </rPr>
      <t xml:space="preserve"> </t>
    </r>
  </si>
  <si>
    <t xml:space="preserve"> Koszty funkcjonowania dotyczą: zatrudnienia pracowników KSOW oraz zakupu sprzętu, oprogramowania i wyposażenia biurowego dla SR KSOW WL. Koszty wynagrodzenia: 117927,42 zł,  oraz zakupu tonerów dla SR KSOW WL - 1650,66 zł. </t>
  </si>
  <si>
    <t>SR KSOW Województwa Lubuskiego</t>
  </si>
  <si>
    <t xml:space="preserve"> Samorząd Województwa Łódzkiego </t>
  </si>
  <si>
    <t xml:space="preserve">W ramach Planu operacyjnego zrealizowano : broszurę w ramach konkursu Bezpieczne Gospodarstwo Rolne, projekt graficzny publikacji "Pociąg do natury", Nr 1 kwartalnika Wprowadzamy Zmiany", Opublikowano 3 ogłoszenia dotyczące pozyskania środków w ramach PROW 2014-2020 . Tematy mieszane w związku z powyższym 4 z publikacji tj. ogłoszenia i kwartalnik zakwalifikowano do zakresu tematycznego inne lub mieszane. </t>
  </si>
  <si>
    <t xml:space="preserve">W ramach Planu komunikacyjnego wykonano następujące nośniki informacji tj. 4  rollupy i ściankę informacyjną. </t>
  </si>
  <si>
    <t xml:space="preserve">Uczestnicy szkoleń to: potencjalni beneficjenci działań PROW 2014-2020, przedsiębiorcy, młodzi rolnicy , przedstawiciele jednostek samorządu terytorialnego, dzieci i młodzież z obszarów wiejskich województwa łódzkiego, </t>
  </si>
  <si>
    <t xml:space="preserve">Koszty wynagrodzeń, najem i utrzymanie powierzchni biurowych, usługi telekomunikacyjne i pocztowe, koszty delegacji  </t>
  </si>
  <si>
    <t>Cykl reportaży promujących
PROW 2014-2020</t>
  </si>
  <si>
    <t>Szkolenia dla potencjalnych beneficjentów działania "Podstawowe usługi i odnowa miejscowości na obszarach wiejskich" PROW na lata 2014-2020 w zakresie budowy lub modernizacji dróg lokalnych,  Szkolenia dla potencjalnych beneficjentów poddziałania „Wsparcie na inwestycje związane z rozwojem, modernizacją i dostosowaniem rolnictwa i leśnictwa” PROW na lata 2014-2020, Szkolenie dla osób chcących prowadzić punkty „Wieś dla smakoszy” oraz osób współpracujących</t>
  </si>
  <si>
    <t>Przedstawiciele Urzędów Gmin i Powiatów, Przedstawiciele Powiatów, Osoby chcące prowadzić punkty „Wieś dla smakoszy” 
oraz osoby współpracujące</t>
  </si>
  <si>
    <t>Koszty funkcjonowania: wynagrodzenia, delegacje, szkolenia pracowników, czynsz, koszty sprzątania, abonament telefoniczny</t>
  </si>
  <si>
    <t>[jednostka regionalna województwo mazowieckie]</t>
  </si>
  <si>
    <t xml:space="preserve">Dwie publikacje realizowały mieszane zakresy tematyczne w zakresie priotytetu II -Zwiększenie rentowności gospodarstw i konkurencyjność i priotytetu V - Promowanie  efektywnego gospodarowania zasobami i wspieranie przechodzenia w sektorach rolnym, spożywczym i leśnym na gospodarkę niskoemisyjną i 
odporną na zmianę klimatu.
</t>
  </si>
  <si>
    <t xml:space="preserve">Liczba innych narzędzi komunikacyjnych dotyczy newslettera oraz stron w Kronice Mazowieckiej. Narzędzia te realizują mieszane zakresy tematyczne i dotyczą priorytetu II, III, IV, V, VI. </t>
  </si>
  <si>
    <t xml:space="preserve">Inne grupy interesariuszy: rolnicy, uczniowie szkół, pracownicy urzędów gmin, lokalni przetwórcy żywności, pracownicy spółdzielni socjalnych, przedsiębiorcy </t>
  </si>
  <si>
    <r>
      <t xml:space="preserve">Promocja konkursów Krajowej Sieci Obszarów Wiejskich - opracowanie, druk i dystrybucja plakatów; zawiera również koszty funkcjonowania w zakresie od 1.01 do 31.08.2016 tj. koszty wynagrodzeń dla pracowników KSOW, </t>
    </r>
    <r>
      <rPr>
        <sz val="11"/>
        <rFont val="Calibri"/>
        <family val="2"/>
        <charset val="238"/>
        <scheme val="minor"/>
      </rPr>
      <t>koszty najmu i eksploatacji pomieszczeń</t>
    </r>
    <r>
      <rPr>
        <sz val="11"/>
        <color rgb="FFFF0000"/>
        <rFont val="Calibri"/>
        <family val="2"/>
        <charset val="238"/>
        <scheme val="minor"/>
      </rPr>
      <t xml:space="preserve"> </t>
    </r>
    <r>
      <rPr>
        <sz val="11"/>
        <color theme="1"/>
        <rFont val="Calibri"/>
        <family val="2"/>
        <charset val="238"/>
        <scheme val="minor"/>
      </rPr>
      <t>KSOW, koszty szkoleń i wyposażenia oraz koszty materiałów promocyjnych i systemu identyfikacji wizualnej PROW 2014-2020</t>
    </r>
  </si>
  <si>
    <t>nie dotyczy</t>
  </si>
  <si>
    <t>Funkcjonowanie Wojewódzkiej Grupy Roboczej ds.. Krajowej Sieci obszarów Wiejskich w wojeództwie podkarpackim</t>
  </si>
  <si>
    <t>Sekretariat Regionalny KSOW Województwa Podlaskiego</t>
  </si>
  <si>
    <t>1) w przypadku zorganizowanego przez  SR KSOW w ramach Planu Komunikacyjnego  wydarzenia polegającego na udziale ze stoiskiem informacyjno-promocyjnym podczas ważnych imprez plenerowych na terenie woj. podlaskiego,liczbę uczestników wydarzenia  oszacowano na podstawie liczby osób, które wrzuciły swój los podczas konkursów o PROW 2014-2020 organizowanych przez pracowników SR KSOW na stoisku (łącznie 280 osób). 2)Liczba uczestników pikniku pn. "Jagnięcina podlaska - walory smakowe i zdrowotne" oszacowano na podstawie liczby rozdysponowanych podczas wydarzenia publikacji  (400 szt.).</t>
  </si>
  <si>
    <t>Pod pojęciem "inne" uwzgledniono ocenę wniosków grupy roboczej oraz spotkania w/s podjecia uchwał dotyczących realizacji  planu operacyjnego KSOW w trybie obiegowym.</t>
  </si>
  <si>
    <t>Pod pojęciem "Inne" rozumiane są szkolenia organizowane dla potencjalnych beneficjentów PROW 2014-2020 z działań wdrażanych przez SW.</t>
  </si>
  <si>
    <t>Jako inne grupy interesariuszy uwzględniono potencjalnych beneficjentów PROW 2014-2020 oraz pracowników IW.</t>
  </si>
  <si>
    <r>
      <t xml:space="preserve">dot. poz. </t>
    </r>
    <r>
      <rPr>
        <b/>
        <sz val="10"/>
        <color indexed="8"/>
        <rFont val="Calibri"/>
        <family val="2"/>
        <charset val="238"/>
      </rPr>
      <t>O16 z naciskiem na inne tematy, w tym;</t>
    </r>
  </si>
  <si>
    <t>1) promocję turystyki regionalnej (1 wydarzenie - udział w targach Agrotravel)</t>
  </si>
  <si>
    <t>2) promocję kultury polskiej wsi, zachowanie dziedzictwa kulturowego (5 wydarzeń)</t>
  </si>
  <si>
    <t>3) promocja PROW (1 wydarzenia - organizacja DOFE w woj. poorskim)</t>
  </si>
  <si>
    <r>
      <t xml:space="preserve">dot. poz. </t>
    </r>
    <r>
      <rPr>
        <b/>
        <sz val="10"/>
        <color indexed="8"/>
        <rFont val="Calibri"/>
        <family val="2"/>
        <charset val="238"/>
      </rPr>
      <t>E19:</t>
    </r>
  </si>
  <si>
    <t>1) organizacja DOFE w woj.pomorskim</t>
  </si>
  <si>
    <t>dot. poz. F19:</t>
  </si>
  <si>
    <t>1) wydarzenie zwiazane z udziałem w targach Agrotravel (stoisko promujace region Kaszub)</t>
  </si>
  <si>
    <r>
      <t xml:space="preserve">dot. poz. </t>
    </r>
    <r>
      <rPr>
        <b/>
        <sz val="10"/>
        <color indexed="8"/>
        <rFont val="Calibri"/>
        <family val="2"/>
        <charset val="238"/>
      </rPr>
      <t>F30:</t>
    </r>
  </si>
  <si>
    <t>1) stoisko promocyjne z województa pomorskiego podczas targów Agrotravel obsługiwały 3 osoby</t>
  </si>
  <si>
    <t>dot. poz. E30:</t>
  </si>
  <si>
    <t xml:space="preserve">1) wskazana została ilość osób uczestniczaca w akja zoorganizowanych w ramach DOFE w woj. pomorskim </t>
  </si>
  <si>
    <r>
      <t xml:space="preserve">dot. poz. </t>
    </r>
    <r>
      <rPr>
        <b/>
        <sz val="10"/>
        <color theme="1"/>
        <rFont val="Calibri"/>
        <family val="2"/>
        <charset val="238"/>
        <scheme val="minor"/>
      </rPr>
      <t>D64</t>
    </r>
    <r>
      <rPr>
        <sz val="10"/>
        <color theme="1"/>
        <rFont val="Calibri"/>
        <family val="2"/>
        <charset val="238"/>
        <scheme val="minor"/>
      </rPr>
      <t>:</t>
    </r>
  </si>
  <si>
    <t>1) wskazano naklad 4 róznych publikacji (3x1000 egz+1x250 egz)</t>
  </si>
  <si>
    <r>
      <t>dot. poz.</t>
    </r>
    <r>
      <rPr>
        <b/>
        <sz val="10"/>
        <color theme="1"/>
        <rFont val="Calibri"/>
        <family val="2"/>
        <charset val="238"/>
        <scheme val="minor"/>
      </rPr>
      <t xml:space="preserve"> L64</t>
    </r>
  </si>
  <si>
    <t>1) 3 publikacje promujące regiona pod względem turystycznym,</t>
  </si>
  <si>
    <t>2) 1 publikacja dot. promocji kultury Koiewia</t>
  </si>
  <si>
    <r>
      <t xml:space="preserve">dot. poz. </t>
    </r>
    <r>
      <rPr>
        <b/>
        <sz val="10"/>
        <color indexed="8"/>
        <rFont val="Calibri"/>
        <family val="2"/>
        <charset val="238"/>
      </rPr>
      <t>D74:</t>
    </r>
  </si>
  <si>
    <t>1) 624 spoty radiowe w 8 rozgłosniach regionalnych (8x78 spoów=624) w ramach wydarzenia - DOFE</t>
  </si>
  <si>
    <r>
      <t xml:space="preserve">dot. poz. </t>
    </r>
    <r>
      <rPr>
        <b/>
        <sz val="10"/>
        <color indexed="8"/>
        <rFont val="Calibri"/>
        <family val="2"/>
        <charset val="238"/>
      </rPr>
      <t>E74:</t>
    </r>
  </si>
  <si>
    <t xml:space="preserve">1) konkurs o laur Marszałka </t>
  </si>
  <si>
    <r>
      <t>dot. poz</t>
    </r>
    <r>
      <rPr>
        <b/>
        <sz val="10"/>
        <color indexed="8"/>
        <rFont val="Calibri"/>
        <family val="2"/>
        <charset val="238"/>
      </rPr>
      <t>. F74:</t>
    </r>
  </si>
  <si>
    <t>1) prasa (kampania reklamowa  (emisja 2 artykułow) naklad łączy 737 000 egz.) w prasie regionalnej w ramach wydarzenia - DOFE                                                                                             2) Facebook (kampania reklamowa związna z emisją 26 postów w ramach wydarzenia -DOFE                                                                                                                                                                                 3) zakup matrialów promocyjnych (300 szt.)</t>
  </si>
  <si>
    <r>
      <t xml:space="preserve">dot. poz. </t>
    </r>
    <r>
      <rPr>
        <b/>
        <sz val="10"/>
        <color indexed="8"/>
        <rFont val="Calibri"/>
        <family val="2"/>
        <charset val="238"/>
      </rPr>
      <t>O74 z naciskiem na inne tematy, w tym:</t>
    </r>
  </si>
  <si>
    <t>1) promocje PROW - kampania reklamowa DOFE w prasie, radiu i Facebook</t>
  </si>
  <si>
    <r>
      <t xml:space="preserve">dot. poz. </t>
    </r>
    <r>
      <rPr>
        <b/>
        <sz val="10"/>
        <color theme="1"/>
        <rFont val="Calibri"/>
        <family val="2"/>
        <charset val="238"/>
        <scheme val="minor"/>
      </rPr>
      <t>E100</t>
    </r>
    <r>
      <rPr>
        <sz val="10"/>
        <color theme="1"/>
        <rFont val="Calibri"/>
        <family val="2"/>
        <charset val="238"/>
        <scheme val="minor"/>
      </rPr>
      <t>:</t>
    </r>
  </si>
  <si>
    <t>1) spotkanie Pomorskiej Grupy Roboczej ds. KSOW</t>
  </si>
  <si>
    <t>dot. poz. D100</t>
  </si>
  <si>
    <t>1)  wojewódzka grupa robocza (Pomorska Grupa Robocza ds. KSOW)</t>
  </si>
  <si>
    <r>
      <t xml:space="preserve">dot. poz. </t>
    </r>
    <r>
      <rPr>
        <b/>
        <sz val="10"/>
        <color theme="1"/>
        <rFont val="Calibri"/>
        <family val="2"/>
        <charset val="238"/>
        <scheme val="minor"/>
      </rPr>
      <t>M100</t>
    </r>
    <r>
      <rPr>
        <sz val="10"/>
        <color theme="1"/>
        <rFont val="Calibri"/>
        <family val="2"/>
        <charset val="238"/>
        <scheme val="minor"/>
      </rPr>
      <t xml:space="preserve"> z naciskiem na inne tematy, w tym:</t>
    </r>
  </si>
  <si>
    <t>1) dot. wdrażania  KSOW w ramach PROW 2014-2020</t>
  </si>
  <si>
    <r>
      <t>dot. poz.</t>
    </r>
    <r>
      <rPr>
        <b/>
        <sz val="10"/>
        <color indexed="8"/>
        <rFont val="Calibri"/>
        <family val="2"/>
        <charset val="238"/>
      </rPr>
      <t xml:space="preserve"> D132 </t>
    </r>
    <r>
      <rPr>
        <sz val="10"/>
        <color indexed="8"/>
        <rFont val="Calibri"/>
        <family val="2"/>
        <charset val="238"/>
      </rPr>
      <t>:</t>
    </r>
  </si>
  <si>
    <t>1) ilość osób bioracych udział w spotkaniu PGR ds.KSOW</t>
  </si>
  <si>
    <r>
      <t>dot. poz</t>
    </r>
    <r>
      <rPr>
        <b/>
        <sz val="10"/>
        <color theme="1"/>
        <rFont val="Calibri"/>
        <family val="2"/>
        <charset val="238"/>
        <scheme val="minor"/>
      </rPr>
      <t>. O180:</t>
    </r>
  </si>
  <si>
    <t xml:space="preserve">1) spotkania szkoleniowe dla beneficjentów PROW 2014-2020 </t>
  </si>
  <si>
    <r>
      <rPr>
        <sz val="10"/>
        <color indexed="8"/>
        <rFont val="Calibri"/>
        <family val="2"/>
        <charset val="238"/>
      </rPr>
      <t xml:space="preserve">dot. poz. </t>
    </r>
    <r>
      <rPr>
        <b/>
        <sz val="10"/>
        <color indexed="8"/>
        <rFont val="Calibri"/>
        <family val="2"/>
        <charset val="238"/>
      </rPr>
      <t>L191</t>
    </r>
    <r>
      <rPr>
        <sz val="10"/>
        <color indexed="8"/>
        <rFont val="Calibri"/>
        <family val="2"/>
        <charset val="238"/>
      </rPr>
      <t>:</t>
    </r>
  </si>
  <si>
    <t xml:space="preserve">1) beneficjenci PROW 2014-2020 </t>
  </si>
  <si>
    <t>[Jednostaka Regionalna KSOW w województwie śląskim]</t>
  </si>
  <si>
    <t>Dane wskazane w niniejszej tabeli dotyczą statystyki strony KSOW województwa śląskiego administrowanej przez Jednostkę Centralną KSOW oraz statystyki strony PROW 2014-2020. Dane statystyczne strony PROW 2014-2020 dotyczą okresu 23.05 - 31.08.2016 r. z uwagi na to, że do tego czasu strona była w budowie i nie było możliwości zebrania tych danych.</t>
  </si>
  <si>
    <t xml:space="preserve">W kolumnie liczba grup tematycznych wskazano Wojewódzką Grupę Roboczą ds. KSOW. Natomiast w kolumnie liczba spotkań grup tematycznych uwzględniono liczbę  podjętych przez WGR ds. KSOW uchwał z uwagi na to, że regulamin prac WGR ds. KSOW pozwala na podejmowanie uchwał  drogą mailową, a do dnia 31 sierpnia 2016 r.  nie zaistniała konieczności zorganizowania spotkania „stacjonarnego”.  </t>
  </si>
  <si>
    <t>W kolumnie liczba przedstawicieli innych grup interesariuszy uwzględniono przedstawicieli: gmin i powiatu zawierciańskiego, Kół Gospodyń Wiejskich, stowarzyszeń działających na obszarach wiejskich, mieszkańcy Gminy Pilica - rolnicy, przedstawiciele stowarzyszeń i organizacji pozarządowych działających na terenie Gminy Pilica, beneficjenci i potencjalni beneficjenci PROW 2014-2020, przedstawiciele UMWŚ.</t>
  </si>
  <si>
    <t>SR KSOW Województwa Świętokrzyskiego</t>
  </si>
  <si>
    <t>2i3; 4i5; 6 - operacja dotyczy wsparcia organizacji cyklicznych Spotkań Sadowniczych w Sandomierzu w roku 2016, działania o charakterze targowo-wystawienniczo-konferencyjnym, realizującego kilka priorytetów.                                                                                                                                                              W jednym wydarzeniu o zasięgu krajowym pn. LGD Świętokrzyskie ponad wszystkie! - AGROTRAVEL - wynajem powierzchni targowej, zabudowa, wyposażenie - poza SR KSOW wo. świętokrzyskiego uczestniczyło  siedem  jednostek sieci KSOW.</t>
  </si>
  <si>
    <r>
      <t xml:space="preserve">swietokrzyskie.ksow.pl; </t>
    </r>
    <r>
      <rPr>
        <sz val="10"/>
        <color rgb="FF00B050"/>
        <rFont val="Calibri"/>
        <family val="2"/>
        <charset val="238"/>
      </rPr>
      <t xml:space="preserve">prow2014-2020.sbrr.pl </t>
    </r>
  </si>
  <si>
    <t xml:space="preserve">3 posiedzenia Wojewódzkiej Grupy Roboczej ds. KSOW: zaopiniowanie informacji z realizacji Planu Działania 2014-2015 w ramach PROW 2007-2013; zaopiniowanie informacji półrocznej z realizacji Planu Operacyjnego na lata 2014-2015 w ramach PROW 2014-2020 oraz sprawozdania dwuletniego z realizacji Planu Operacyjnego na lata 2014-2015 w ramach PROW 2014-2020; zaopiniowanie sprawozdania rocznego z realizacji Planu działania Krajowej Sieci Obszarów Wiejskich na lata 2014-2020 za rok 2015. </t>
  </si>
  <si>
    <t xml:space="preserve">Zebranie od LGD-ów informacji dotyczących realizacji projektów w zakresie współpracy międzynarodowej oraz poszukiwania partnerów zagranicznych. </t>
  </si>
  <si>
    <t>Koszty funkcjonowania - koszty administracyjne</t>
  </si>
  <si>
    <t>Wydarzenia zwiazane z promocją i rozwojem obszarów wiejskich oraz spotkania z beneficjentami PROW 2014-2020                                                                   Wydarzenia krajowe: 1. Wystawa zwierząt, 2. XX Ogólnopolskie Pokazy Konne XV Ogólnopolski Czempionat Koni Zimnokrwistych III Specjalistyczna Wystawa Koni Ardeńskich, 3. Udział wiosek tematycznych w AGROTRAVEL.</t>
  </si>
  <si>
    <t>Publikacje w gazecie branżowej na temat działań wdrażanych w ramach PROW 2014-2020 przez Samorząd Województwa</t>
  </si>
  <si>
    <t>Spotkanie wojewódzkiej grupy roboczej ds. KSOW</t>
  </si>
  <si>
    <t>Liczba osób biorących udział w spotkaniach wojewódzkiej grupy roboczej ds. KSOW, w szczegółowości: 1 spotkanie w trybie zwyczajnym - 9 osób, 5 akceptacji w trybie obiegowym - łącznie 35 osób (te same osoby liczone przy każdej akceptacji w trybie obiegowym).</t>
  </si>
  <si>
    <t>Szkolenie/spotkanie z beneficjentami PROW 2014-2020 w ramach Planu komunikacyjnego</t>
  </si>
  <si>
    <t>wynagrodzenie, koszty: materiałów eksploatacyjnych i biurowych, paliwa, delegacji, usług telekomunikacyjnych, udział pracowników w szkoleniach</t>
  </si>
  <si>
    <t>KSOW Województwa Zachodniopomorskiego</t>
  </si>
  <si>
    <t xml:space="preserve">W przypadku imprez masowych, otwartych: Piknik nad Odrą, Jarmark Jakubowy, Święto Mleka i Zwierząt Hodowlanych organizowane przez Gminę Stare Czarnowo oraz Konkurs "Smaki Ryb Odrzańskich" w ramach Żabnickiego Lata z Rybką dane dot. liczby osób odwiedzających uzyskano do organizatorów. Liczby te to odpowiednio: 50000, 50000, 5000 i 1500 osób. </t>
  </si>
  <si>
    <t>Wojewódzka Grupa Robocza ds. KSOW zajmuje się opiniowaniem projektów uchwał dotyczących całego zakresu działań KSOW.</t>
  </si>
  <si>
    <t>Koszty funkcjonowania: 1. wynagrodzenia z pochodnymi - 104222,74 zł, usługi prawnicze - 11049,50 zł, wynajem pomieszczeń - 6025,39 zł, delegacje krajowe - 1776,47 zł</t>
  </si>
  <si>
    <t>Centrum Doradztwa Rolniczego</t>
  </si>
  <si>
    <t>Strona internetowa CDR nie daje możliwości sprawdzenia liczby unikalnych użytkowników strony</t>
  </si>
  <si>
    <t>Strona WWW nie daje możliwości sprawdzenia liczby  odwiedzin na stronie przekierowanych łącznie ze wszystkich mediów społecznościowych</t>
  </si>
  <si>
    <t xml:space="preserve"> "Wykorzystanie innowacji w gospodarstwie rolnym w zakresie ochrony środowiska" składała się z 2-ch wydarzeń, z której każda składała się ze szkolenia i wyjazdu studyjnego; "Od zaradności do przedsiębiorczości" składała się ze szkolenia 1-dniowego i 2-dniowego wyjazdu studyjnego, </t>
  </si>
  <si>
    <t>1) 2-e operacje składały się z dwóch różnych działań, tj. szkolenie stacjonarne + wyjazd studyjny.                                                                                                                              2) grupa, o której mowa składała się z rolników, przedstawicieli Izb rolniczych, spółdzielni produkcyjnych - nie są partnerami ani przedstawicielami lokalnymi</t>
  </si>
  <si>
    <t>Wynagrodzenia pracownikiów wraz z kosztami pracodawcy 3 i 1/2 etatu; Materiały, energia, remont, usł. Kateringowa, wynajem mikrofonu bezprzewod., sprzatanie pomieszczeń, usł. Telekomunikacyjne, podróże służbowe, organizacja spotkania dla koordynatorów w Krakowie, ochrona, ZFŚS</t>
  </si>
  <si>
    <t>Dolnośląski Ośrodek Doradztwa Rolniczego</t>
  </si>
  <si>
    <t>Punkty informacyjne SIR podczas imprez organizowanych przez DODR.</t>
  </si>
  <si>
    <t>Szacowana liczba osób odwiedzająca imprezy organizowane przez DODR, na których zorganizowano punkty informacyjne SIR.</t>
  </si>
  <si>
    <t>3 artykuły i 7 informacji - zaproszeń do współpracy w ramach SIR zamieszczonych w miesięczniku DODR "Twój Doradca Rolniczy Rynek".</t>
  </si>
  <si>
    <t>przedstawiciele jednostek samorządowych</t>
  </si>
  <si>
    <t>Środki na funkcjonowanie.
W ramach funkcjonowania pracownicy SIR: aktualizują zakładkę SIR na stronie www.dodr.pl, przygotowują informacje do gazety TDRR, organizują spotkania grupowe i indywidualne w ramach tworzenia sieci kontaktów, pozyskują nowych partnerów do Bazy Partnerów SIR, monitorują działania związane z SIR na Dolnym Śląsku, udzielają zainteresowanym informacje na temat istoty SIR, koordynują prawidłowe realizowanie PO 2016-2017 oraz inne zadania wg bieżących potrzeb. W skład kosztów na funkcjonowanie wchodzą także koszty delegacji pracowników ds. SIR na szkolenia i spotkania związane z pozyskiwaniem wiedzy dot. Sieci oraz w celu tworzenia sieci kontaktów.</t>
  </si>
  <si>
    <t>[Kujawsko-Pomorski Ośrodek Doradztwa Rolniczego w Minikowie]</t>
  </si>
  <si>
    <t>145898.43</t>
  </si>
  <si>
    <t>[Lubelski Ośrodek Doradztwa Rolniczego w Końskowoli]</t>
  </si>
  <si>
    <t>Środki na funkcjonowanie obejmujące: wynagrodzenia pracowników, delegacje, administrowanie zakładką SIR na stronie WODR, szkolenie pracowników SIR, pozyskiwanie Partnerów, współpraca z jednostkami badawczymi</t>
  </si>
  <si>
    <t>- tabela 2.1 statystyki strony internetowej – strona internetowa, a właściwie zakładka SIR na naszej stronie LODR w Końskowoli prowadzona jest w ramach funkcjonowania, więc nie możemy wskazać kosztów związanych z prowadzeniem strony w tabeli 8</t>
  </si>
  <si>
    <t>- w tabeli 8 w wierszu Koszty związane z działalnością/planem działania wpisano sumę, uzupełniono również wiersz dotyczący tabeli 1</t>
  </si>
  <si>
    <t>- usunięto zapisy z tabeli nr 6, przeniesiono do tabeli 1,  ponieważ wcześniej błędnie zinterpretowano i pomyłkowo wpisano szkolenia w tabeli 6.</t>
  </si>
  <si>
    <t>Lubuski Ośrodek Doradztwa Rolniczego</t>
  </si>
  <si>
    <t>w tym:
- 10 dziesięciu laureatów konkursu wiedzy o innowacjach w rolnictwie i na obszarach wiejskich - Targi rolnicze Lubniewice (Glisno)
- 10 dziesięciu laureatów konkursu wiedzy o innowacjach w rolnictwie i na obszarach wiejskich - AGRO-TARG Kalsk</t>
  </si>
  <si>
    <t>inne - dwa konkursy wiedzy o innowacjach rolniczych i na obszarach wiejskich zorganizoane podczas imprez targowych</t>
  </si>
  <si>
    <t>koszty funkcjonowania: płace, wraz z pochodnymi, delegacje, paliwo, mat.biurowe, telefony</t>
  </si>
  <si>
    <t>Łódzki Ośrodek Doradztwa Rolniczego - SIR</t>
  </si>
  <si>
    <t>12000 to średnia liczba odwiedzających i wystawców na targach organizowanych przez ŁÓDR 3 targi razy 12000 osób oraz dożynki 5 tyś i szkolenie 50 osób</t>
  </si>
  <si>
    <t>brak statystyk wejść na zakładkę SIR na stronie ŁODR</t>
  </si>
  <si>
    <t>wynagrodzenie pracowników, ZUS, delegacje, zakup wyposażenia biura wraz ze sprzętem komputerowym, prowadzenie konta, zakup materiałów i wyposażenia SIR  związanych z realizacja Planu Operacyjnego KSOW 2016-2017</t>
  </si>
  <si>
    <t>Małopolski Ośrodek Doradztwa Rolniczego w Karniowicach</t>
  </si>
  <si>
    <t xml:space="preserve">Strona internetowa Małopolskiego Ośrodka Doradztwa Rolniczego w Karniowicach  nie posiada w chwili obecnej funkcjonalności pozwalającej na analizowanie szczegółowych statystyk odwiedzin, stąd niemożliwe jest określenie liczby wejść na podstronę SIR.  </t>
  </si>
  <si>
    <t>W ramach innych grup interesariuszy uwzględniono rolników, przedsiebiorców i przedstawicieli instytucji naukowo-badawczych.</t>
  </si>
  <si>
    <t>Mazowiecki Ośrodek Doradztwa Rolniczego</t>
  </si>
  <si>
    <t>XVII Mazowieckie Dni Rolnictwa w Płońsku - impreza o zasięgu krajowym, której MODR jest organizatorem. Podczas  Mazowieckich Dni Rolnictwa  
zorganizowano punkt konsultacyjny dla Instytutów na temat innowacji.</t>
  </si>
  <si>
    <t>1 film - P1, P2; 1 konkurs - P1,P2; 2 spoty radiowe - P1,P5; 2 ogłoszenia w prasie-P1,P5;1 ogłoszenie na portalu internetowym-P1,P5; 3 zaproszenia dla uczestników wydarzeń-P1,P2,P5</t>
  </si>
  <si>
    <t>inne działania - funkcjonowanie SIR w okresie 01.01 - 31.08.2016, w tym: koszty delegacji, wynagrodzenia pracowników, inne koszty rodzajowe w ramach wydatków bieżących</t>
  </si>
  <si>
    <t>PODKARPACKI OŚRODEK DORADZTWA ROLNICZEGO</t>
  </si>
  <si>
    <t xml:space="preserve">1.konferencje- 2 szt
2.udział w targach i innych imprezach promocyjnych- 4 
Uczestnikami byli rolnicy, leśnicy ,  przedsiębiorcy, doradcy , przedstawiciele instytucji rolniczych i okłorolniczych
</t>
  </si>
  <si>
    <t>dane zostały podane na podstawie statystyk panelu strony w systemie CMS</t>
  </si>
  <si>
    <t>W ramach działalności  statutowej wydano i rozpropagowano na terenie województwa plakat informacyjno-aktywizujący zapraszajacy do współpracy potencjalnych partnerów SIR w ilości 200 szt. Dodatkowo opracowano ulotki informacyjną dot. funkcjonowania SIR i rozpropagowano w ilosci 200 szt.</t>
  </si>
  <si>
    <t>konsultacje z Prorektorem  ds.. Rozwoju i Polityki Finansowej dot. wdrażania działania ,,Współpraca''</t>
  </si>
  <si>
    <t>spotkanie informacyjno-aktywizujące dla potencjalnych uczestników SIR. Informowanie o źródłach finansowania innowacji w rolnictwie na obszarach wiejskich w perspektywie finansowej 2014-2020</t>
  </si>
  <si>
    <t xml:space="preserve">spotkanie informacyjno-aktywizujące dla potencjalnych uczestników SIR. Informowanie o źródłach finansowania innowacji w rolnictwie na obszarach wiejskich w perspektywie finansowej 2014-2020. Uczestnikami spotkań informacyjnych są mieszkancy terenów wiejskich, rolnicy, leśnicy, przedsiebiorcy, przedstaiciele instytucji rolniczych i okołorolniczych. </t>
  </si>
  <si>
    <t>koszty funkcjonowania obejmują:
- wynagrodzenia + pochodne,
- delegacje,
- noclegi,
- materiały biurowe</t>
  </si>
  <si>
    <t>Jednostka Regionalna KSOW woj. opolskiego</t>
  </si>
  <si>
    <r>
      <rPr>
        <b/>
        <sz val="10"/>
        <color indexed="8"/>
        <rFont val="Calibri"/>
        <family val="2"/>
        <charset val="238"/>
      </rPr>
      <t>Wydarzenia o zasięgu krajowym</t>
    </r>
    <r>
      <rPr>
        <sz val="10"/>
        <color indexed="8"/>
        <rFont val="Calibri"/>
        <family val="2"/>
        <charset val="238"/>
      </rPr>
      <t xml:space="preserve">:                                                                                                                                                                                                                                                                                 1. XV Spotkanie organizacji działających na obszarach wiejskich w Marózie                                                                                                                                                                                                                                                                         </t>
    </r>
    <r>
      <rPr>
        <b/>
        <sz val="10"/>
        <color indexed="8"/>
        <rFont val="Calibri"/>
        <family val="2"/>
        <charset val="238"/>
      </rPr>
      <t>Wydarzenia o zasięgu międzynarodowym</t>
    </r>
    <r>
      <rPr>
        <sz val="10"/>
        <color indexed="8"/>
        <rFont val="Calibri"/>
        <family val="2"/>
        <charset val="238"/>
      </rPr>
      <t>:                                                                                                                                                                                                                                                               1. Międzynarodowe Targi Turystyczne ITB Berlin 2016                                                                                                                                                                                                                            2. Wystawa Twórców Ludowych i Rzemiosła Artystycznego Pogranicza Polsko-Czeskiego w Prudniku                                                                                                                                 3. Targi Turystyki Weekendowej "Atrakcje Regionów" w Chorzowie                                                                                                                                                                                                                                                         4. Międzynarodowe Targi Turystyki Wiejskiej i Agroturystyki AGROTRAVEL w Kielcach - stoisko wystawiennicze                                                                                                     5. Międzynarodowe Targi Turystyki Wiejskiej i Agroturystyki AGROTRAVEL w Kielcach - udział w konferencji                                                                                                                6. Międzynarodowe Targi "Rheinland-Pfalz Ausstellung" w Moguncji                                                                                                                                                                                                         7. Święto Konstytucji Nadrenii-Palatynatu w Moguncji                                                                                                                                                                                                                               8. Festyn Przyjaźni Polsko-Niemieckiej w Moguncji                                                                                                                                                                                                                               9. Doroczne Forum Europejskiej Sieci Regionalnego Dziedzictwa Kulinarnego w Oslo                                                                                                                                                                  10. Finał konkursu o Europejską Nagrodę Odnowy Wsi - Węgry                                                                                                                                                                                                                     11. XVI Międzynarodowe Targi Turystyczne "W stronę słońca" w Opolu</t>
    </r>
  </si>
  <si>
    <t>dotyczy strony www.ksow.pl - zakładka woj. opolskiego</t>
  </si>
  <si>
    <t>Dotyczy 1 grupy tematycznej - WGR ds. KSOW woj. opolskiego.</t>
  </si>
  <si>
    <t>Liczba osób wchodzących w skład WGR ds. KSOW woj. opolskiego</t>
  </si>
  <si>
    <t>Uczestnikami szkoleń byli liderzy wiejscy, animatorzy życia na obszarach wiejskich, członkowie sieci "Szlak Lulinarny Województwa Opolskiego Opolki Bifyj, mieszkańcy Gminy Bierawa oraz rolnicy z woj. opolskiego</t>
  </si>
  <si>
    <t>1. W kosztach dot. wydarzeń ujęto także koszty wykonania materiałów promocyjnych i wizualizacyjnych w ramach Planu komunikacyjnego.                                                                         2.Koszty funkcjonowania dotyczą: wynagrodzenia pracowników JR KSOW, koszty najmu pomieszczeń biurowych wraz z energią elektryczną i ogrzewaniem, delegacji służbowych i szkoleń pracowników JR KSOW (excel), zakupów art. biurowych, koszty napraw i konserwacji sprzętu biurowego. Koszty szkoleń pracowników JR KSOW ujęto wraz ze szkoleniami z Planu operacyjnego.</t>
  </si>
  <si>
    <t xml:space="preserve"> </t>
  </si>
  <si>
    <t>Facebook</t>
  </si>
  <si>
    <t>Sporzadziła: Aneta Drobek</t>
  </si>
  <si>
    <t>Szepietowo 29.09.2016</t>
  </si>
  <si>
    <t xml:space="preserve">1.konferencje-  liczba uczestników 2 szt  - 200
Uczestnikami byli rolnicy, leśnicy ,  przedsiębiorcy, doradcy , przedstawiciele instytucji rolniczych i okłorolniczych
</t>
  </si>
  <si>
    <t xml:space="preserve">1 pokaz </t>
  </si>
  <si>
    <t>60 osób</t>
  </si>
  <si>
    <t>brak danych</t>
  </si>
  <si>
    <t xml:space="preserve"> Pomorski Ośrodek Doradztwa Rolniczego</t>
  </si>
  <si>
    <t>1. Stoisko promocyjne na III Pomorskiej Wystawie Bydła Mlecznego - Swięto Mleka w Bolesławowie - organizator: Pomorski Związek Hodowców Bydła Mlecznego w Gdańsku wraz z Gdańskim Oddziałem Polskiej Federacji Hodowców Bydła i Producentów Mleka. ; 2. Stoisko promocyjne na Pomorskich Agro Targach w Lubaniu - organizator: PODR w Lubaniu; 3. Stoisko promocyjnena na Żuławskich Targach Rolnych w Starym Polu - organizator: PODR w Lubaniu; 4. Stoisko promocyjne SIR podczas Jesiennych Targów Ogrodniczo-Nasiennych w Starym Polu - organizator:  PODR w Lubaniu; 5. Stoisko promocyjne SIR podczas Kaszubskiej Jesieni Rolniczej oraz Dożynek Diecezji Pelplińskiej w Lubaniu - organizator: PODR w Lubaniu</t>
  </si>
  <si>
    <t xml:space="preserve">Brak danych odnośnie wystaw na targach </t>
  </si>
  <si>
    <t>Zakładka SIR powstała w 2016 roku. Dane podawane są na podstawie wyliczeń z Google Analytics.</t>
  </si>
  <si>
    <t xml:space="preserve">Publikacje internetowe na stronie: http://podr.pl/sir/   </t>
  </si>
  <si>
    <t xml:space="preserve">1. Przez Innowacyjność do Sukcesu - organizator: Farmer Sp zo.o. ; 2. Innowacyjne wsparcie gospodarstw rolnych - organizator: Stowarzyszenie Absolwentów Wyższych Szkół Zarządzania „ Nasza Europa” i firma „EKOTEC”; 3. Działanie współpraca jako narzędzie wdrażania innowacji - organizator: Urząd Marszałkowski; </t>
  </si>
  <si>
    <t>koszty funkcjonowania związane są z wynagrodzeniami oraz delegacjami na szkolenia i spotkania z zakresu SIR organizowane przez CDR</t>
  </si>
  <si>
    <t>Śląski Ośrodek Doradztwa Rolniczego w Częstochowie</t>
  </si>
  <si>
    <t>Niemożliwe odczytanie statystyk serwera ze względu na atak hakerski na stronę domową ŚODR w Częstochowie</t>
  </si>
  <si>
    <t>Artykuły zamieszczane w prasie branżowej w tym w Śląskich Aktualnościach Rolniczych - 5    (koszty poniesione w ramach funkcjonowania)</t>
  </si>
  <si>
    <t>Spotkanie z przedstawicielami szkół rolniczych, spotkanie z przedstawicielami rolniczych związków branżowych, spotkanie z dyrekcją szkoły rolniczej w Nakle Śląskim. Sptkania na Uniwersytecie Przyrodniczym we Wrocławiu i Uniwersytecie Rolniczym w Krakowie. Spotkanie z Grupą Producencką Klimowicz (koszty poniesione w ramach funkcjonowania)</t>
  </si>
  <si>
    <t>Szkolenia dla doradców w PZDR: Częstochowa, Cieszyn, Lubliniec, Bieruń. Szkolenie nt operacji realizowanych w ramach PO 2016-2017 (koszty poniesione w ramach funkcjonowania)</t>
  </si>
  <si>
    <t>Podano w zł, dot kosztów 2 operacji zakończonych i 3 operacji w toku</t>
  </si>
  <si>
    <t>Świętokrzyski Ośrodek Doradztwa Rolniczego</t>
  </si>
  <si>
    <t>Liczba odsłon wszystkich zakładek i zamieszczonych informacji - 6864</t>
  </si>
  <si>
    <t>W kosztach funkcjonowania zawarte są płace oraz delegacje osób uczestniczących w szkoleniach organizowanych przez CDR dla osób zajmujących się SIRem.</t>
  </si>
  <si>
    <t>Warmińsko-Mazurski Ośrodek Doradztwa Rolniczego z siedzibą w Olsztynie</t>
  </si>
  <si>
    <t>Duża liczba uczestników jest związana z faktem organizacji stoisk informacyjnych SIR podczas imprez lokalnych i regionalnych. Na stoiskach i innych wydarzeniach były prowadzone listy obecności.</t>
  </si>
  <si>
    <t>Na stronie W-MODR jest zakładka poświęcona SIR, jednak nie ma możliwości oddzielnego sprawdzenia wejść na zakładkę.</t>
  </si>
  <si>
    <t>W-MODR nie prowadzi profili w mediach społecznościowych dotyczących SIR</t>
  </si>
  <si>
    <t>Jedno szkolenie dwudniowe obejmowało warsztaty i wyjazd studyjny</t>
  </si>
  <si>
    <t>Wśród przedstawicieli innych grup byli rolnicy chcący wdrażać innowacje w produkcji ogrodniczej uczestniczący w wyjeździe studyjnym na ten temat.</t>
  </si>
  <si>
    <t>wydarzenia z tabeli 1 obejmują również szkolenia z tabeli 6.1 i 6.2. W związku z tym koszty wydarzeń z tabeli 1 zosały pomniejszone o koszty wydarzeń z 6.1 i 6.2, aby nie podwajać kosztów.
Do kosztów funkcjonowania zaliczamy płace z pochodnymi i koszty przejazdów służbowych.
Przyjęty kurs EUR 4,30</t>
  </si>
  <si>
    <t>Wielkopolski Ośrodek Doradztwa Rolniczego w Poznaniu</t>
  </si>
  <si>
    <t>1 spotkanie - liczba uczesników - 40, 2 stoiska informacyjno-promocyjne - stoiska na Wielkopolskich Targach Rolniczych 2016, liczba uczesników Targów szacunkowo 15 tys.</t>
  </si>
  <si>
    <t>WODR w Poznaniu nie prowadzi tak szczegółowej statystyki.</t>
  </si>
  <si>
    <t>Inne: producenci rolni</t>
  </si>
  <si>
    <t>Koszty funkcjonowania w zł: materiały, usługi obce, wynagrodzenia,składki, delegacje.</t>
  </si>
  <si>
    <t>[Zachodniopomorski Ośrodek Doradztwa Rolniczego w Barzkowicach]</t>
  </si>
  <si>
    <t>brak statystyki wejść na stronę internetową - brak zliczania wejść ze względów technicznych</t>
  </si>
  <si>
    <t>facebook, newsletter - nie posiadamy instalacji</t>
  </si>
  <si>
    <t xml:space="preserve">Publikacja broszura UPRAWA ROŚLIN NA CELE ENEGETYCZNE nakład 500 egz.  na stoisko informacyjne SIR podczas XXIX Targów Rolnych AGRO POMERANIA 2016 oraz adresowana do rolników i samorządów lokalnych oraz doradców ZODR,                                                                                                                          publikacja  broszura INNOWACYJNE ROLNICTWO nakład 100 egz. na stoisko informacyjne SIR podczas XXIX Targów Rolnych AGRO POMERANIA 2016 adresowane do doradców ZODR i rolników,                                                                                                                                                                                                                                      ZACHODNIOPOMORSKI MAGAZYN ROLNICZY nr 108 marzec 2016 nakład 3000 egz.BY sprostać wyzwaniom przyszłości str. 20.21.                                                                                           ZACHODNIOPOMORSKI MAGAZYN ROLNICZY nr 110 maj 2016 nakład 3000 egz.Odmiana dobrze dobrana str. 22-25.                                                                             ZACHODNIOPOMORSKI MAGAZYN ROLNICZY nr 112 lipiec 2016 nakład 3000 egz.Europejski tydzień zrównoważonego rozwoju 2016 str. 6.                                  ZACHODNIOPOMORSKI MAGAZYN ROLNICZY nr 112 lipiec 2016 nakład 3000 egz.Innowacje w produkcji roślinnej str. 8.                                  ZACHODNIOPOMORSKI MAGAZYN ROLNICZY nr 109 kwiecień 2016 nakład 3000 egz. Promocja SIR zaproszenie na konferencjęnt. Uproszczenia i innowacje w technologiach produkcji roślinnej                                                       </t>
  </si>
  <si>
    <t>strona internetowa www.zodr.pl</t>
  </si>
  <si>
    <t xml:space="preserve">Porozumienie z dnia 17.08.15 r.  z LGD, Stowarzyszeniem Klaster Energii i Środowiska, Fundacją w zakresie upowszechniania wiedzy i dobrych praktyk w zakresie promocji OZE oraz innowacji wśród mieszkańców obszarów wiejskich, pozyskiwania środków zewnętrznych w celu realizacji wspólnych projektów w zakresie innowacji;                                                                                                                                                                                                                                                                           ZODRjako partner wspierający uczestniczy w międzynarodowym projekcie WATERPROTECT - Innovative tools enabling drinking WATER PROTECTION in rural and urban environents ProposalID 727450-1, uczestniczy 7 państw UE, projekt złożony w KE;                                                                                                              Podpisanie w styczniu 2016 r. listu intencyjnego przez 20 podmiotów reprezentujących LGD, uczelnie wyższe, fundacje, przedsiębiorców, samorząd w zakresie innowacyjnych rozwiązań dotyczących OZE, wspierranie i propagowanie samowystarczalności energetycznej na poziomie lokalnym w gospodarstwach rolnych na bazie gminy Przelewice, powiat pyrzycki. Opracowano i wydrukowano broszurę UPRAWA ROŚLIN NA CELE ENERETYCZE. </t>
  </si>
  <si>
    <t xml:space="preserve">Spotkanie informacyjne 14-15 styczeń 2016 r. lokalne źródła energii OZE i innowacje dla obszarów wiejskich na bazie gminy Przelewice, powiat pyrzycki;                          
   Sieć na rzecz innowacji w rolnictwie i na obszarach wiejskich 08 luty 2016 spotkanie w ZODR TZD Szczecinek;                                                                                             
 Sieć na rzecz innowacji w rolnictwie a integrowana ochrona roślin ZODR TZD w Świdwinie;       Szkolenie 10 marzec 2016 r. instalacje OZE w gospodarstwie rolnym oraz sieć innowacji w rolnictwie we współpracy ZODR ze Spółdzielnią energetyczną Prosument z Leszna;        
    Spotkanie informacyjne 17 marzec 2016 r. lokalne źródła energii OZE i innowacje dla obszarów wiejskich na bazie gminy Przelewice, powiat pyrzycki;                                                                            
 Spotkanie informacyjne 14 kwiecień 2016 r. lokalne źródła energii OZE i innowacje dla obszarów wiejskich na bazie gminy Przelewice, powiat pyrzycki;  Szkolenie dnia 09 maja 2016 r. nt. Sieci innowacji w rolnictwie i na obszarach wiejskich i jej znaczenie; w Zachodniopomorskim Uniwersytecie Technologicznym w Szczecinie              
</t>
  </si>
  <si>
    <t>W 2016 roku utworzono 3 grupy tematyczne do dalszej ciągłej współpracy w tym 1 o charakterze międzynarodowym dotyczącym ochronie środowiska okołorolniczego związanej z pracami badawczymi w zakresie odpływu azotu ze źródeł rolniczych, dwie grupy w zakresie  energetyki odnawialnej i samowystarczalności energetycznej na poziomie gminy i energetyki prosumenckiej i zrównoważonego rozwoju.</t>
  </si>
  <si>
    <t>W celu usytematyzowania dalszej współpracy  oraz jej kontynuacji podpisano lisy lntencyjne i porozumienia w skład których wchodzą LGD, uczelnie wyższe, fundacje, instytuty badawcze oraz przedsiębiorcy. Aktywnie uczestniczy 30 osób (podmiotów) w układzie sformalizowanym oraz wiele innych osób w działaniach doraźnych. W okresie dalszego funkcjonowania SIR krąg osób zaangażowanych z uwagi na kolejne szkolenia i spotkania będzie się zwiększał. Podjęte działania informacyjne oraz coraz większa konkurencyjność rolnictwa z podmiotami zagranicznymi wymusza konieczność wprowadzania innowacji w gospodarstwach rolnych w celu zwiększenia wydajności polskiego rolnictwa, obniżenia kosztów produkcji i wprowadzania nowych rozwiązań organizacyjnych w celu pozyskiwania dochodów z alternatywnych źródeł z uwagi na fakt, że polskie gospdarstwa pod względem obszarowym na tle krajów UE są niewielkie.</t>
  </si>
  <si>
    <t>brak</t>
  </si>
  <si>
    <t>informacja nt. ankiety EPI - AGRI, maj 2016 na stronie www.zodr.pl</t>
  </si>
  <si>
    <t xml:space="preserve">14-15 styczeń 2016 r. lokalne źródła energii OZE dla obszarów wiejskich i innowacje na bazie gminy Przelewice, powiat pyrzycki 21 osób;8 luty 2016 r. Sieć na rzecz innowacji w rolnictwie i na obszarach wiejskich TZD w Szczecinku 20 osób; 24 luty 2016 Sieć na rzecz innowacji w rolnictwie a integrowana ochrona roślin w TZD w Świdwinie - 37 osób; 10 marzec 2016 r. Instalacje OZE w gospodarstwie rolnym oraz innowacie w rolnictwie 28 osób;  17 marzec 2016 r. lokalne źródła energii OZE dla obszarów wiejskich na bazie gminy przelewice, powiat pyrzycki pod patronatem Wicemarszałka województwa zachodniopomorskiego Jarosława Rzepy  32 osoby; 1 kwiecień 2016 r. Wiosenna AKADEMIA POLOWA nawożenie precyzyjne 60 osób;  14 kwiecień 2016 r. spotkanie w sprawie podpisania listu intencyjnego dotyczącego wspołpracy w zakresie innowacyjnych rozwiązań OZE dla obszarów wiejskich 8 uczestników;          </t>
  </si>
  <si>
    <t>W 2016 roku zrealizowano szereg spotkań  z inicjatywy ZODR w Barzkowicach w celu wyszukania potencjalnych partnerów do efektywnej i konstruktywnej wspołpracy, włączyliśmy do poszukiwania potencjalnych parnerów Terenowe Zespoły Doradców ZODR w Barzkowicach</t>
  </si>
  <si>
    <t xml:space="preserve">kwoty w zlotych                           koszty funkcjonowania ogółem: 57 687,24 zł. z tego: wynagrodzenia 53 899,15 zł.; noclegi 120,00 zł.;                        podróże służbowe 3 668,09 zł.                               </t>
  </si>
  <si>
    <t>Zestawienie zbiorcze</t>
  </si>
  <si>
    <t xml:space="preserve">Krajowe: 1. Od zaradności do przedsiębiorczości - 49 os., 2. Wyniki badań naukowych umożliwiających wprowadzenie nowoczesnych rozwiązań w gospodarstwie ekologicznym - 70os., 3. Praktyczne wykorzystanie wyników badań naukowych we wdrażaniu innowacji w produkcji ogrodniczej - 55 os., 4. Innowacyjne rozwiązania w uprawach ekologicznych, w produkcji zwierzęcej oraz przetwórstwie produktów ekologicznych wdrażane w ekologicznych gospodarstwach demonstracyjnych województwa wielkopolskiego - 30 os., 5.  Konferencja: „Innowacje w rolnictwie – kluczowe dla wsparcia inwestycji i konkurencyjności” - 160 os., 6. Wykorzystanie innowacji w gospodarstwie rolnym w zakresie ochrony środowiska - wyjazd studyjny I - 25 os., 7. Wykorzystanie innowacji w gospodarstwie rolnym w zakresie ochrony środowiska - wyjazd studyjny II - 25 os.  Międzynarodowe: 1. XII Międzynarodowe Targi Techniki Rolniczej AGROTECH w Kielcach, stoisko Wiedza i innowacja -  64330 to liczba odwiedzających całe targi (źródło: http://www.targikielce.pl/pl/agrotech.htm) </t>
  </si>
  <si>
    <t>promocja osiągnięć w sferze rolnictwa i rozwoju obszarów wiejskich (promocja dobrych praktyk) ,  szkolenie i konsultacje z działania "Budowa lub modernizacja dróg lokalnych", stoisko informacyjno-promocyjne PROW 2014-2020 podczas "Kujawsko-Pomorskiego Festiwalu Gęsiny", organizacja stoiska informacyjno-promocyjnego PROW 2014-2020 podczas "Święta gęsi na Krajnie",  stoisko informacyjno-promocyjne PROW 2014-2020 podczas Dożynek Wojewódzkich, stoisko informacyjno-promocyjne PROW 2014-2020 podczas Festiwalu Smaku w Grucznie, stoisko informacyjno-promocyjne PROW 2014-2020 podczas spotkania dozynkowego Rolników Pomorza i Kujaw, stoisko informacyjno-promocyjne PROW 2014-2020 podczas Turnieju Rycerskiego w Golubiu -Dobrzyniu, uroczystość podpisania i wręczenia umów dla beneficjentów PROW 2014-2020,organizacja panelu tematycznego podczas Otwartego Forum Rolników Pomorza i Kujaw,szkolenie dla beneficjentów PROW 2014-2020 "Budowa lub modernizacja dróg lokalnych - szkolenie z zakresu zasad udzielania zamówień publicznych w PROW 2014-2020", 
imprezy międzynarodowe: stoisko na targach "Grune Woche'2016" i udział przedstawicieli regionu w Forum Europejskiej Sieci Dziedzictwa Kulinarnego w Oslo
imprezy krajowe: Festiwal Smaku w Grucznie, Gęś Biała Kołudzkaa , Turniej Rycerski w Golubiu -Dobrzyniu</t>
  </si>
  <si>
    <t>uczestnicy imprez międzynarodowych (odwiedzający) - Grune Woche - 400012 , Forum - 78
krajowe: Festiwal smaku - 35012,  Gęsina - 5745; Turniej - 8585</t>
  </si>
  <si>
    <t>grupa robocza ds.  KSOW, podejmująca uchwały ws. planów i sprawozdań</t>
  </si>
  <si>
    <t>Koszty związane z działalnością/planem działania, w tym:</t>
  </si>
  <si>
    <t xml:space="preserve"> - wydarzenia (tab. 1)</t>
  </si>
  <si>
    <t xml:space="preserve"> -  strona internetowa (tab. 2.1, 2.2)</t>
  </si>
  <si>
    <t xml:space="preserve"> -  związane z innymi działaniami komunikacji (tab. 2.3, 2.4)</t>
  </si>
  <si>
    <t xml:space="preserve"> -  związane z innymi działaniami (tab. 3, 4, 5, 6, 7)</t>
  </si>
  <si>
    <t xml:space="preserve">Inne: dotyczy wykonania materiałów informacyjno - promocyjnych, zasięg zadania - lokalny/regionalny - jako promocja programu i KSOW na terenie Województwa Lubuskiego.                                                                                                                                                                                                                                                              Zadanie: Wyjazd  studyjno szkoleniowy do Skierniewic, dla sadoników i doradców rolnych - organizator SR KSOW woj. lubuskie, jednostak sieci - Lubuski Ośrodek Doradztwa Rolniczego w Kalsku                                                                                                                                                                                                                                    Zadanie międzynarodowe - dotyczy organizacji i udziału w Międzynarodowych Targach Grune Woche 2016                                                                                                                                                                                                   </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</si>
  <si>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budżet dla poszczególnych kategorii i wskaż trudności w komentarzu.</t>
    </r>
    <r>
      <rPr>
        <sz val="12"/>
        <color indexed="8"/>
        <rFont val="Calibri"/>
        <family val="2"/>
      </rPr>
      <t xml:space="preserve">
</t>
    </r>
    <r>
      <rPr>
        <b/>
        <u/>
        <sz val="12"/>
        <color indexed="8"/>
        <rFont val="Calibri"/>
        <family val="2"/>
        <charset val="238"/>
      </rPr>
      <t/>
    </r>
  </si>
  <si>
    <t xml:space="preserve">Udział w Międzynarodowych Targach Turystyki Wiejskiej i Agroturystyki Agrotravel podczas którego województwo łódzkie i mazowieckie wspólnie zrealizowały projekt pn. "Pociąg do natury", który wygrał Międzynarodowe Targi Turystyki Wiejskiej i Agroturystyki Agrotravel. Podczas targów w przedmiotowym wydarzeniu brały udział również inne jednostki regionalne KSOW. Szacuje się udział 20 000 odwiedzających stoisko województwa łódzkiego  oraz udział 40 osób tj. wystawców.  Zakres tematyczny inne lub mieszane dotyczy udziału samorządu województwa łódzkiego  w wydarzeniach organizowanych przez jednostki samorządu terytorialnego, powiatowego, koła gospodyń wiejskich, sieć LGD, beneficjentów PROW 2014-2020 , gdzie w  ramach  seminariów  informacyjnych przekazywano wiedzę dotyczącą możliwości wykorzystania środków w ramach PROW 2014-2020.  </t>
  </si>
  <si>
    <t xml:space="preserve">Udział w Międzynarodowych Targach Turystyki Wiejskiej i Agroturystyki. Szacuje się udział 20 000 odwiedzających stoisko województwa łódzkiego  oraz udział 40 osób tj. wystawców.  </t>
  </si>
  <si>
    <t>Liczba artykułów /informacji do publikacji ENRD/ EIP</t>
  </si>
  <si>
    <t xml:space="preserve">Organizacja przez samorząd województwa łódzkiego szkolenia pn. Budowa i modernizacja dróg lokalnych". Wzięło w nim udział 268 przedstawicieli gmin i powiatów z terenu województwa łódzkiego. Na szkoleniu omówione zostały zasady wypełniania wniosku o przyznanie pomocy, realizacji projektów, informacje dotyczące poprawnie przeprowadzonego postępowania o udzielenie zamówienia publicznego oraz wytyczne wynikające ze stanowiska Ministerstwa Rolnictwa i Rozwoju Wsi Podczas szkolenia przekazywano informację nt. możliwości wykorzystania innych środków w ramach działań PROW 20014-2020.  </t>
  </si>
  <si>
    <t>[Województwo Małopolskie]</t>
  </si>
  <si>
    <t>Udział w Targach Grune Woche w Berlinie: zakres tematyczny - promocja, Agrotravel w Kielcach: zakres tematyczny - promocja, Regionalia w Warszawie, Zorganizowanie konferencji dla LGD, Uroczyste wręczenie umów LGD na realizację LSR: Kraków, Tarnów, Nowy Sącz, Materiały promocyjne</t>
  </si>
  <si>
    <t>Udział w Targach Grune Woche w Berlinie: około 400 000,00 - odwiedzających, Agrotravel w Kielcach: około 20 000,00 - odwiedzających, Regionalia w Warszawie: około 12 000,00 - odwiedzających, Zorganizowanie konferencji dla LGD: 72 - uczestników, Uroczyste wręczenie umów LGD na realizację LSR: 71 - uczestników, Materiały promocyjne</t>
  </si>
  <si>
    <t>Małopolska Grupa Robocza ds. KSOW, Grupa opiniowała dokumenty obiegowo, 4 - obiegi dokumentów</t>
  </si>
  <si>
    <t>Grupa opiniowała dokumenty</t>
  </si>
  <si>
    <t>20 - Liczba członków Małopolskiej Grupy Roboczej ds. KSOW, w obiegowym opiniowaniu dokumentów brało udział 35 członków 
(4 obiegi)</t>
  </si>
  <si>
    <t xml:space="preserve">Wydarzenia o zasięgu międzynarodowym: VIII Międzynarodowe Targi Turystyki Wiejskiej i Agroturystyki Agrotravel - 2016;  KONGRES MŁODYCH ROLNIKÓW; Wydarzenia o zasięgu krajowym: Toruński Festiwal Smaku i Targi Wypoczynek; Targi Produktów Regionalnych i Ekologicznych REGIONALIA; Dzień Ziemi - 2016. </t>
  </si>
  <si>
    <t>)</t>
  </si>
  <si>
    <t xml:space="preserve">Wydarzenia o zasięgu międzynarodowym: VIII Międzynarodowe Targi Turystyki Wiejskiej i Agroturystyki Agrotravel -2016 (20 tys. osób); KONGRES MŁODYCH ROLNIKÓW organizowany przez EUROPEA POLSKA (301 osób); Wydarzenia o zasięgu krajowym: Toruński Festiwal Smaku i Targi Wypoczynek (5 tys. osób); Targi Produktów Regionalnych i Ekologicznych REGIONALIA  (6,5 tys. osób) ; Dzień Ziemi - 2016 (30 tys. osób). </t>
  </si>
  <si>
    <t>styczeń - sierpień 2016 r.</t>
  </si>
  <si>
    <t xml:space="preserve">                                                                                                                                                                                                                                                                                                                                                                                                                                                                                                                         Konferencja Z WYJAZDEM STUDYJNYM 19-20 maja 2016 UPROSZCZENIA I INNOWACJE W TECHNOLOGIACH PRODUKCJI ROŚLINNEJ;              grupa mieszana, uczestnicy: doradcy,  rolnicy, przedsiębiorcy rolni, pracownicy nauki, pracownicy instytucji okolorolniczych                  </t>
  </si>
  <si>
    <t xml:space="preserve">     W 2016 roku w ramch szkoleń w ramach działania opreacyjnego oraz innych szkoleń związanych tematycznie z innowacyjnością na obszarach wiejsich uczestniczyło łącznie 266 uczestników                                                            grupa mieszana, uczestnicy: doradcy,  rolnicy, przedsiębiorcy rolni, pracownicy nauki, pracownicy instytucji okolorolniczych                  </t>
  </si>
  <si>
    <r>
      <rPr>
        <b/>
        <sz val="10"/>
        <color indexed="8"/>
        <rFont val="Calibri"/>
        <family val="2"/>
        <charset val="238"/>
      </rPr>
      <t>Wydarzenia o zasięgu krajowym</t>
    </r>
    <r>
      <rPr>
        <sz val="10"/>
        <color indexed="8"/>
        <rFont val="Calibri"/>
        <family val="2"/>
        <charset val="238"/>
      </rPr>
      <t xml:space="preserve">:                                                                                                                                                                                                                                                                                 1. XV Spotkanie organizacji działających na obszarach wiejskich w Marózie - 500 osób                                                                                                                                                                                                                                                                         </t>
    </r>
    <r>
      <rPr>
        <b/>
        <sz val="10"/>
        <color indexed="8"/>
        <rFont val="Calibri"/>
        <family val="2"/>
        <charset val="238"/>
      </rPr>
      <t>Wydarzenia o zasięgu międzynarodowym</t>
    </r>
    <r>
      <rPr>
        <sz val="10"/>
        <color indexed="8"/>
        <rFont val="Calibri"/>
        <family val="2"/>
        <charset val="238"/>
      </rPr>
      <t>:                                                                                                                                                                                                                                                               1. Międzynarodowe Targi Turystyczne ITB Berlin 2016 - 120 000 osób                                                                                                                                                                                                                          2. Wystawa Twórców Ludowych i Rzemiosła Artystycznego Pogranicza Polsko-Czeskiego w Prudniku - 10 000 osób                                                                                                                                 3. Targi Turystyki Weekendowej "Atrakcje Regionów" w Chorzowie - 25 000 osób                                                                                                                                                                                                                                                         4. Międzynarodowe Targi Turystyki Wiejskiej i Agroturystyki AGROTRAVEL w Kielcach - stoisko wystawiennicze - 20 000 osób                                                                                                     5. Międzynarodowe Targi Turystyki Wiejskiej i Agroturystyki AGROTRAVEL w Kielcach - udział w konferencji - 600 osób                                                                                                                6. Międzynarodowe Targi "Rheinland-Pfalz Ausstellung" w Moguncji - 70 000 osób                                                                                                                                                                                                         7. Święto Konstytucji Nadrenii-Palatynatu w Moguncji - 40 000 osób                                                                                                                                                                                                                               8. Festyn Przyjaźni Polsko-Niemieckiej w Moguncji - 10 000 osób                                                                                                                                                                                                                               9. Doroczne Forum Europejskiej Sieci Regionalnego Dziedzictwa Kulinarnego w Oslo - 400 osób                                                                                                                                                                  10. Finał konkursu o Europejską Nagrodę Odnowy Wsi - Węgry - 1 500 osób                                                                                                                                                                                                                     11. XVI Międzynarodowe Targi Turystyczne "W stronę słońca" w Opolu - 20 000 osób</t>
    </r>
  </si>
  <si>
    <t>JR woj.. Podkarpackiego</t>
  </si>
  <si>
    <r>
      <t>! Przedsięwzięcie zrealizowane z naciskiem na rozwój gospodarczy na obszarach wiejskich i włączenie społeczne</t>
    </r>
    <r>
      <rPr>
        <sz val="10"/>
        <color rgb="FFFF0000"/>
        <rFont val="Calibri"/>
        <family val="2"/>
        <charset val="238"/>
      </rPr>
      <t xml:space="preserve"> (w wydarzeniu nie uczestniczyły innejednostki regionalne KSOW):Organizacja II Międzynarodowego Festiwalu Kuchni Dworskiej im. Hanny Szymanderskiej w Zamku Dubiecko</t>
    </r>
  </si>
  <si>
    <t>W wydarzeniu nie uczesticzyły inne jednistki regionalne KSOW.</t>
  </si>
  <si>
    <t>40 128</t>
  </si>
  <si>
    <r>
      <rPr>
        <sz val="7"/>
        <color theme="1"/>
        <rFont val="Times New Roman"/>
        <family val="1"/>
        <charset val="238"/>
      </rPr>
      <t xml:space="preserve">    </t>
    </r>
    <r>
      <rPr>
        <b/>
        <sz val="11"/>
        <color rgb="FFFF0000"/>
        <rFont val="Calibri"/>
        <family val="2"/>
        <charset val="238"/>
        <scheme val="minor"/>
      </rPr>
      <t>28 885</t>
    </r>
  </si>
  <si>
    <t>Brak danych</t>
  </si>
  <si>
    <t>JR woj.. Pomorskiego</t>
  </si>
  <si>
    <r>
      <rPr>
        <b/>
        <u/>
        <sz val="12"/>
        <color rgb="FF000000"/>
        <rFont val="Calibri"/>
        <family val="2"/>
        <charset val="238"/>
      </rPr>
      <t xml:space="preserve">Cel i kontekst Wspólnej </t>
    </r>
    <r>
      <rPr>
        <b/>
        <u/>
        <sz val="12"/>
        <color rgb="FF000000"/>
        <rFont val="Calibri"/>
        <family val="2"/>
        <charset val="238"/>
      </rPr>
      <t>Statystyki Sieci</t>
    </r>
    <r>
      <rPr>
        <b/>
        <u/>
        <sz val="12"/>
        <color rgb="FF000000"/>
        <rFont val="Calibri"/>
        <family val="2"/>
        <charset val="238"/>
      </rPr>
      <t xml:space="preserve">
</t>
    </r>
    <r>
      <rPr>
        <sz val="12"/>
        <color rgb="FF000000"/>
        <rFont val="Calibri"/>
        <family val="2"/>
        <charset val="238"/>
      </rPr>
      <t xml:space="preserve">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rgb="FF000000"/>
        <rFont val="Calibri"/>
        <family val="2"/>
        <charset val="238"/>
      </rPr>
      <t xml:space="preserve">Powiązania między Wspólną </t>
    </r>
    <r>
      <rPr>
        <b/>
        <u/>
        <sz val="12"/>
        <color rgb="FF000000"/>
        <rFont val="Calibri"/>
        <family val="2"/>
        <charset val="238"/>
      </rPr>
      <t xml:space="preserve">Statystyką Sieci i </t>
    </r>
    <r>
      <rPr>
        <b/>
        <u/>
        <sz val="12"/>
        <color rgb="FF000000"/>
        <rFont val="Calibri"/>
        <family val="2"/>
        <charset val="238"/>
      </rPr>
      <t xml:space="preserve">obligatoryjnymi wskaźnikami </t>
    </r>
    <r>
      <rPr>
        <b/>
        <u/>
        <sz val="12"/>
        <color rgb="FF000000"/>
        <rFont val="Calibri"/>
        <family val="2"/>
        <charset val="238"/>
      </rPr>
      <t xml:space="preserve">monitorowania określonymi w </t>
    </r>
    <r>
      <rPr>
        <b/>
        <u/>
        <sz val="12"/>
        <color rgb="FF000000"/>
        <rFont val="Calibri"/>
        <family val="2"/>
        <charset val="238"/>
      </rPr>
      <t xml:space="preserve">rozporządzeniu wykonawczym </t>
    </r>
    <r>
      <rPr>
        <b/>
        <u/>
        <sz val="12"/>
        <color rgb="FF000000"/>
        <rFont val="Calibri"/>
        <family val="2"/>
        <charset val="238"/>
      </rPr>
      <t>KE (UE) nr 808/2014</t>
    </r>
    <r>
      <rPr>
        <b/>
        <u/>
        <sz val="12"/>
        <color rgb="FF000000"/>
        <rFont val="Calibri"/>
        <family val="2"/>
        <charset val="238"/>
      </rPr>
      <t xml:space="preserve">
</t>
    </r>
    <r>
      <rPr>
        <sz val="12"/>
        <color rgb="FF000000"/>
        <rFont val="Calibri"/>
        <family val="2"/>
        <charset val="238"/>
      </rPr>
      <t xml:space="preserve">Celem Wspólnej Statystyki Sieci jest ułatwienie zbierania danych do obligatoryjnych wskaźników. Wszystkie podmioty zaangażowane w realizację zadań sieci wypełniają tylko arkusz </t>
    </r>
    <r>
      <rPr>
        <i/>
        <sz val="12"/>
        <color rgb="FF000000"/>
        <rFont val="Calibri"/>
        <family val="2"/>
        <charset val="238"/>
      </rPr>
      <t>"Wspólna Statystyka Sieci".</t>
    </r>
    <r>
      <rPr>
        <i/>
        <sz val="12"/>
        <color rgb="FF000000"/>
        <rFont val="Calibri"/>
        <family val="2"/>
        <charset val="238"/>
      </rPr>
      <t xml:space="preserve">
</t>
    </r>
    <r>
      <rPr>
        <sz val="12"/>
        <color rgb="FF000000"/>
        <rFont val="Calibri"/>
        <family val="2"/>
        <charset val="238"/>
      </rPr>
      <t xml:space="preserve">
</t>
    </r>
    <r>
      <rPr>
        <b/>
        <u/>
        <sz val="12"/>
        <color rgb="FF000000"/>
        <rFont val="Calibri"/>
        <family val="2"/>
        <charset val="238"/>
      </rPr>
      <t xml:space="preserve">Definicje i wytyczne do </t>
    </r>
    <r>
      <rPr>
        <b/>
        <u/>
        <sz val="12"/>
        <color rgb="FF000000"/>
        <rFont val="Calibri"/>
        <family val="2"/>
        <charset val="238"/>
      </rPr>
      <t>poszczególnych wskaźników</t>
    </r>
    <r>
      <rPr>
        <b/>
        <u/>
        <sz val="12"/>
        <color rgb="FF000000"/>
        <rFont val="Calibri"/>
        <family val="2"/>
        <charset val="238"/>
      </rPr>
      <t xml:space="preserve">
</t>
    </r>
    <r>
      <rPr>
        <sz val="12"/>
        <color rgb="FF000000"/>
        <rFont val="Calibri"/>
        <family val="2"/>
        <charset val="238"/>
      </rPr>
      <t>W opisie poszczególnych wskaźników/mierników znajdują się wytyczne dla każdego wskaźnika. W sytuacji, kiedy wytyczne nie są jasne albo mierniki/wskaźniki nie są możliwe do uzupełnienia - prosimy wypełnić rubrykę "K</t>
    </r>
    <r>
      <rPr>
        <i/>
        <sz val="12"/>
        <color rgb="FF000000"/>
        <rFont val="Calibri"/>
        <family val="2"/>
        <charset val="238"/>
      </rPr>
      <t>omentarze"</t>
    </r>
    <r>
      <rPr>
        <sz val="12"/>
        <color rgb="FF000000"/>
        <rFont val="Calibri"/>
        <family val="2"/>
        <charset val="238"/>
      </rPr>
      <t xml:space="preserve">.
 Zakres tematyczny został powiązany z priorytetami PROW 2014-2020.
</t>
    </r>
    <r>
      <rPr>
        <b/>
        <u/>
        <sz val="12"/>
        <color rgb="FF000000"/>
        <rFont val="Calibri"/>
        <family val="2"/>
        <charset val="238"/>
      </rPr>
      <t>Udział w budżecie</t>
    </r>
    <r>
      <rPr>
        <b/>
        <u/>
        <sz val="12"/>
        <color rgb="FF000000"/>
        <rFont val="Calibri"/>
        <family val="2"/>
        <charset val="238"/>
      </rPr>
      <t xml:space="preserve">
</t>
    </r>
    <r>
      <rPr>
        <sz val="12"/>
        <color rgb="FF000000"/>
        <rFont val="Calibri"/>
        <family val="2"/>
        <charset val="238"/>
      </rPr>
      <t>Szacowany podział budżetu (Tabela 8) ma na celu dostarczenie informacji jak proporcjonalnie środki</t>
    </r>
    <r>
      <rPr>
        <b/>
        <sz val="12"/>
        <color rgb="FF000000"/>
        <rFont val="Calibri"/>
        <family val="2"/>
        <charset val="238"/>
      </rPr>
      <t xml:space="preserve"> </t>
    </r>
    <r>
      <rPr>
        <sz val="12"/>
        <color rgb="FF000000"/>
        <rFont val="Calibri"/>
        <family val="2"/>
        <charset val="238"/>
      </rPr>
      <t xml:space="preserve">rocznego budżetu sieci zostały przeznaczone na odpowiednie działania objęte wskaźnikami. Proszę podaj budzet dla poszczególnych kategorii i wskaż trudności w komentarzu.
</t>
    </r>
  </si>
  <si>
    <r>
      <t>Komentarze</t>
    </r>
    <r>
      <rPr>
        <sz val="10"/>
        <color rgb="FF000000"/>
        <rFont val="Calibri"/>
        <family val="2"/>
        <charset val="238"/>
      </rPr>
      <t xml:space="preserve">
(proszę wskazać co jest rozumiane </t>
    </r>
    <r>
      <rPr>
        <sz val="10"/>
        <color rgb="FF000000"/>
        <rFont val="Calibri"/>
        <family val="2"/>
        <charset val="238"/>
      </rPr>
      <t>przez kategorię "inne")</t>
    </r>
  </si>
  <si>
    <t>z naciskiem na LEADER/RLKS i LGD (włączając współpracę) (P6)</t>
  </si>
  <si>
    <t>W kolumnie Inne uwzględniono 3 spotkania (spotkanie zorganizowane przez Gminę Pilica, spotkanie dla beneficjentów i potencjalnych beneficjentów PROW 2014-2020, spotkanie dla LGD) o następującym  zakresie tematycznym: fundusze unijne, warunki i tryb przyznawania pomocy finansowej w ramach wybranych działań PROW 2014-2020 oraz 1 imprezę plenerową zorganizowaną przez Powiat Zawierciański mającą na celu promocję zrównoważonego rozwoju obszarów wiejskich. W/w spotkania zostały wykazane również w tabeli 6.1 Liczba działań o charakterze szkoleniowym. Wydarzenie o zasięgu krajowym – Targi Turystyki Weekendowej Atrakcje Regionów, wydarzenie o zasięgu międzynarodowym – VIII Międzynarodowe Targi Turystyki Wiejskiej i Agroturystyki AGROTRAVEL.</t>
  </si>
  <si>
    <t xml:space="preserve">Liczbę uczestników określono na podstawie posiadanych list obecności (dot. spotkań) oraz na podstawie informacji uzyskanych od Partnerów KSOW organizujących dane wydarzenie (dot. m.in. imprez plenerowych oraz targów, które są imprezami o charakterze otwartym  a liczba odwiedzających jest szacunkowa).                                      </t>
  </si>
  <si>
    <r>
      <t>W kolumnie</t>
    </r>
    <r>
      <rPr>
        <i/>
        <sz val="10"/>
        <color rgb="FF000000"/>
        <rFont val="Calibri"/>
        <family val="2"/>
        <charset val="238"/>
      </rPr>
      <t xml:space="preserve"> Inne lub mieszane</t>
    </r>
    <r>
      <rPr>
        <sz val="10"/>
        <color rgb="FF000000"/>
        <rFont val="Calibri"/>
        <family val="2"/>
        <charset val="238"/>
      </rPr>
      <t xml:space="preserve"> uwzględniono następujące publikacje: biuletyn "Wyniki 2015. Porejestrowe Doświadczalnictwo Odmianowe w Województwie Śląskim w roku 2015";  broszurę informacyjną "Lista Zalecanych Odmian do upraw w województwie śląskim na rok 2016"; publikację książkową pt. ”Gmina Gorzyce - MIEJSCA LUDZIE WYDARZENIA”.</t>
    </r>
  </si>
  <si>
    <t>Liczba konkursów/ kategorii konkursowych</t>
  </si>
  <si>
    <r>
      <t>Liczba innych narzędzi komunikacyjnych - proszę określić jakich w "</t>
    </r>
    <r>
      <rPr>
        <i/>
        <sz val="10"/>
        <color rgb="FF000000"/>
        <rFont val="Calibri"/>
        <family val="2"/>
        <charset val="238"/>
      </rPr>
      <t>Komentarzu"</t>
    </r>
  </si>
  <si>
    <t>W Planie działania KSOW na rok 2016 zaplanowano dwa konkursy. Aktualnie oba konkursy w trakcie realizacji.</t>
  </si>
  <si>
    <t>3.1 Liczba zebranych i upowszechnionych przykładów dobrej praktyki</t>
  </si>
  <si>
    <r>
      <t>Komentarze</t>
    </r>
    <r>
      <rPr>
        <b/>
        <sz val="10"/>
        <color rgb="FF000000"/>
        <rFont val="Calibri"/>
        <family val="2"/>
        <charset val="238"/>
      </rPr>
      <t xml:space="preserve">
</t>
    </r>
    <r>
      <rPr>
        <sz val="10"/>
        <color rgb="FF000000"/>
        <rFont val="Calibri"/>
        <family val="2"/>
        <charset val="238"/>
      </rPr>
      <t xml:space="preserve">(proszę wskazać co jest rozumiane </t>
    </r>
    <r>
      <rPr>
        <sz val="10"/>
        <color rgb="FF000000"/>
        <rFont val="Calibri"/>
        <family val="2"/>
        <charset val="238"/>
      </rPr>
      <t>przez kategorię "inne")</t>
    </r>
  </si>
  <si>
    <t>Liczba dobrych praktyk</t>
  </si>
  <si>
    <t>Z naciskiem na transfer wiedzy i innowacyjność (P1)</t>
  </si>
  <si>
    <r>
      <t>Komentarze</t>
    </r>
    <r>
      <rPr>
        <sz val="12"/>
        <color rgb="FF000000"/>
        <rFont val="Calibri"/>
        <family val="2"/>
        <charset val="238"/>
      </rPr>
      <t xml:space="preserve">
(</t>
    </r>
    <r>
      <rPr>
        <sz val="10"/>
        <color rgb="FF000000"/>
        <rFont val="Calibri"/>
        <family val="2"/>
        <charset val="238"/>
      </rPr>
      <t xml:space="preserve">proszę wskazać co jest rozumiane </t>
    </r>
    <r>
      <rPr>
        <sz val="10"/>
        <color rgb="FF000000"/>
        <rFont val="Calibri"/>
        <family val="2"/>
        <charset val="238"/>
      </rPr>
      <t>przez kategorię "inne")</t>
    </r>
  </si>
  <si>
    <t>4.2 Liczba konsultacji tematycznych</t>
  </si>
  <si>
    <t>Liczba przekazanych przykładów dobrych praktyk/ case study</t>
  </si>
  <si>
    <r>
      <rPr>
        <b/>
        <sz val="12"/>
        <color rgb="FF000000"/>
        <rFont val="Calibri"/>
        <family val="2"/>
        <charset val="238"/>
      </rPr>
      <t>Komentarze</t>
    </r>
    <r>
      <rPr>
        <sz val="10"/>
        <color rgb="FF000000"/>
        <rFont val="Calibri"/>
        <family val="2"/>
        <charset val="238"/>
      </rPr>
      <t xml:space="preserve">
(proszę wskazać co jest rozumiane przez kategorię "inne")</t>
    </r>
  </si>
  <si>
    <r>
      <t xml:space="preserve">Komentarze
</t>
    </r>
    <r>
      <rPr>
        <sz val="10"/>
        <color rgb="FF000000"/>
        <rFont val="Calibri"/>
        <family val="2"/>
        <charset val="238"/>
      </rPr>
      <t xml:space="preserve">(proszę wskazać co jest rozumiane </t>
    </r>
    <r>
      <rPr>
        <sz val="10"/>
        <color rgb="FF000000"/>
        <rFont val="Calibri"/>
        <family val="2"/>
        <charset val="238"/>
      </rPr>
      <t>przez kategorię "inne")</t>
    </r>
  </si>
  <si>
    <r>
      <t>W kolumnie</t>
    </r>
    <r>
      <rPr>
        <i/>
        <sz val="10"/>
        <color rgb="FF000000"/>
        <rFont val="Calibri"/>
        <family val="2"/>
        <charset val="238"/>
      </rPr>
      <t xml:space="preserve"> Inne</t>
    </r>
    <r>
      <rPr>
        <sz val="10"/>
        <color rgb="FF000000"/>
        <rFont val="Calibri"/>
        <family val="2"/>
        <charset val="238"/>
      </rPr>
      <t xml:space="preserve"> wpisano 3 spotkania (spotkanie zorganizowane przez Gminę Pilica, spotkanie dla beneficjentów i potencjalnych beneficjentów PROW 2014-2020, spotkanie dla LGD)                                                                                                                                                                                                                                                                                                                   W kolumnie</t>
    </r>
    <r>
      <rPr>
        <i/>
        <sz val="10"/>
        <color rgb="FF000000"/>
        <rFont val="Calibri"/>
        <family val="2"/>
        <charset val="238"/>
      </rPr>
      <t xml:space="preserve"> Inne tematy lub tematy </t>
    </r>
    <r>
      <rPr>
        <i/>
        <sz val="10"/>
        <color rgb="FF000000"/>
        <rFont val="Calibri"/>
        <family val="2"/>
        <charset val="238"/>
      </rPr>
      <t>mieszane</t>
    </r>
    <r>
      <rPr>
        <sz val="10"/>
        <color rgb="FF000000"/>
        <rFont val="Calibri"/>
        <family val="2"/>
        <charset val="238"/>
      </rPr>
      <t xml:space="preserve"> uwzględniono następujący zakres tematyczny: fundusze unijne, warunki i tryb przyznawania pomocy finansowej w ramach wybranych działań PROW 2014-2020.</t>
    </r>
  </si>
  <si>
    <t>liczba przedstawicieli lokalnych partnerów i organizacji</t>
  </si>
  <si>
    <t>7.1 Liczba inicjatyw współpracy, ofert poszukiwania partnerów do współpracy, badań/analiz, wizyt studyjnych i innych działań na rzecz współpracy</t>
  </si>
  <si>
    <t>8. Budżet sieci w EUR - Proszę nie licz podwójnie</t>
  </si>
  <si>
    <r>
      <rPr>
        <b/>
        <sz val="12"/>
        <color rgb="FF000000"/>
        <rFont val="Calibri"/>
        <family val="2"/>
        <charset val="238"/>
      </rPr>
      <t xml:space="preserve">Komentarze </t>
    </r>
    <r>
      <rPr>
        <sz val="10"/>
        <color rgb="FF000000"/>
        <rFont val="Calibri"/>
        <family val="2"/>
        <charset val="238"/>
      </rPr>
      <t xml:space="preserve">(proszę wskazać także </t>
    </r>
    <r>
      <rPr>
        <sz val="10"/>
        <color rgb="FF000000"/>
        <rFont val="Calibri"/>
        <family val="2"/>
        <charset val="238"/>
      </rPr>
      <t>inne kategorie)</t>
    </r>
  </si>
  <si>
    <r>
      <t>Wskazane w rubryce</t>
    </r>
    <r>
      <rPr>
        <i/>
        <sz val="11"/>
        <color rgb="FF000000"/>
        <rFont val="Calibri"/>
        <family val="2"/>
        <charset val="238"/>
      </rPr>
      <t xml:space="preserve"> w tym strona </t>
    </r>
    <r>
      <rPr>
        <i/>
        <sz val="11"/>
        <color rgb="FF000000"/>
        <rFont val="Calibri"/>
        <family val="2"/>
        <charset val="238"/>
      </rPr>
      <t>internetowa</t>
    </r>
    <r>
      <rPr>
        <sz val="11"/>
        <color rgb="FF000000"/>
        <rFont val="Calibri"/>
        <family val="2"/>
        <charset val="238"/>
      </rPr>
      <t xml:space="preserve"> koszty dotyczą tylko strony PROW 2014-2020. Z uwagi na to, ze w ramach operacji realizowanej przez Gminę Gorzyce zorganizowano m.in. imprezę plenerową i wydano publikację - koszty imprezy zostały wskazane w  rubryce </t>
    </r>
    <r>
      <rPr>
        <i/>
        <sz val="11"/>
        <color rgb="FF000000"/>
        <rFont val="Calibri"/>
        <family val="2"/>
        <charset val="238"/>
      </rPr>
      <t>w tym wydarzenia</t>
    </r>
    <r>
      <rPr>
        <sz val="11"/>
        <color rgb="FF000000"/>
        <rFont val="Calibri"/>
        <family val="2"/>
        <charset val="238"/>
      </rPr>
      <t xml:space="preserve">, natomiast koszty publikacji wskazano w rubryce </t>
    </r>
    <r>
      <rPr>
        <i/>
        <sz val="11"/>
        <color rgb="FF000000"/>
        <rFont val="Calibri"/>
        <family val="2"/>
        <charset val="238"/>
      </rPr>
      <t xml:space="preserve">w tym </t>
    </r>
    <r>
      <rPr>
        <i/>
        <sz val="11"/>
        <color rgb="FF000000"/>
        <rFont val="Calibri"/>
        <family val="2"/>
        <charset val="238"/>
      </rPr>
      <t xml:space="preserve">związane z innymi działaniami </t>
    </r>
    <r>
      <rPr>
        <i/>
        <sz val="11"/>
        <color rgb="FF000000"/>
        <rFont val="Calibri"/>
        <family val="2"/>
        <charset val="238"/>
      </rPr>
      <t xml:space="preserve">komunikacji. W  wierszu </t>
    </r>
    <r>
      <rPr>
        <sz val="11"/>
        <color rgb="FF000000"/>
        <rFont val="Calibri"/>
        <family val="2"/>
        <charset val="238"/>
      </rPr>
      <t>w tym związane z innymi działaniami</t>
    </r>
    <r>
      <rPr>
        <i/>
        <sz val="11"/>
        <color rgb="FF000000"/>
        <rFont val="Calibri"/>
        <family val="2"/>
        <charset val="238"/>
      </rPr>
      <t xml:space="preserve"> </t>
    </r>
    <r>
      <rPr>
        <i/>
        <sz val="11"/>
        <color rgb="FF000000"/>
        <rFont val="Calibri"/>
        <family val="2"/>
        <charset val="238"/>
      </rPr>
      <t xml:space="preserve">wykazano tylko koszty wyjazdu </t>
    </r>
    <r>
      <rPr>
        <i/>
        <sz val="11"/>
        <color rgb="FF000000"/>
        <rFont val="Calibri"/>
        <family val="2"/>
        <charset val="238"/>
      </rPr>
      <t xml:space="preserve">studyjnego, natomiast koszty </t>
    </r>
    <r>
      <rPr>
        <i/>
        <sz val="11"/>
        <color rgb="FF000000"/>
        <rFont val="Calibri"/>
        <family val="2"/>
        <charset val="238"/>
      </rPr>
      <t xml:space="preserve">związane z organizacją spotkań </t>
    </r>
    <r>
      <rPr>
        <i/>
        <sz val="11"/>
        <color rgb="FF000000"/>
        <rFont val="Calibri"/>
        <family val="2"/>
        <charset val="238"/>
      </rPr>
      <t xml:space="preserve">zostały wykazane już w wierszu </t>
    </r>
    <r>
      <rPr>
        <sz val="11"/>
        <color rgb="FF000000"/>
        <rFont val="Calibri"/>
        <family val="2"/>
        <charset val="238"/>
      </rPr>
      <t xml:space="preserve">w tym wydarzenia. </t>
    </r>
    <r>
      <rPr>
        <b/>
        <sz val="11"/>
        <color rgb="FF000000"/>
        <rFont val="Calibri"/>
        <family val="2"/>
        <charset val="238"/>
      </rPr>
      <t xml:space="preserve">Koszty </t>
    </r>
    <r>
      <rPr>
        <b/>
        <sz val="11"/>
        <color rgb="FF000000"/>
        <rFont val="Calibri"/>
        <family val="2"/>
        <charset val="238"/>
      </rPr>
      <t>funkcjonowania</t>
    </r>
    <r>
      <rPr>
        <sz val="11"/>
        <color rgb="FF000000"/>
        <rFont val="Calibri"/>
        <family val="2"/>
        <charset val="238"/>
      </rPr>
      <t xml:space="preserve">: delegacje           7 086,10 zł; wynagrodzenie pracowników JR KSOW wraz z nagrodami i "trzynastką" w kwocie 233 851,06 zł oraz koszty internetu 40,80 zł. W poz. </t>
    </r>
    <r>
      <rPr>
        <i/>
        <sz val="11"/>
        <color rgb="FF000000"/>
        <rFont val="Calibri"/>
        <family val="2"/>
        <charset val="238"/>
      </rPr>
      <t xml:space="preserve">Koszty </t>
    </r>
    <r>
      <rPr>
        <i/>
        <sz val="11"/>
        <color rgb="FF000000"/>
        <rFont val="Calibri"/>
        <family val="2"/>
        <charset val="238"/>
      </rPr>
      <t xml:space="preserve">związane z działalnością/planem </t>
    </r>
    <r>
      <rPr>
        <i/>
        <sz val="11"/>
        <color rgb="FF000000"/>
        <rFont val="Calibri"/>
        <family val="2"/>
        <charset val="238"/>
      </rPr>
      <t>działania</t>
    </r>
    <r>
      <rPr>
        <sz val="11"/>
        <color rgb="FF000000"/>
        <rFont val="Calibri"/>
        <family val="2"/>
        <charset val="238"/>
      </rPr>
      <t xml:space="preserve"> wykazano wszystkie wydatki poniesione do dnia 31 sierpnia 2016 r. w tym również koszty związane z zakupem materiałów promocyjnych w kwocie 11 553,39 zł, które nie zostały ujęte w powyższych tabelach 1-8.</t>
    </r>
  </si>
  <si>
    <t>JR woj. wielkopolskiego</t>
  </si>
  <si>
    <r>
      <t>Zasięg krajowy to: Tour Salon, Dożynki Prezydenckie w Spale oraz Agrotravel. Zasięg międzynarodowy: Grune Woche.                                                                      Dwa projekty partnerów KSOW realizowane były w ramach kilku priorytetów (jeden w ramach 6 i 3, drugi w ramach 2,3 i 6), stąd przypisanie ich do kolumny</t>
    </r>
    <r>
      <rPr>
        <i/>
        <sz val="10"/>
        <color indexed="8"/>
        <rFont val="Calibri"/>
        <family val="2"/>
        <charset val="238"/>
      </rPr>
      <t xml:space="preserve"> Inne lub mieszane . </t>
    </r>
  </si>
  <si>
    <t xml:space="preserve">Zasięg krajowy to: Tour Salon - około 35 000 odwiedzających Dożynki Prezydenckie w Spale - około 8 000 uczestników oraz Agrotravel - ok 20 000 uczestników. Zasięg międzynarodowy: Grune Woche - około 411731 odwiedzających .         </t>
  </si>
  <si>
    <t>Przedstawiciele UMWW, Gmin, Sołectw</t>
  </si>
  <si>
    <r>
      <t xml:space="preserve"> prezentacje wojewódzkie Tradycyjnych Stołów Wielkanocnych, Palm i Panek - 26 wystawców, ok. 2 000 zwiedzających; targi Agrotravel w Kielcach - 10 wystawców, ok. 20 000 zwiedzających; targi Grune Woche w Berlinie - 6 wystawców, ok. 400 tys. zwiedzających; obchody 150-lecia Kół Gospodyń Wiejskich - 98 wystawców, ok. 3 000 zwiedzających; Wystawa Zwierząt Hodowlanych w Piotrowicach - 80 wystawców, ok. 6 000 zwiedzających; prezentacja Dolnośląska Wieś Zaprasza - 62 wystawców, ok. 600 odwiedzających; Olimpiada Wiedzy i Umiejętności Rolniczych - 210 uczestników; w kol. G podano zsumowaną ilość wystawców na wydarzeniach targowych oraz ilość uczestników Olimpiady</t>
    </r>
    <r>
      <rPr>
        <sz val="10"/>
        <rFont val="Calibri"/>
        <family val="2"/>
        <charset val="238"/>
      </rPr>
      <t>. Targi Agrotravel i Grune Woche miały zasięg międzynarodowy, zaś pozostałe wydarzenia - lokalny/regionalny</t>
    </r>
  </si>
  <si>
    <t>Dolnośląska Grupa Robocza ds. KSOW głosowała w trybie obiegowym 5 razy w okresie sprawozdawczym; Grupa Robocza realizowała zadania wynikające z art. 57 ust. 2 pkt 4 ustawy z dnia 20 lutego 2015 r.
o wspieraniu rozwoju obszarów wiejskich z udziałem środków Europejskiego Funduszu Rolnego na rzecz Rozwoju Obszarów Wiejskich w ramach Programu Rozwoju Obszarów Wiejskich na lata 2014–2020</t>
  </si>
  <si>
    <t>do kosztów funkcjonowania zaliczone zostały: koszty delegacji, wynagrodzeń, składek członkowskich w ESRDK oraz ARGE; głosowania Grupy Roboczej odbywały się w trybie obiegowym  i w związku z tym były bezkosztowe</t>
  </si>
  <si>
    <t xml:space="preserve">Zadanie: Wyjazd  studyjno szkoleniowy do Skierniewic, dla sadoników i doardców rolnych - organizator SR KSOW woj. lubuskie, jednostak sieci - Lubuski Ośrodek Doradztwa Rolniczego w Kalsku - wskaźnik/ilość uczestników - 25                                                                                                                                                      Liczba uczestników wydarzenia międzynarodowego - szacowane ok. 400 000 osób, które odwiedziło Targi Grune Woche 2016. Liczbę szacunkową otrzymano ze strony internetowej: www.targiberlinskie.pl. </t>
  </si>
  <si>
    <t>Wojewódzka Grupa Robocza - realizacja priorytetów KSOW. Liczba spotkań wynosi 0, z uwagi na to, iż wszlekie konsultacje były prowadzone obiegowo, zgodnie z Regulaminem Wojeódzkiej Grupy Roboczej ds. KSOW woj. Lubuskiego. Fizycznie nie odbyło się żadne spotkanie.</t>
  </si>
  <si>
    <t>Tryb obiegowy opiniowania dokumentów przez Wojewódzką Grupę Roboczą ds. KSOW Województwa Lubuskiego                                                                               -1 - opiniowanie sprawozdania z realizacji PD KSOW 2014-2015 w ramach PROW 2007 - 2013
- 2 - opiniowanie informacji półrocznej i sprawozdania dwuletniego z realizacji PD KSOW 2014-2015 w ramach PROW 2014-2020
- 3 - opiniowanie sprawozdania rocznego za rok 2015
- 4 - opiniowanie projektu zmiany PO SR KSOW woj. lubuskiego na lata 2014 - 2015 oraz PO SR KSOW woj. lubuskiego na lata 2016 -2017
- 5 - opiniowanie projektu zmiany planów operacyjnych KSOW</t>
  </si>
  <si>
    <t>Powołano jendną Grupę Tematyczna  - tzn. WGR ds. KSOW woj. Lubuskiego, która liczy 11 członków.                                                                                                          Odbyło się 5 różnych konsultacji tematycznych, w ktróych każdorazowo, obiegowo uczestniczyło po 11 osób ( łącznie 55).</t>
  </si>
  <si>
    <t>Inne: 1) wyjazd studyjno szkoleniowy do Skierniewic, dla sadoników i doradców rolnych - 25 osób, 2) Wyjazd studyjny  szkoleniowy do Iłowy, dla społeczności wiejskiej - 69</t>
  </si>
  <si>
    <t>Inne - liczba uczestników dotyczy wyjeu studyjnego do Skierniewic (sadownicy)</t>
  </si>
  <si>
    <t>1) Operacja zrealizowana z partnerem KSOW - Zespołem Szkół Centrum Kształcenia Roliczego w Rudce realizuje jednocześnie 2 priorytety (P3 oraz P6)   2) SR KSOW w ramach Planu Komunikacyjnego zorganizował wydarzenie polegające na udziale ze stoiskiem informacyjno-promocyjnym podczas ważnych imprez plenerowych na terenie woj. podlaskiego podczas, którego świadczone było doradztwo w zakresie warunków i trybu przyznawania pomocy w ramach poddziałań wdrażanych przez  Samorząd Województwa.  3) SR KSOW w ramach Planu Komunikacyjnego zorganizował spotkanie koordynacyjne zespołu ds. zadań informacyjno-promocyjnych PROW 2014-2020 z udziałem instytucji wdrażających oraz mediów regionalnych. Spotkanie miało na celu zwiekszenie wiedzy w zakresie PROW 2014-2020, przedstawienia warunków i trybu przyznawania pomocy w zakresie działań wdrażanych przez Sw oraz ARiMR. (Zasięg Krajowy dotyczy Olimpiady wiedzy o obszarach wiejskich - finał krajowy)</t>
  </si>
  <si>
    <t>Do kosztów funkcjonowania zaliczono wydatki związane z wynagrodzeniami pracowników, koszty administracyjne oraz zakup materiałów promocyjnych, publikację artykułu w prasie.</t>
  </si>
  <si>
    <r>
      <t xml:space="preserve">Liczba uczestników w przypadku wydarzeń, podczas których nie była sporządzona lista obecności lub  formularze zgłoszeniowe podana została na podstawie sprawozdania złożonego przez wykonawcę, liczby zaproszeń, liczby mieszkańców gminy (imprezy plenerowe). W przypadku targów jest to liczba ustalona na podstawie liczby osób wystawców, odwiedzjących stoisko w ciagu każdego dnia targowego oraz liczba sprzedanych biletów.    </t>
    </r>
    <r>
      <rPr>
        <b/>
        <sz val="10"/>
        <color indexed="8"/>
        <rFont val="Calibri"/>
        <family val="2"/>
        <charset val="238"/>
      </rPr>
      <t xml:space="preserve">Wydarzenia lokalne: </t>
    </r>
    <r>
      <rPr>
        <sz val="10"/>
        <color indexed="8"/>
        <rFont val="Calibri"/>
        <family val="2"/>
        <charset val="238"/>
      </rPr>
      <t xml:space="preserve">Szkolenie lokalnych grup działania województwa świętokrzyskiego (40 osób); II Forum Aktywnych Kobiet Ziemi Koneckiej - Produkt Tradycyjny i lokalny czynnikiem rozwoju obszarów wiejskich (104 osoby);  Organizacja konferencji podczas imprezy pn.: „Wojewódzkie Święto Kwitnącej Wiśni – Nowe 2016” ( 360 osób); </t>
    </r>
    <r>
      <rPr>
        <b/>
        <sz val="10"/>
        <color indexed="8"/>
        <rFont val="Calibri"/>
        <family val="2"/>
        <charset val="238"/>
      </rPr>
      <t xml:space="preserve"> </t>
    </r>
    <r>
      <rPr>
        <sz val="10"/>
        <color indexed="8"/>
        <rFont val="Calibri"/>
        <family val="2"/>
        <charset val="238"/>
      </rPr>
      <t>Organizacja X Festiwalu Ludowego im. Stefana Ostrowskiego i Jana Jawora (2 tys. osób); Upowszechnianie dobrych praktyk w zakresie rozwoju obszarów wiejskich poprzez organizację XIX Dnia Świetokrzyskiej Truskawki (2 tys. osób);Prezentacja produktu regionalnego podczas wydarzenia pn.„Świętokrzyska Victoria” ( 400 osób);  Organizacja Finału Regionalnego Konkursu „Nasze Kulinarne Dziedzictwo – Smaki Regionów” ( tysiąc osób)</t>
    </r>
    <r>
      <rPr>
        <b/>
        <sz val="10"/>
        <color indexed="8"/>
        <rFont val="Calibri"/>
        <family val="2"/>
        <charset val="238"/>
      </rPr>
      <t xml:space="preserve">;  Wydarzenia krajowe: </t>
    </r>
    <r>
      <rPr>
        <sz val="10"/>
        <color indexed="8"/>
        <rFont val="Calibri"/>
        <family val="2"/>
        <charset val="238"/>
      </rPr>
      <t xml:space="preserve"> Udział w Targach Ekologia dla Rodziny ECOFAMILY 2016  w Kielcach (3 tys. osób w tym 10 wystawców z woj. św.) ; Organizacja działania propagującego produkt regionalny województwa świętokrzyskiego podczas Spotkania Noworocznego Członków Warszawskiego Klubu Przyjaciół Ziemi Kieleckiej (450 osób); Prezentacja produktu regionalnego podczas Mistrzostw Polski Urzędów Marszałkowskich w Piłce Nożnej Halowej „Świętokrzyskie 2016” (300 osób); Wsparcie organizacji cyklicznych "XXV Spotkań Sadowniczych SANDOMIERZ 2016" o charakterze targowo - wystawienniczo konferencyjnym w celu ułatwienia transferu wiedzy i innowacji w rolnictwie oraz zwiekszenia rentowności i konkurencyjności gospodarstw sadowniczych (300 osób); Olimpiada Młodych Producentów Rolnych Finał Krajowy ( 90 osób); Organizacja i Przeprowadzenie Ogólnopolskiego Festiwalu Artystycznego Wsi Polskiej 2016 (400 osób);  </t>
    </r>
    <r>
      <rPr>
        <b/>
        <sz val="10"/>
        <color indexed="8"/>
        <rFont val="Calibri"/>
        <family val="2"/>
        <charset val="238"/>
      </rPr>
      <t xml:space="preserve">Wydarzenia międzynarodowe: </t>
    </r>
    <r>
      <rPr>
        <sz val="10"/>
        <color indexed="8"/>
        <rFont val="Calibri"/>
        <family val="2"/>
        <charset val="238"/>
      </rPr>
      <t xml:space="preserve">LGD Świętokrzyskie ponad wszystkie! - AGROTRAVEL - wynajem powierzchni targowej, zabudowa, wyposażenie (20 tys.osób w tym 16 wystawców LGD-ów)                                               </t>
    </r>
  </si>
  <si>
    <t>Zakres lokalny/regionalny - 3000 odwiedzających i 40 wystawców uczestniczących w Dożynkach Wojewódzkich w Piotrkowie Kuj. 28.08.2016 r. (według wskazań organizatora) oraz 50 osób (na podstawie list obecności) uczestniczących w warsztatach motywacyjno-informacyjnych pt. "Droga rozwoju dla innowacyjnych rolników i przedsiębiorców" 4-5.07. oraz 6-7.07.2016 r. w Przysieku. Zakres krajowy - stoisko informacyjne SIR podczas targów Dni Otwartych Drzwi w Zarzeczewie 4-5.06.2016 r.  (15 000 odwiedzających i 206 wystawców na podstawie wskazań organizatora), stoisko informacyjne SIR podczas DNI POLA w Grubnie 18-19.06.2016 r. (25000 odwiedzających i 221 wystawców na podstawie wskazań organizatora) oraz 106 osób (na podstawi listy obecnoiści) uczestników konferencji pt. "Innowacyjne rozwiązania w zarządzaniu stadem bydła mlecznego w zautomatyzowanej oborze" w siedzibie KPODR Minikowie. Zasięg międzynarodowy - stoisko SIR na Międzynarodowych Targach Rolno-Przemysłowych AGRO-TECH 2-3.07.2016 r. (35000 odwiedzających i 422 wystawców według wskazań organizatora) oraz 500 osób (na podstawie listy obecności) uczestniczących w praktycznym pokazie - zautomatyzowana obora podczas Targów AGRO-TECH w Minikowie.</t>
  </si>
  <si>
    <t xml:space="preserve">Inne - wizyta w Instytucie Technologiczno-Przyrodniczym Oddział w Poznaniu (16.03.2016 r.) w ramach planowanej współpracy, której celem było zapoznanie się z działalnością, bazą badawczą i ofertą związaną z odnawilnymi źródłami energii, które mogą być wykorzystane w gospodarstwach rolnych. </t>
  </si>
  <si>
    <t xml:space="preserve">Środki na funkcjonowanie i pochodne obejmujące: wynagrodzenia pracowników zajmujących się SIR, delegacje, koszty związane z wyjazdami służbowymi, szkoleniami. Koszty działań zamieszczonych w tabeli 2.1, 4.2 oraz 6.1 mieszczą się w kosztach funkcjonowania. </t>
  </si>
  <si>
    <t>XVII Mazowieckie Dni Rolnictwa w Płońsku - impreza o zasięgu krajowym, zgromadziła ponad 430 wystawców oraz ok. 60 tys. odwiedzających. Punkt konsultacyjny odwiedziło ok. 100 osób (oszacowano na podstawie rozdanych ulotek SIR)</t>
  </si>
  <si>
    <t>Koszty związane z udziałem w wydarzeniach wykazanych w tab. 1. pokrywane ze środków MODR.Brak wydatków związanych z innymi działaniami SIR. Koszty wykazane - to koszty utrzymania etatu koordynatora SIR - dwie osoby w wymiarze 50% czasu pracy</t>
  </si>
  <si>
    <t>Opolski Ośrodek Doradztwa Rolniczeg</t>
  </si>
  <si>
    <t>2 konferecje (maj, czerwiec), 1 forum (maj); konferencja 1 pn.:"Sieć na rzecz innowacji w rolnictwie i na obszarach wiejskich dla województwa opolskiego"- P1 - wydarzenie krajowe; konferencja 2 pn.:"Konferencja promująca innowacyjność i dobre praktyki w gospodarstwach rolnych, przedsiębiorstwach przetwórstwa rolno-spożywczego i usług rolniczych biorących udział w konkursie AgroLiga 2016"-P1,P2; forum pn.: "Forum Agro Inwestor OZE - dobre przykłady wdrażania innowacji. Gospodarka niskoemisyjna w rolnictwie"-P1,P5 - wydarzenie krajowe; współorganizacja konferencji 1 oraz forum: Urząd Marszałkowski Województwa Opolskiego</t>
  </si>
  <si>
    <t>liczba uczestników konferencji 1 - krajowa pn.:"Sieć na rzecz innowacji w rolnictwie i na obszarach wiejskich dla województwa opolskiego"- wydarzenie krajowe: 80 osób; liczba uczestników konferencji 2 pn.: "Konferencja promująca innowacyjność i dobre praktyki w gospodarstwach rolnych, przedsiębiorstwach przetwórstwa rolno-spożywczego i usług rolniczych biorących udział w konkursie AgroLiga 2016": 100 osób; liczba uczestników forum -pn.: "Forum Agro Inwestor OZE - dobre przykłady wdrażania innowacji. Gospodarka niskoemisyjna w rolnictwie"- wydarzenie krajowe: 80 osób</t>
  </si>
  <si>
    <t>* całkowita liczba wizyt na stronie oodr.pl, na której istnieje zakładka SIR od dnia 01.01.2016 do dnia 31.08.2016</t>
  </si>
  <si>
    <t>1 publikacja w ramach konferencji pn..: "Konferencja promująca innowacyjność i dobre praktyki w gospodarstwach rolnych, przedsiębiorstwach przetwórstwa rolno-spożywczego i usług rolniczych biorących udział w konkursie AgroLiga 2016" - P1, P2</t>
  </si>
  <si>
    <t>Podlaski Ośrodek Doradztwa Rolniczego</t>
  </si>
  <si>
    <t>rolnicy z woj. podlaskiego</t>
  </si>
  <si>
    <t>Jednostka regionalna Warmińsko - Mazazurskiego</t>
  </si>
  <si>
    <t>Wydarzenia krajowe:                                                                                                                                                                                                                                                                                           1. Wystawa zwierząt:  25 040 (w tym wystawcy i osoby zwiedzające)                                                                                                                                                                                                                                                                             2. XX Ogólnopolskie Pokazy Konne XV Ogólnopolski Czempionat Koni Zimnokrwistych III Specjalistyczna Wystawa Koni Ardeńskich: 4040 (w tym wystawcy i osoby uczestniczące w wydarzeniu)                                                                                                                                                                                                                                                                                                                 3. Udział wiosek tematycznych w AGROTRAVEL: 16 wystawców, liczba zwiedzających - 20 tys.</t>
  </si>
  <si>
    <t>Konkursy związane z promocją i rozwojem obszarów wiejskich - 2, roll-upy i standy wykorzystywane do promocji - 8 sztuk, tabliczki informacyjne-4 sztuki</t>
  </si>
  <si>
    <t>Liczba pracowników Urzędu Marszałkowskiego, którzy brali udział w szkoleniach/spotkania z beneficjentami PROW 2014-2020-32 osoby, liczba rolników, którzy barali udział w warsztatach-32</t>
  </si>
  <si>
    <t xml:space="preserve">wynagrodzenia pracowników JR KSOW; wynajem pomieszczeń; sprzęt informatyczny; organizacja spotkań z partnerami KSOW; podnoszenie kwalifikacji parcowników JR KSOW; delegacje </t>
  </si>
  <si>
    <t>W wizycie w Instytucie Technologiczno-Przyrodniczym w Poznaniu 16.03.2016 r. w celu zapoznania się z działalnością tej jednostki, szczególnie w zakresie OZE uczestniczyłyo 4 pracowników Kujawsko-Pomorskiego Ośrodka Doradztwa Rolniczego w Minikowie.</t>
  </si>
  <si>
    <t>Ministerstwo Rolnictwa i Rozwoju Wsi</t>
  </si>
  <si>
    <t>W ramach imprez zreazliowano:
- Transef wiedzy wiedzy i działalność informacyjna PROW 2014-2020" (priotytet 8 - zwiększenie udziału zaintersowanych stron we wdrażaniu programów rozwoju obszaów wiejskich) (zasięg lokalny)
- Olimpiady Wiedzy i Umiejętności dla uczniów szkół ponadgimnazjalnych (priorytet 2) (zasięg krajowy) (2 imprezy)
- Cykl konferencji dla dyrektorów szkół rolniczych prowadzonych przez Ministra Rolnictwa i Rozwoju Wsi oraz dyrektora Krajowego Centrum Edukacji (priotytet 8 - zwiększenie udziału zaintersowanych stron we wdrażaniu programów rozwoju obszaów wiejskich) (zasiek krajowy) (1 impreza)
- Międzynarodowe Targi Turystyki Wiejskiej i Agroturystyki AGROTRAVEL wraz z imprezami towarzyszącymi (priotytet 6)
- Targi AgroPark w Lublinie
- Agrotech w Kielcach
- Regionalna Wystawa Zwierząt hodowlanych w Szepietowie
- Grune Woche
- Biofach
- Final V edycji ogólnopolskiego konkursu dla szkół gastronomicznych</t>
  </si>
  <si>
    <r>
      <t xml:space="preserve">Transef wiedzy wiedzy i działalność informacyjna PROW 2014-2020" (priotytet 8 - zwiększenie udziału zaintersowanych stron we wdrażaniu programów rozwoju obszaów wiejskich) (zasięg lokalny) </t>
    </r>
    <r>
      <rPr>
        <sz val="10"/>
        <color rgb="FFFF0000"/>
        <rFont val="Calibri"/>
        <family val="2"/>
        <charset val="238"/>
      </rPr>
      <t>( 200 osób</t>
    </r>
    <r>
      <rPr>
        <sz val="10"/>
        <color indexed="8"/>
        <rFont val="Calibri"/>
        <family val="2"/>
        <charset val="238"/>
      </rPr>
      <t xml:space="preserve">)
- Olimpiady Wiedzy i Umiejętności dla uczniów szkół ponadgimnazjalnych (priorytet 2) (zasięg krajowy) (2 imprezy) </t>
    </r>
    <r>
      <rPr>
        <sz val="10"/>
        <color rgb="FFFF0000"/>
        <rFont val="Calibri"/>
        <family val="2"/>
        <charset val="238"/>
      </rPr>
      <t>(63 osob</t>
    </r>
    <r>
      <rPr>
        <sz val="10"/>
        <color indexed="8"/>
        <rFont val="Calibri"/>
        <family val="2"/>
        <charset val="238"/>
      </rPr>
      <t xml:space="preserve">y)
- Cykl konferencji dla dyrektorów szkół rolniczych prowadzonych przez Ministra Rolnictwa i Rozwoju Wsi oraz dyrektora Krajowego Centrum Edukacji (priotytet 8 - zwiększenie udziału zaintersowanych stron we wdrażaniu programów rozwoju obszaów wiejskich) (zasiek krajowy) (1 impreza) ( </t>
    </r>
    <r>
      <rPr>
        <sz val="10"/>
        <color rgb="FFFF0000"/>
        <rFont val="Calibri"/>
        <family val="2"/>
        <charset val="238"/>
      </rPr>
      <t>68 osó</t>
    </r>
    <r>
      <rPr>
        <sz val="10"/>
        <color indexed="8"/>
        <rFont val="Calibri"/>
        <family val="2"/>
        <charset val="238"/>
      </rPr>
      <t>b)
- Międzynarodowe Targi Turystyki Wiejskiej i Agroturystyki AGROTRAVEL wraz z imprezami towarzyszącymi (priotytet 6)  (</t>
    </r>
    <r>
      <rPr>
        <sz val="10"/>
        <color rgb="FFFF0000"/>
        <rFont val="Calibri"/>
        <family val="2"/>
        <charset val="238"/>
      </rPr>
      <t>22 650</t>
    </r>
    <r>
      <rPr>
        <sz val="10"/>
        <color indexed="8"/>
        <rFont val="Calibri"/>
        <family val="2"/>
        <charset val="238"/>
      </rPr>
      <t xml:space="preserve"> osób)
- Targi AgroPark w Lublinie (</t>
    </r>
    <r>
      <rPr>
        <sz val="10"/>
        <color rgb="FFFF0000"/>
        <rFont val="Calibri"/>
        <family val="2"/>
        <charset val="238"/>
      </rPr>
      <t>22 104 osó</t>
    </r>
    <r>
      <rPr>
        <sz val="10"/>
        <color indexed="8"/>
        <rFont val="Calibri"/>
        <family val="2"/>
        <charset val="238"/>
      </rPr>
      <t xml:space="preserve">b)
- Agrotech w Kielcach </t>
    </r>
    <r>
      <rPr>
        <sz val="10"/>
        <color rgb="FFFF0000"/>
        <rFont val="Calibri"/>
        <family val="2"/>
        <charset val="238"/>
      </rPr>
      <t>(64 330 osób</t>
    </r>
    <r>
      <rPr>
        <sz val="10"/>
        <color indexed="8"/>
        <rFont val="Calibri"/>
        <family val="2"/>
        <charset val="238"/>
      </rPr>
      <t>)
- Regionalna Wystawa Zwierząt hodowlanych w Szepietowie (</t>
    </r>
    <r>
      <rPr>
        <sz val="10"/>
        <color rgb="FFFF0000"/>
        <rFont val="Calibri"/>
        <family val="2"/>
        <charset val="238"/>
      </rPr>
      <t>100 000 osób</t>
    </r>
    <r>
      <rPr>
        <sz val="10"/>
        <color indexed="8"/>
        <rFont val="Calibri"/>
        <family val="2"/>
        <charset val="238"/>
      </rPr>
      <t>)
- Grune Woche (</t>
    </r>
    <r>
      <rPr>
        <sz val="10"/>
        <color rgb="FFFF0000"/>
        <rFont val="Calibri"/>
        <family val="2"/>
        <charset val="238"/>
      </rPr>
      <t>380 000 osób</t>
    </r>
    <r>
      <rPr>
        <sz val="10"/>
        <color indexed="8"/>
        <rFont val="Calibri"/>
        <family val="2"/>
        <charset val="238"/>
      </rPr>
      <t>)
- Biofach (</t>
    </r>
    <r>
      <rPr>
        <sz val="10"/>
        <color rgb="FFFF0000"/>
        <rFont val="Calibri"/>
        <family val="2"/>
        <charset val="238"/>
      </rPr>
      <t>48 533 osób)</t>
    </r>
    <r>
      <rPr>
        <sz val="10"/>
        <color indexed="8"/>
        <rFont val="Calibri"/>
        <family val="2"/>
        <charset val="238"/>
      </rPr>
      <t xml:space="preserve">
- Final V edycji ogólnopolskiego konkursu dla szkół gastronomicznych (</t>
    </r>
    <r>
      <rPr>
        <sz val="10"/>
        <color rgb="FFFF0000"/>
        <rFont val="Calibri"/>
        <family val="2"/>
        <charset val="238"/>
      </rPr>
      <t>52 osoby</t>
    </r>
    <r>
      <rPr>
        <sz val="10"/>
        <color indexed="8"/>
        <rFont val="Calibri"/>
        <family val="2"/>
        <charset val="238"/>
      </rPr>
      <t>)</t>
    </r>
  </si>
  <si>
    <t>GTL  8.01.2016, 3-4.03.2016, 10.06.2016; GR ds. KSOW 18.04.2016; GTM 12.01.2016; tryb obiegowy GTI 15.01.2016. tryb obiegowy GTL 4.04.2016, 12.04.2016, tryb obiegowy GR ds. KSOW 10.08.2016</t>
  </si>
  <si>
    <t>Zespól roboczy przy GTL ds.opracowania dokumentachji proceduralnych</t>
  </si>
  <si>
    <t>konsultacje kryteriów wyboru operacji partnerskich GTL i GTI</t>
  </si>
  <si>
    <t>1. Szkolenie związane ze zmianami w przepisach dotyczących działania Program rolnośrodowiskowy PROW 2007-2013 oraz działań: Działanie rolno - środowiskowo - klimatyczne  i Rolnictwo ekologiczne PROW 2014-2020.                                                                                                                                                                                                                                                                                                                                                                                                                                                                                                                                                                                                                                                                                                                                                                                                                                                                                                                                                                                   
2. Najlepsze  praktyki rolno-środowiskowe w gospodarstwie rolnym.           
3. Wspólne posiedzenie Grupy ekspertów ds. płatności bezpośrednich oraz rozwoju obszarów wiejskich.         
4.Spotkanie dyrektorów ds. rozwoju obszarów wiejskich (Haarlem, Holandia).        
5. Wyjazd studyjny  „Innowacyjne rozwiązania w uprawach ekologicznych, w produkcji zwierzęcej oraz przetwórstwie produktów ekologicznych, wdrażane w ekologicznych gospodarstwach demonstracyjnych województwa wielkopolskiego”  (organizator: CDR w Brwinowie Oddział w Radomiu)      
6. Konferencja Szwajcarsko-Polskiego Programu Współpracy „Ochrona przyrody i zrównoważone funkcjonowanie ekosystemów”: zaprezentowanie doświadczeń i rezultatów osiągniętych w wyniku realizacji projektów Szwajcarsko-Polskiego Programu Współpracy z obszaru „Bioróżnorodność i ochrona ekosystemów oraz wsparcie trans granicznych inicjatyw środowiskowych”    
7. Warsztaty zorganizowane przez European Evaluation Helpdesk-poświęcone ocenie programów rozwoju obszarów wiejskich pod kątem ich wpływu na zachowanie/ rozwoju gospodarowania sprzyjającego zachowaniu bioróżnorodności i krajobrazu. 
"8. Posiedzenia KOMITETU ds. ROZWOJU OBSZARÓW WIEJSKICH w dniu 17 lutego 2016 r. Bruksela
9. Konferencja dot. innowacji w rolnictwie oraz mozliwości wsparcia w ramach PROW 2014-2020</t>
  </si>
  <si>
    <t>10 osób - reprezentanci prywatnych firm doradczych, Instytut Zootechniki w Krakowie
 40 osób -  podmiotów wdrażających tj. Urzedy Marszałkowskie
3 osoby - podmiou wdrażający tj.  Agencjia Rynku Rolnego;
368 osób -  przedstawiciele samorządu lokalnego, w tym rolnicy</t>
  </si>
  <si>
    <t>Targi projektów wspólpracy w Estonii 24-26.08.2016, ( 2 LGD + 1 LGR)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</si>
</sst>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zł&quot;;[Red]\-#,##0.00\ &quot;zł&quot;"/>
    <numFmt numFmtId="164" formatCode="[$-415]General"/>
    <numFmt numFmtId="165" formatCode="[$-415]#,##0"/>
    <numFmt numFmtId="166" formatCode="#,##0.00&quot; &quot;[$zł-415];[Red]&quot;-&quot;#,##0.00&quot; &quot;[$zł-415]"/>
    <numFmt numFmtId="167" formatCode="[$-415]#,##0.00"/>
  </numFmts>
  <fonts count="88">
    <font>
      <sz val="11"/>
      <color theme="1"/>
      <name val="Calibri"/>
      <family val="2"/>
      <charset val="238"/>
      <scheme val="minor"/>
    </font>
    <font>
      <sz val="11"/>
      <color theme="1"/>
      <name val="Calibri"/>
      <family val="2"/>
      <charset val="238"/>
      <scheme val="minor"/>
    </font>
    <font>
      <b/>
      <sz val="22"/>
      <color indexed="8"/>
      <name val="Calibri"/>
      <family val="2"/>
    </font>
    <font>
      <sz val="22"/>
      <color theme="1"/>
      <name val="Calibri"/>
      <family val="2"/>
      <scheme val="minor"/>
    </font>
    <font>
      <b/>
      <sz val="24"/>
      <color indexed="8"/>
      <name val="Calibri"/>
      <family val="2"/>
    </font>
    <font>
      <b/>
      <u/>
      <sz val="14"/>
      <color indexed="8"/>
      <name val="Calibri"/>
      <family val="2"/>
      <charset val="238"/>
    </font>
    <font>
      <sz val="12"/>
      <color indexed="8"/>
      <name val="Calibri"/>
      <family val="2"/>
      <charset val="238"/>
    </font>
    <font>
      <b/>
      <u/>
      <sz val="12"/>
      <color indexed="8"/>
      <name val="Calibri"/>
      <family val="2"/>
      <charset val="238"/>
    </font>
    <font>
      <sz val="12"/>
      <color indexed="8"/>
      <name val="Calibri"/>
      <family val="2"/>
    </font>
    <font>
      <i/>
      <sz val="12"/>
      <color indexed="8"/>
      <name val="Calibri"/>
      <family val="2"/>
      <charset val="238"/>
    </font>
    <font>
      <b/>
      <sz val="12"/>
      <color indexed="8"/>
      <name val="Calibri"/>
      <family val="2"/>
    </font>
    <font>
      <b/>
      <sz val="16"/>
      <color indexed="8"/>
      <name val="Calibri"/>
      <family val="2"/>
    </font>
    <font>
      <b/>
      <sz val="14"/>
      <color indexed="8"/>
      <name val="Calibri"/>
      <family val="2"/>
    </font>
    <font>
      <b/>
      <sz val="11"/>
      <color indexed="8"/>
      <name val="Calibri"/>
      <family val="2"/>
    </font>
    <font>
      <b/>
      <sz val="11"/>
      <color indexed="8"/>
      <name val="Calibri"/>
      <family val="2"/>
      <charset val="238"/>
    </font>
    <font>
      <sz val="10"/>
      <color indexed="8"/>
      <name val="Calibri"/>
      <family val="2"/>
    </font>
    <font>
      <b/>
      <sz val="10"/>
      <color indexed="8"/>
      <name val="Calibri"/>
      <family val="2"/>
    </font>
    <font>
      <i/>
      <sz val="10"/>
      <color indexed="8"/>
      <name val="Calibri"/>
      <family val="2"/>
      <charset val="238"/>
    </font>
    <font>
      <sz val="10"/>
      <color indexed="8"/>
      <name val="Calibri"/>
      <family val="2"/>
      <charset val="238"/>
    </font>
    <font>
      <sz val="11"/>
      <color indexed="8"/>
      <name val="Calibri"/>
      <family val="2"/>
    </font>
    <font>
      <b/>
      <sz val="14"/>
      <color theme="1"/>
      <name val="Calibri"/>
      <family val="2"/>
      <scheme val="minor"/>
    </font>
    <font>
      <sz val="10"/>
      <color theme="1"/>
      <name val="Calibri"/>
      <family val="2"/>
      <scheme val="minor"/>
    </font>
    <font>
      <b/>
      <sz val="10"/>
      <color theme="1"/>
      <name val="Calibri"/>
      <family val="2"/>
      <scheme val="minor"/>
    </font>
    <font>
      <i/>
      <sz val="10"/>
      <color theme="1"/>
      <name val="Calibri"/>
      <family val="2"/>
      <charset val="238"/>
      <scheme val="minor"/>
    </font>
    <font>
      <sz val="10"/>
      <color theme="1"/>
      <name val="Calibri"/>
      <family val="2"/>
      <charset val="238"/>
      <scheme val="minor"/>
    </font>
    <font>
      <sz val="11"/>
      <color rgb="FF000000"/>
      <name val="Calibri"/>
      <family val="2"/>
      <scheme val="minor"/>
    </font>
    <font>
      <b/>
      <sz val="11"/>
      <color theme="1"/>
      <name val="Calibri"/>
      <family val="2"/>
      <scheme val="minor"/>
    </font>
    <font>
      <sz val="10"/>
      <name val="Calibri"/>
      <family val="2"/>
      <charset val="238"/>
    </font>
    <font>
      <sz val="16"/>
      <color indexed="8"/>
      <name val="Calibri"/>
      <family val="2"/>
    </font>
    <font>
      <b/>
      <sz val="12"/>
      <color indexed="8"/>
      <name val="Calibri"/>
      <family val="2"/>
      <charset val="238"/>
    </font>
    <font>
      <b/>
      <sz val="10"/>
      <color indexed="8"/>
      <name val="Calibri"/>
      <family val="2"/>
      <charset val="238"/>
    </font>
    <font>
      <sz val="10"/>
      <color indexed="11"/>
      <name val="Calibri"/>
      <family val="2"/>
      <charset val="238"/>
    </font>
    <font>
      <sz val="9"/>
      <color theme="1"/>
      <name val="Calibri"/>
      <family val="2"/>
      <scheme val="minor"/>
    </font>
    <font>
      <b/>
      <sz val="16"/>
      <color theme="1"/>
      <name val="Calibri"/>
      <family val="2"/>
      <scheme val="minor"/>
    </font>
    <font>
      <b/>
      <sz val="14"/>
      <color theme="1"/>
      <name val="Calibri"/>
      <family val="2"/>
      <charset val="238"/>
      <scheme val="minor"/>
    </font>
    <font>
      <b/>
      <sz val="12"/>
      <color theme="1"/>
      <name val="Calibri"/>
      <family val="2"/>
      <charset val="238"/>
      <scheme val="minor"/>
    </font>
    <font>
      <b/>
      <sz val="14"/>
      <color indexed="8"/>
      <name val="Calibri"/>
      <family val="2"/>
      <charset val="238"/>
    </font>
    <font>
      <sz val="11"/>
      <name val="Calibri"/>
      <family val="2"/>
      <charset val="238"/>
      <scheme val="minor"/>
    </font>
    <font>
      <sz val="11"/>
      <name val="Calibri"/>
      <family val="2"/>
      <scheme val="minor"/>
    </font>
    <font>
      <sz val="11"/>
      <name val="Calibri"/>
      <family val="2"/>
    </font>
    <font>
      <b/>
      <sz val="11"/>
      <name val="Calibri"/>
      <family val="2"/>
    </font>
    <font>
      <sz val="11"/>
      <color rgb="FFFF0000"/>
      <name val="Calibri"/>
      <family val="2"/>
      <charset val="238"/>
      <scheme val="minor"/>
    </font>
    <font>
      <sz val="8"/>
      <color theme="1"/>
      <name val="Calibri"/>
      <family val="2"/>
      <scheme val="minor"/>
    </font>
    <font>
      <b/>
      <sz val="11"/>
      <color theme="1"/>
      <name val="Calibri"/>
      <family val="2"/>
      <charset val="238"/>
      <scheme val="minor"/>
    </font>
    <font>
      <b/>
      <sz val="10"/>
      <color theme="1"/>
      <name val="Calibri"/>
      <family val="2"/>
      <charset val="238"/>
      <scheme val="minor"/>
    </font>
    <font>
      <sz val="10"/>
      <color rgb="FF00B050"/>
      <name val="Calibri"/>
      <family val="2"/>
      <charset val="238"/>
    </font>
    <font>
      <b/>
      <sz val="12"/>
      <color indexed="81"/>
      <name val="Tahoma"/>
      <family val="2"/>
      <charset val="238"/>
    </font>
    <font>
      <sz val="12"/>
      <color indexed="81"/>
      <name val="Tahoma"/>
      <family val="2"/>
      <charset val="238"/>
    </font>
    <font>
      <b/>
      <sz val="14"/>
      <color indexed="81"/>
      <name val="Tahoma"/>
      <family val="2"/>
      <charset val="238"/>
    </font>
    <font>
      <sz val="14"/>
      <color indexed="81"/>
      <name val="Tahoma"/>
      <family val="2"/>
      <charset val="238"/>
    </font>
    <font>
      <sz val="9"/>
      <color indexed="81"/>
      <name val="Tahoma"/>
      <family val="2"/>
      <charset val="238"/>
    </font>
    <font>
      <sz val="9"/>
      <color theme="1"/>
      <name val="Calibri"/>
      <family val="2"/>
      <charset val="238"/>
      <scheme val="minor"/>
    </font>
    <font>
      <sz val="11"/>
      <color rgb="FF1F497D"/>
      <name val="Calibri"/>
      <family val="2"/>
      <charset val="238"/>
      <scheme val="minor"/>
    </font>
    <font>
      <sz val="11"/>
      <color rgb="FF000000"/>
      <name val="Calibri1"/>
      <charset val="238"/>
    </font>
    <font>
      <sz val="10"/>
      <color rgb="FF000000"/>
      <name val="Calibri1"/>
      <charset val="238"/>
    </font>
    <font>
      <sz val="22"/>
      <color indexed="8"/>
      <name val="Calibri"/>
      <family val="2"/>
      <charset val="238"/>
    </font>
    <font>
      <sz val="22"/>
      <color theme="1"/>
      <name val="Calibri"/>
      <family val="2"/>
      <charset val="238"/>
      <scheme val="minor"/>
    </font>
    <font>
      <sz val="36"/>
      <color theme="1"/>
      <name val="Calibri"/>
      <family val="2"/>
      <charset val="238"/>
      <scheme val="minor"/>
    </font>
    <font>
      <sz val="36"/>
      <color indexed="8"/>
      <name val="Calibri"/>
      <family val="2"/>
      <charset val="238"/>
    </font>
    <font>
      <sz val="36"/>
      <color theme="1"/>
      <name val="Calibri"/>
      <family val="2"/>
      <charset val="238"/>
    </font>
    <font>
      <sz val="28"/>
      <color theme="1"/>
      <name val="Calibri"/>
      <family val="2"/>
      <charset val="238"/>
      <scheme val="minor"/>
    </font>
    <font>
      <sz val="36"/>
      <color theme="1"/>
      <name val="Calibri"/>
      <family val="2"/>
      <scheme val="minor"/>
    </font>
    <font>
      <b/>
      <sz val="36"/>
      <color indexed="8"/>
      <name val="Calibri"/>
      <family val="2"/>
    </font>
    <font>
      <sz val="36"/>
      <color indexed="8"/>
      <name val="Calibri"/>
      <family val="2"/>
    </font>
    <font>
      <sz val="16"/>
      <color theme="1"/>
      <name val="Calibri"/>
      <family val="2"/>
      <scheme val="minor"/>
    </font>
    <font>
      <sz val="12"/>
      <color theme="1"/>
      <name val="Calibri"/>
      <family val="2"/>
      <charset val="238"/>
      <scheme val="minor"/>
    </font>
    <font>
      <sz val="10"/>
      <color rgb="FFFF0000"/>
      <name val="Calibri"/>
      <family val="2"/>
      <charset val="238"/>
    </font>
    <font>
      <b/>
      <sz val="11"/>
      <color rgb="FFFF0000"/>
      <name val="Calibri"/>
      <family val="2"/>
      <charset val="238"/>
      <scheme val="minor"/>
    </font>
    <font>
      <sz val="7"/>
      <color theme="1"/>
      <name val="Times New Roman"/>
      <family val="1"/>
      <charset val="238"/>
    </font>
    <font>
      <sz val="11"/>
      <color rgb="FFFF0000"/>
      <name val="Calibri"/>
      <family val="2"/>
      <scheme val="minor"/>
    </font>
    <font>
      <sz val="11"/>
      <color rgb="FF000000"/>
      <name val="Calibri"/>
      <family val="2"/>
      <charset val="238"/>
    </font>
    <font>
      <b/>
      <sz val="22"/>
      <color rgb="FF000000"/>
      <name val="Calibri"/>
      <family val="2"/>
      <charset val="238"/>
    </font>
    <font>
      <b/>
      <sz val="24"/>
      <color rgb="FF000000"/>
      <name val="Calibri"/>
      <family val="2"/>
      <charset val="238"/>
    </font>
    <font>
      <b/>
      <u/>
      <sz val="14"/>
      <color rgb="FF000000"/>
      <name val="Calibri"/>
      <family val="2"/>
      <charset val="238"/>
    </font>
    <font>
      <sz val="12"/>
      <color rgb="FF000000"/>
      <name val="Calibri"/>
      <family val="2"/>
      <charset val="238"/>
    </font>
    <font>
      <b/>
      <u/>
      <sz val="12"/>
      <color rgb="FF000000"/>
      <name val="Calibri"/>
      <family val="2"/>
      <charset val="238"/>
    </font>
    <font>
      <i/>
      <sz val="12"/>
      <color rgb="FF000000"/>
      <name val="Calibri"/>
      <family val="2"/>
      <charset val="238"/>
    </font>
    <font>
      <b/>
      <sz val="12"/>
      <color rgb="FF000000"/>
      <name val="Calibri"/>
      <family val="2"/>
      <charset val="238"/>
    </font>
    <font>
      <b/>
      <sz val="16"/>
      <color rgb="FF000000"/>
      <name val="Calibri"/>
      <family val="2"/>
      <charset val="238"/>
    </font>
    <font>
      <b/>
      <sz val="14"/>
      <color rgb="FF000000"/>
      <name val="Calibri"/>
      <family val="2"/>
      <charset val="238"/>
    </font>
    <font>
      <b/>
      <sz val="11"/>
      <color rgb="FF000000"/>
      <name val="Calibri"/>
      <family val="2"/>
      <charset val="238"/>
    </font>
    <font>
      <sz val="10"/>
      <color rgb="FF000000"/>
      <name val="Calibri"/>
      <family val="2"/>
      <charset val="238"/>
    </font>
    <font>
      <b/>
      <sz val="10"/>
      <color rgb="FF000000"/>
      <name val="Calibri"/>
      <family val="2"/>
      <charset val="238"/>
    </font>
    <font>
      <i/>
      <sz val="10"/>
      <color rgb="FF000000"/>
      <name val="Calibri"/>
      <family val="2"/>
      <charset val="238"/>
    </font>
    <font>
      <sz val="16"/>
      <color rgb="FF000000"/>
      <name val="Calibri"/>
      <family val="2"/>
      <charset val="238"/>
    </font>
    <font>
      <sz val="9"/>
      <color rgb="FF000000"/>
      <name val="Calibri"/>
      <family val="2"/>
      <charset val="238"/>
    </font>
    <font>
      <i/>
      <sz val="11"/>
      <color rgb="FF000000"/>
      <name val="Calibri"/>
      <family val="2"/>
      <charset val="238"/>
    </font>
    <font>
      <sz val="10"/>
      <name val="Calibri"/>
      <family val="2"/>
    </font>
  </fonts>
  <fills count="2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2" tint="-9.9978637043366805E-2"/>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46"/>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FF"/>
        <bgColor rgb="FFFFFFFF"/>
      </patternFill>
    </fill>
    <fill>
      <patternFill patternType="solid">
        <fgColor rgb="FF99CCFF"/>
        <bgColor rgb="FF99CCFF"/>
      </patternFill>
    </fill>
    <fill>
      <patternFill patternType="solid">
        <fgColor rgb="FFDDD9C3"/>
        <bgColor rgb="FFDDD9C3"/>
      </patternFill>
    </fill>
    <fill>
      <patternFill patternType="solid">
        <fgColor rgb="FFC0C0C0"/>
        <bgColor rgb="FFC0C0C0"/>
      </patternFill>
    </fill>
    <fill>
      <patternFill patternType="solid">
        <fgColor rgb="FFFCD5B5"/>
        <bgColor rgb="FFFCD5B5"/>
      </patternFill>
    </fill>
    <fill>
      <patternFill patternType="solid">
        <fgColor rgb="FFD9D9D9"/>
        <bgColor rgb="FFD9D9D9"/>
      </patternFill>
    </fill>
    <fill>
      <patternFill patternType="solid">
        <fgColor rgb="FFD7E4BD"/>
        <bgColor rgb="FFD7E4BD"/>
      </patternFill>
    </fill>
    <fill>
      <patternFill patternType="solid">
        <fgColor rgb="FFCC99FF"/>
        <bgColor rgb="FFCC99FF"/>
      </patternFill>
    </fill>
    <fill>
      <patternFill patternType="solid">
        <fgColor rgb="FFCCC1DA"/>
        <bgColor rgb="FFCCC1DA"/>
      </patternFill>
    </fill>
    <fill>
      <patternFill patternType="solid">
        <fgColor rgb="FFC3D69B"/>
        <bgColor rgb="FFC3D69B"/>
      </patternFill>
    </fill>
    <fill>
      <patternFill patternType="solid">
        <fgColor rgb="FFB7DEE8"/>
        <bgColor rgb="FFB7DEE8"/>
      </patternFill>
    </fill>
    <fill>
      <patternFill patternType="solid">
        <fgColor rgb="FFFDEADA"/>
        <bgColor rgb="FFFDEADA"/>
      </patternFill>
    </fill>
  </fills>
  <borders count="617">
    <border>
      <left/>
      <right/>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diagonal/>
    </border>
    <border>
      <left/>
      <right style="medium">
        <color indexed="53"/>
      </right>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auto="1"/>
      </left>
      <right/>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auto="1"/>
      </right>
      <top style="medium">
        <color auto="1"/>
      </top>
      <bottom style="hair">
        <color auto="1"/>
      </bottom>
      <diagonal/>
    </border>
    <border>
      <left/>
      <right style="hair">
        <color indexed="64"/>
      </right>
      <top style="medium">
        <color indexed="64"/>
      </top>
      <bottom style="hair">
        <color indexed="64"/>
      </bottom>
      <diagonal/>
    </border>
    <border>
      <left/>
      <right/>
      <top style="medium">
        <color indexed="64"/>
      </top>
      <bottom style="medium">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right style="double">
        <color indexed="64"/>
      </right>
      <top style="medium">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medium">
        <color indexed="64"/>
      </top>
      <bottom style="hair">
        <color indexed="64"/>
      </bottom>
      <diagonal/>
    </border>
    <border>
      <left/>
      <right style="double">
        <color indexed="64"/>
      </right>
      <top style="hair">
        <color indexed="64"/>
      </top>
      <bottom style="medium">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medium">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right style="double">
        <color indexed="64"/>
      </right>
      <top/>
      <bottom style="hair">
        <color indexed="64"/>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hair">
        <color indexed="64"/>
      </left>
      <right style="double">
        <color indexed="64"/>
      </right>
      <top/>
      <bottom style="hair">
        <color indexed="64"/>
      </bottom>
      <diagonal/>
    </border>
    <border>
      <left/>
      <right/>
      <top/>
      <bottom style="medium">
        <color indexed="64"/>
      </bottom>
      <diagonal/>
    </border>
    <border>
      <left/>
      <right/>
      <top style="medium">
        <color indexed="64"/>
      </top>
      <bottom/>
      <diagonal/>
    </border>
    <border>
      <left style="medium">
        <color indexed="64"/>
      </left>
      <right style="medium">
        <color auto="1"/>
      </right>
      <top style="medium">
        <color indexed="64"/>
      </top>
      <bottom style="hair">
        <color indexed="64"/>
      </bottom>
      <diagonal/>
    </border>
    <border>
      <left style="thin">
        <color indexed="64"/>
      </left>
      <right/>
      <top style="hair">
        <color indexed="64"/>
      </top>
      <bottom/>
      <diagonal/>
    </border>
    <border>
      <left style="medium">
        <color indexed="64"/>
      </left>
      <right style="medium">
        <color auto="1"/>
      </right>
      <top/>
      <bottom/>
      <diagonal/>
    </border>
    <border>
      <left style="medium">
        <color indexed="64"/>
      </left>
      <right style="medium">
        <color auto="1"/>
      </right>
      <top style="hair">
        <color indexed="64"/>
      </top>
      <bottom style="hair">
        <color indexed="64"/>
      </bottom>
      <diagonal/>
    </border>
    <border>
      <left style="thin">
        <color indexed="64"/>
      </left>
      <right/>
      <top/>
      <bottom/>
      <diagonal/>
    </border>
    <border>
      <left/>
      <right/>
      <top style="hair">
        <color indexed="64"/>
      </top>
      <bottom/>
      <diagonal/>
    </border>
    <border>
      <left style="thin">
        <color indexed="64"/>
      </left>
      <right/>
      <top/>
      <bottom style="medium">
        <color indexed="64"/>
      </bottom>
      <diagonal/>
    </border>
    <border>
      <left/>
      <right/>
      <top style="hair">
        <color indexed="64"/>
      </top>
      <bottom style="medium">
        <color indexed="64"/>
      </bottom>
      <diagonal/>
    </border>
    <border>
      <left style="medium">
        <color indexed="64"/>
      </left>
      <right style="medium">
        <color auto="1"/>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medium">
        <color indexed="64"/>
      </bottom>
      <diagonal/>
    </border>
    <border>
      <left/>
      <right style="medium">
        <color indexed="64"/>
      </right>
      <top style="hair">
        <color indexed="64"/>
      </top>
      <bottom/>
      <diagonal/>
    </border>
    <border>
      <left/>
      <right style="thin">
        <color indexed="64"/>
      </right>
      <top/>
      <bottom style="hair">
        <color indexed="64"/>
      </bottom>
      <diagonal/>
    </border>
    <border>
      <left/>
      <right style="medium">
        <color indexed="64"/>
      </right>
      <top/>
      <bottom/>
      <diagonal/>
    </border>
    <border>
      <left/>
      <right style="thin">
        <color indexed="64"/>
      </right>
      <top style="hair">
        <color indexed="64"/>
      </top>
      <bottom style="hair">
        <color indexed="64"/>
      </bottom>
      <diagonal/>
    </border>
    <border>
      <left/>
      <right style="medium">
        <color indexed="64"/>
      </right>
      <top/>
      <bottom style="medium">
        <color indexed="64"/>
      </bottom>
      <diagonal/>
    </border>
    <border>
      <left/>
      <right style="thin">
        <color indexed="64"/>
      </right>
      <top style="hair">
        <color indexed="64"/>
      </top>
      <bottom style="medium">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top/>
      <bottom/>
      <diagonal/>
    </border>
    <border>
      <left style="thin">
        <color auto="1"/>
      </left>
      <right style="double">
        <color auto="1"/>
      </right>
      <top style="medium">
        <color auto="1"/>
      </top>
      <bottom/>
      <diagonal/>
    </border>
    <border>
      <left style="medium">
        <color auto="1"/>
      </left>
      <right style="hair">
        <color auto="1"/>
      </right>
      <top/>
      <bottom/>
      <diagonal/>
    </border>
    <border>
      <left/>
      <right/>
      <top style="medium">
        <color indexed="64"/>
      </top>
      <bottom/>
      <diagonal/>
    </border>
    <border>
      <left style="medium">
        <color indexed="53"/>
      </left>
      <right/>
      <top/>
      <bottom/>
      <diagonal/>
    </border>
    <border>
      <left style="medium">
        <color indexed="64"/>
      </left>
      <right style="hair">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auto="1"/>
      </right>
      <top style="medium">
        <color indexed="64"/>
      </top>
      <bottom style="hair">
        <color indexed="64"/>
      </bottom>
      <diagonal/>
    </border>
    <border>
      <left style="medium">
        <color indexed="64"/>
      </left>
      <right style="medium">
        <color auto="1"/>
      </right>
      <top/>
      <bottom/>
      <diagonal/>
    </border>
    <border>
      <left style="thin">
        <color indexed="64"/>
      </left>
      <right style="hair">
        <color indexed="64"/>
      </right>
      <top style="medium">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rgb="FF000000"/>
      </left>
      <right style="thin">
        <color rgb="FF000000"/>
      </right>
      <top/>
      <bottom style="thin">
        <color rgb="FF000000"/>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medium">
        <color indexed="64"/>
      </bottom>
      <diagonal/>
    </border>
    <border>
      <left/>
      <right style="double">
        <color indexed="64"/>
      </right>
      <top style="medium">
        <color indexed="64"/>
      </top>
      <bottom style="hair">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right style="thin">
        <color auto="1"/>
      </right>
      <top style="medium">
        <color auto="1"/>
      </top>
      <bottom style="hair">
        <color auto="1"/>
      </bottom>
      <diagonal/>
    </border>
    <border>
      <left style="medium">
        <color indexed="64"/>
      </left>
      <right style="medium">
        <color auto="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auto="1"/>
      </left>
      <right style="double">
        <color auto="1"/>
      </right>
      <top style="medium">
        <color auto="1"/>
      </top>
      <bottom/>
      <diagonal/>
    </border>
    <border>
      <left style="medium">
        <color indexed="64"/>
      </left>
      <right/>
      <top/>
      <bottom/>
      <diagonal/>
    </border>
    <border>
      <left style="thin">
        <color auto="1"/>
      </left>
      <right style="double">
        <color auto="1"/>
      </right>
      <top style="medium">
        <color auto="1"/>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right/>
      <top style="medium">
        <color indexed="64"/>
      </top>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top style="medium">
        <color indexed="64"/>
      </top>
      <bottom style="medium">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auto="1"/>
      </left>
      <right style="double">
        <color auto="1"/>
      </right>
      <top style="medium">
        <color auto="1"/>
      </top>
      <bottom/>
      <diagonal/>
    </border>
    <border>
      <left/>
      <right style="double">
        <color indexed="64"/>
      </right>
      <top style="medium">
        <color indexed="64"/>
      </top>
      <bottom style="hair">
        <color indexed="64"/>
      </bottom>
      <diagonal/>
    </border>
    <border>
      <left/>
      <right style="thin">
        <color auto="1"/>
      </right>
      <top style="medium">
        <color auto="1"/>
      </top>
      <bottom style="hair">
        <color auto="1"/>
      </bottom>
      <diagonal/>
    </border>
    <border>
      <left/>
      <right/>
      <top style="medium">
        <color indexed="64"/>
      </top>
      <bottom/>
      <diagonal/>
    </border>
    <border>
      <left style="medium">
        <color indexed="64"/>
      </left>
      <right style="medium">
        <color auto="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right/>
      <top style="medium">
        <color indexed="64"/>
      </top>
      <bottom style="hair">
        <color indexed="64"/>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auto="1"/>
      </left>
      <right style="double">
        <color auto="1"/>
      </right>
      <top style="medium">
        <color auto="1"/>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right/>
      <top style="medium">
        <color indexed="64"/>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medium">
        <color indexed="64"/>
      </left>
      <right style="medium">
        <color auto="1"/>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auto="1"/>
      </left>
      <right style="double">
        <color auto="1"/>
      </right>
      <top style="medium">
        <color auto="1"/>
      </top>
      <bottom/>
      <diagonal/>
    </border>
    <border>
      <left style="thin">
        <color indexed="64"/>
      </left>
      <right/>
      <top style="medium">
        <color indexed="64"/>
      </top>
      <bottom style="hair">
        <color indexed="64"/>
      </bottom>
      <diagonal/>
    </border>
    <border>
      <left/>
      <right/>
      <top style="medium">
        <color indexed="64"/>
      </top>
      <bottom/>
      <diagonal/>
    </border>
    <border>
      <left style="medium">
        <color indexed="64"/>
      </left>
      <right style="medium">
        <color auto="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top style="medium">
        <color indexed="64"/>
      </top>
      <bottom style="medium">
        <color indexed="64"/>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indexed="64"/>
      </top>
      <bottom style="hair">
        <color indexed="64"/>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right/>
      <top style="medium">
        <color indexed="64"/>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auto="1"/>
      </right>
      <top style="medium">
        <color auto="1"/>
      </top>
      <bottom style="hair">
        <color auto="1"/>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auto="1"/>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top style="medium">
        <color indexed="64"/>
      </top>
      <bottom style="medium">
        <color indexed="64"/>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top style="medium">
        <color indexed="64"/>
      </top>
      <bottom style="medium">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right/>
      <top style="medium">
        <color indexed="64"/>
      </top>
      <bottom/>
      <diagonal/>
    </border>
    <border>
      <left/>
      <right style="medium">
        <color indexed="64"/>
      </right>
      <top style="medium">
        <color auto="1"/>
      </top>
      <bottom style="thin">
        <color auto="1"/>
      </bottom>
      <diagonal/>
    </border>
    <border>
      <left/>
      <right style="medium">
        <color indexed="64"/>
      </right>
      <top style="medium">
        <color indexed="64"/>
      </top>
      <bottom/>
      <diagonal/>
    </border>
    <border>
      <left style="thin">
        <color rgb="FFFF6600"/>
      </left>
      <right/>
      <top style="thin">
        <color rgb="FFFF6600"/>
      </top>
      <bottom/>
      <diagonal/>
    </border>
    <border>
      <left/>
      <right style="thin">
        <color rgb="FFFF6600"/>
      </right>
      <top style="thin">
        <color rgb="FFFF6600"/>
      </top>
      <bottom/>
      <diagonal/>
    </border>
    <border>
      <left style="thin">
        <color rgb="FFFF6600"/>
      </left>
      <right style="thin">
        <color rgb="FFFF6600"/>
      </right>
      <top/>
      <bottom style="thin">
        <color rgb="FFFF66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bottom style="thin">
        <color rgb="FF000000"/>
      </bottom>
      <diagonal/>
    </border>
    <border>
      <left/>
      <right style="thin">
        <color rgb="FF000000"/>
      </right>
      <top/>
      <bottom style="thin">
        <color rgb="FF000000"/>
      </bottom>
      <diagonal/>
    </border>
    <border>
      <left/>
      <right style="double">
        <color rgb="FF000000"/>
      </right>
      <top style="thin">
        <color rgb="FF000000"/>
      </top>
      <bottom style="thin">
        <color rgb="FF000000"/>
      </bottom>
      <diagonal/>
    </border>
    <border>
      <left/>
      <right style="double">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style="double">
        <color rgb="FF000000"/>
      </right>
      <top/>
      <bottom style="thin">
        <color rgb="FF000000"/>
      </bottom>
      <diagonal/>
    </border>
    <border>
      <left/>
      <right style="thin">
        <color rgb="FF000000"/>
      </right>
      <top style="thin">
        <color rgb="FF000000"/>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right/>
      <top style="medium">
        <color indexed="64"/>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right style="thin">
        <color auto="1"/>
      </right>
      <top style="medium">
        <color auto="1"/>
      </top>
      <bottom style="hair">
        <color auto="1"/>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style="medium">
        <color indexed="64"/>
      </left>
      <right style="medium">
        <color auto="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auto="1"/>
      </left>
      <right style="double">
        <color auto="1"/>
      </right>
      <top style="medium">
        <color auto="1"/>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medium">
        <color indexed="64"/>
      </left>
      <right style="medium">
        <color auto="1"/>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right style="hair">
        <color indexed="64"/>
      </right>
      <top style="medium">
        <color auto="1"/>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auto="1"/>
      </left>
      <right style="double">
        <color auto="1"/>
      </right>
      <top style="medium">
        <color auto="1"/>
      </top>
      <bottom/>
      <diagonal/>
    </border>
    <border>
      <left/>
      <right style="double">
        <color indexed="64"/>
      </right>
      <top style="medium">
        <color indexed="64"/>
      </top>
      <bottom style="hair">
        <color indexed="64"/>
      </bottom>
      <diagonal/>
    </border>
    <border>
      <left/>
      <right/>
      <top style="medium">
        <color indexed="64"/>
      </top>
      <bottom/>
      <diagonal/>
    </border>
    <border>
      <left style="medium">
        <color indexed="64"/>
      </left>
      <right style="medium">
        <color auto="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s>
  <cellStyleXfs count="2">
    <xf numFmtId="0" fontId="0" fillId="0" borderId="0"/>
    <xf numFmtId="164" fontId="53" fillId="0" borderId="0"/>
  </cellStyleXfs>
  <cellXfs count="2310">
    <xf numFmtId="0" fontId="0" fillId="0" borderId="0" xfId="0"/>
    <xf numFmtId="0" fontId="2" fillId="0" borderId="0" xfId="0" applyFont="1"/>
    <xf numFmtId="0" fontId="4" fillId="0" borderId="0" xfId="0" applyFont="1"/>
    <xf numFmtId="0" fontId="5" fillId="2" borderId="1" xfId="0" applyFont="1" applyFill="1" applyBorder="1" applyAlignment="1">
      <alignment horizontal="centerContinuous"/>
    </xf>
    <xf numFmtId="0" fontId="0" fillId="2" borderId="2" xfId="0" applyFill="1" applyBorder="1" applyAlignment="1">
      <alignment horizontal="centerContinuous"/>
    </xf>
    <xf numFmtId="0" fontId="4" fillId="0" borderId="0" xfId="0" applyFont="1" applyBorder="1"/>
    <xf numFmtId="0" fontId="11" fillId="3" borderId="0" xfId="0" applyFont="1" applyFill="1"/>
    <xf numFmtId="0" fontId="0" fillId="3" borderId="0" xfId="0" applyFill="1"/>
    <xf numFmtId="0" fontId="0" fillId="0" borderId="0" xfId="0" applyBorder="1"/>
    <xf numFmtId="0" fontId="12" fillId="3" borderId="9" xfId="0" applyFont="1" applyFill="1" applyBorder="1" applyAlignment="1">
      <alignment wrapText="1"/>
    </xf>
    <xf numFmtId="0" fontId="12" fillId="3" borderId="10" xfId="0" applyFont="1" applyFill="1" applyBorder="1" applyAlignment="1">
      <alignment wrapText="1"/>
    </xf>
    <xf numFmtId="0" fontId="13" fillId="3" borderId="11" xfId="0" applyFont="1" applyFill="1" applyBorder="1" applyAlignment="1">
      <alignment horizontal="centerContinuous" wrapText="1"/>
    </xf>
    <xf numFmtId="0" fontId="13" fillId="3" borderId="14" xfId="0" applyFont="1" applyFill="1" applyBorder="1" applyAlignment="1">
      <alignment horizontal="centerContinuous" wrapText="1"/>
    </xf>
    <xf numFmtId="0" fontId="14" fillId="3" borderId="15" xfId="0" applyFont="1" applyFill="1" applyBorder="1" applyAlignment="1">
      <alignment horizontal="center" vertical="center"/>
    </xf>
    <xf numFmtId="0" fontId="0" fillId="3" borderId="15" xfId="0" applyFill="1" applyBorder="1" applyAlignment="1">
      <alignment horizontal="centerContinuous" wrapText="1"/>
    </xf>
    <xf numFmtId="0" fontId="13" fillId="3" borderId="16" xfId="0" applyFont="1" applyFill="1" applyBorder="1" applyAlignment="1">
      <alignment horizontal="centerContinuous" wrapText="1"/>
    </xf>
    <xf numFmtId="0" fontId="13" fillId="0" borderId="0" xfId="0" applyFont="1" applyFill="1" applyBorder="1" applyAlignment="1">
      <alignment horizontal="centerContinuous" wrapText="1"/>
    </xf>
    <xf numFmtId="0" fontId="14" fillId="0" borderId="0" xfId="0" applyFont="1" applyFill="1" applyBorder="1" applyAlignment="1">
      <alignment horizontal="centerContinuous" wrapText="1"/>
    </xf>
    <xf numFmtId="0" fontId="0" fillId="0" borderId="0" xfId="0" applyFill="1" applyBorder="1" applyAlignment="1">
      <alignment horizontal="centerContinuous" wrapText="1"/>
    </xf>
    <xf numFmtId="0" fontId="0" fillId="0" borderId="0" xfId="0" applyBorder="1" applyAlignment="1">
      <alignment wrapText="1"/>
    </xf>
    <xf numFmtId="0" fontId="12" fillId="3" borderId="17" xfId="0" applyFont="1" applyFill="1" applyBorder="1" applyAlignment="1">
      <alignment wrapText="1"/>
    </xf>
    <xf numFmtId="0" fontId="12" fillId="3" borderId="18" xfId="0" applyFont="1" applyFill="1" applyBorder="1" applyAlignment="1">
      <alignment horizontal="center" wrapText="1"/>
    </xf>
    <xf numFmtId="0" fontId="15" fillId="3" borderId="19" xfId="0" applyFont="1" applyFill="1" applyBorder="1" applyAlignment="1">
      <alignment wrapText="1"/>
    </xf>
    <xf numFmtId="0" fontId="15" fillId="3" borderId="20" xfId="0" applyFont="1" applyFill="1" applyBorder="1" applyAlignment="1">
      <alignment horizontal="center" wrapText="1"/>
    </xf>
    <xf numFmtId="0" fontId="15" fillId="3" borderId="21" xfId="0" applyFont="1" applyFill="1" applyBorder="1" applyAlignment="1">
      <alignment horizontal="center" wrapText="1"/>
    </xf>
    <xf numFmtId="0" fontId="16" fillId="3" borderId="22" xfId="0" applyFont="1" applyFill="1" applyBorder="1" applyAlignment="1">
      <alignment horizontal="center" wrapText="1"/>
    </xf>
    <xf numFmtId="0" fontId="17" fillId="3" borderId="23" xfId="0" applyFont="1" applyFill="1" applyBorder="1" applyAlignment="1">
      <alignment wrapText="1"/>
    </xf>
    <xf numFmtId="0" fontId="15" fillId="3" borderId="21" xfId="0" applyFont="1" applyFill="1" applyBorder="1" applyAlignment="1">
      <alignment wrapText="1"/>
    </xf>
    <xf numFmtId="0" fontId="17" fillId="3" borderId="21" xfId="0" applyFont="1" applyFill="1" applyBorder="1" applyAlignment="1">
      <alignment wrapText="1"/>
    </xf>
    <xf numFmtId="0" fontId="15" fillId="3" borderId="24" xfId="0" applyFont="1" applyFill="1" applyBorder="1" applyAlignment="1">
      <alignment wrapText="1"/>
    </xf>
    <xf numFmtId="0" fontId="15" fillId="0" borderId="0" xfId="0" applyFont="1" applyFill="1" applyBorder="1" applyAlignment="1">
      <alignment wrapText="1"/>
    </xf>
    <xf numFmtId="0" fontId="0" fillId="0" borderId="0" xfId="0" applyAlignment="1">
      <alignment wrapText="1"/>
    </xf>
    <xf numFmtId="0" fontId="0" fillId="4" borderId="19" xfId="0" applyFill="1" applyBorder="1"/>
    <xf numFmtId="0" fontId="0" fillId="4" borderId="20" xfId="0" applyFill="1" applyBorder="1"/>
    <xf numFmtId="0" fontId="0" fillId="4" borderId="21" xfId="0" applyFill="1" applyBorder="1"/>
    <xf numFmtId="0" fontId="0" fillId="5" borderId="22" xfId="0" applyFill="1" applyBorder="1"/>
    <xf numFmtId="0" fontId="0" fillId="4" borderId="23" xfId="0" applyFill="1" applyBorder="1"/>
    <xf numFmtId="0" fontId="0" fillId="4" borderId="24" xfId="0" applyFill="1" applyBorder="1"/>
    <xf numFmtId="0" fontId="0" fillId="0" borderId="0" xfId="0" applyFill="1" applyBorder="1"/>
    <xf numFmtId="0" fontId="0" fillId="0" borderId="19" xfId="0" applyBorder="1"/>
    <xf numFmtId="0" fontId="0" fillId="0" borderId="20" xfId="0" applyBorder="1"/>
    <xf numFmtId="0" fontId="0" fillId="0" borderId="21" xfId="0" applyBorder="1"/>
    <xf numFmtId="0" fontId="0" fillId="0" borderId="23" xfId="0" applyBorder="1"/>
    <xf numFmtId="0" fontId="0" fillId="2" borderId="24" xfId="0" applyFill="1" applyBorder="1"/>
    <xf numFmtId="0" fontId="0" fillId="0" borderId="19" xfId="0" applyFill="1" applyBorder="1"/>
    <xf numFmtId="0" fontId="13" fillId="5" borderId="29" xfId="0" applyFont="1" applyFill="1" applyBorder="1" applyAlignment="1">
      <alignment horizontal="right"/>
    </xf>
    <xf numFmtId="0" fontId="0" fillId="5" borderId="30" xfId="0" applyFill="1" applyBorder="1"/>
    <xf numFmtId="0" fontId="0" fillId="5" borderId="31" xfId="0" applyFill="1" applyBorder="1"/>
    <xf numFmtId="0" fontId="0" fillId="5" borderId="32" xfId="0" applyFill="1" applyBorder="1"/>
    <xf numFmtId="0" fontId="0" fillId="5" borderId="33" xfId="0" applyFill="1" applyBorder="1"/>
    <xf numFmtId="0" fontId="0" fillId="5" borderId="34" xfId="0" applyFill="1" applyBorder="1"/>
    <xf numFmtId="0" fontId="0" fillId="5" borderId="35" xfId="0" applyFill="1" applyBorder="1"/>
    <xf numFmtId="0" fontId="13" fillId="0" borderId="0" xfId="0" applyFont="1" applyAlignment="1">
      <alignment horizontal="right"/>
    </xf>
    <xf numFmtId="0" fontId="13" fillId="3" borderId="36" xfId="0" applyFont="1" applyFill="1" applyBorder="1" applyAlignment="1">
      <alignment horizontal="centerContinuous" wrapText="1"/>
    </xf>
    <xf numFmtId="0" fontId="12" fillId="3" borderId="25" xfId="0" applyFont="1" applyFill="1" applyBorder="1" applyAlignment="1">
      <alignment wrapText="1"/>
    </xf>
    <xf numFmtId="0" fontId="15" fillId="3" borderId="22" xfId="0" applyFont="1" applyFill="1" applyBorder="1" applyAlignment="1">
      <alignment wrapText="1"/>
    </xf>
    <xf numFmtId="0" fontId="15" fillId="3" borderId="23" xfId="0" applyFont="1" applyFill="1" applyBorder="1" applyAlignment="1">
      <alignment horizontal="center" wrapText="1"/>
    </xf>
    <xf numFmtId="0" fontId="16" fillId="3" borderId="24" xfId="0" applyFont="1" applyFill="1" applyBorder="1" applyAlignment="1">
      <alignment horizontal="center" wrapText="1"/>
    </xf>
    <xf numFmtId="0" fontId="0" fillId="4" borderId="22" xfId="0" applyFill="1" applyBorder="1"/>
    <xf numFmtId="0" fontId="0" fillId="5" borderId="24" xfId="0" applyFill="1" applyBorder="1"/>
    <xf numFmtId="0" fontId="0" fillId="0" borderId="22" xfId="0" applyBorder="1"/>
    <xf numFmtId="0" fontId="0" fillId="0" borderId="22" xfId="0" applyFill="1" applyBorder="1"/>
    <xf numFmtId="0" fontId="13" fillId="5" borderId="32" xfId="0" applyFont="1" applyFill="1" applyBorder="1" applyAlignment="1">
      <alignment horizontal="right"/>
    </xf>
    <xf numFmtId="0" fontId="0" fillId="0" borderId="0" xfId="0" applyAlignment="1">
      <alignment vertical="center" wrapText="1"/>
    </xf>
    <xf numFmtId="0" fontId="11" fillId="6" borderId="0" xfId="0" applyFont="1" applyFill="1"/>
    <xf numFmtId="0" fontId="0" fillId="6" borderId="0" xfId="0" applyFill="1"/>
    <xf numFmtId="0" fontId="0" fillId="0" borderId="0" xfId="0" applyFill="1"/>
    <xf numFmtId="0" fontId="12" fillId="6" borderId="9" xfId="0" applyFont="1" applyFill="1" applyBorder="1"/>
    <xf numFmtId="0" fontId="12" fillId="6" borderId="10" xfId="0" applyFont="1" applyFill="1" applyBorder="1" applyAlignment="1">
      <alignment horizontal="center" wrapText="1"/>
    </xf>
    <xf numFmtId="0" fontId="15" fillId="6" borderId="11" xfId="0" applyFont="1" applyFill="1" applyBorder="1"/>
    <xf numFmtId="0" fontId="15" fillId="6" borderId="39" xfId="0" applyFont="1" applyFill="1" applyBorder="1" applyAlignment="1">
      <alignment horizontal="center" wrapText="1"/>
    </xf>
    <xf numFmtId="0" fontId="15" fillId="6" borderId="11" xfId="0" applyFont="1" applyFill="1" applyBorder="1" applyAlignment="1">
      <alignment horizontal="center" wrapText="1"/>
    </xf>
    <xf numFmtId="0" fontId="15" fillId="7" borderId="0" xfId="0" applyFont="1" applyFill="1" applyBorder="1" applyAlignment="1">
      <alignment wrapText="1"/>
    </xf>
    <xf numFmtId="0" fontId="19" fillId="4" borderId="19" xfId="0" applyFont="1" applyFill="1" applyBorder="1"/>
    <xf numFmtId="0" fontId="19" fillId="0" borderId="19" xfId="0" applyFont="1" applyBorder="1"/>
    <xf numFmtId="0" fontId="0" fillId="5" borderId="29" xfId="0" applyFill="1" applyBorder="1"/>
    <xf numFmtId="0" fontId="0" fillId="7" borderId="0" xfId="0" applyFill="1" applyBorder="1"/>
    <xf numFmtId="0" fontId="15" fillId="0" borderId="4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right"/>
    </xf>
    <xf numFmtId="0" fontId="12" fillId="6" borderId="14" xfId="0" applyFont="1" applyFill="1" applyBorder="1"/>
    <xf numFmtId="0" fontId="15" fillId="6" borderId="11" xfId="0" applyFont="1" applyFill="1" applyBorder="1" applyAlignment="1">
      <alignment horizontal="left"/>
    </xf>
    <xf numFmtId="0" fontId="15" fillId="6" borderId="15" xfId="0" applyFont="1" applyFill="1" applyBorder="1" applyAlignment="1">
      <alignment horizontal="center" wrapText="1"/>
    </xf>
    <xf numFmtId="0" fontId="15" fillId="6" borderId="16" xfId="0" applyFont="1" applyFill="1" applyBorder="1" applyAlignment="1">
      <alignment horizontal="center" wrapText="1"/>
    </xf>
    <xf numFmtId="0" fontId="15" fillId="4" borderId="19" xfId="0" applyFont="1" applyFill="1" applyBorder="1"/>
    <xf numFmtId="0" fontId="0" fillId="0" borderId="24" xfId="0" applyBorder="1"/>
    <xf numFmtId="0" fontId="0" fillId="0" borderId="43" xfId="0" applyBorder="1"/>
    <xf numFmtId="0" fontId="12" fillId="6" borderId="10" xfId="0" applyFont="1" applyFill="1" applyBorder="1" applyAlignment="1">
      <alignment wrapText="1"/>
    </xf>
    <xf numFmtId="0" fontId="22" fillId="6" borderId="47" xfId="0" applyFont="1" applyFill="1" applyBorder="1" applyAlignment="1">
      <alignment horizontal="centerContinuous" wrapText="1"/>
    </xf>
    <xf numFmtId="0" fontId="21" fillId="6" borderId="13" xfId="0" applyFont="1" applyFill="1" applyBorder="1" applyAlignment="1">
      <alignment horizontal="centerContinuous" wrapText="1"/>
    </xf>
    <xf numFmtId="0" fontId="21" fillId="6" borderId="38" xfId="0" applyFont="1" applyFill="1" applyBorder="1" applyAlignment="1">
      <alignment horizontal="centerContinuous" wrapText="1"/>
    </xf>
    <xf numFmtId="0" fontId="12" fillId="6" borderId="48" xfId="0" applyFont="1" applyFill="1" applyBorder="1" applyAlignment="1">
      <alignment horizontal="center" wrapText="1"/>
    </xf>
    <xf numFmtId="0" fontId="23" fillId="6" borderId="51" xfId="0" applyFont="1" applyFill="1" applyBorder="1" applyAlignment="1">
      <alignment wrapText="1"/>
    </xf>
    <xf numFmtId="0" fontId="21" fillId="6" borderId="52" xfId="0" applyFont="1" applyFill="1" applyBorder="1" applyAlignment="1">
      <alignment wrapText="1"/>
    </xf>
    <xf numFmtId="0" fontId="21" fillId="6" borderId="53" xfId="0" applyFont="1" applyFill="1" applyBorder="1" applyAlignment="1">
      <alignment wrapText="1"/>
    </xf>
    <xf numFmtId="0" fontId="23" fillId="6" borderId="53" xfId="0" applyFont="1" applyFill="1" applyBorder="1" applyAlignment="1">
      <alignment wrapText="1"/>
    </xf>
    <xf numFmtId="0" fontId="21" fillId="6" borderId="54" xfId="0" applyFont="1" applyFill="1" applyBorder="1" applyAlignment="1">
      <alignment wrapText="1"/>
    </xf>
    <xf numFmtId="0" fontId="0" fillId="0" borderId="55" xfId="0" applyBorder="1"/>
    <xf numFmtId="0" fontId="25" fillId="4" borderId="19" xfId="0" applyFont="1" applyFill="1" applyBorder="1"/>
    <xf numFmtId="0" fontId="25" fillId="4" borderId="21" xfId="0" applyFont="1" applyFill="1" applyBorder="1"/>
    <xf numFmtId="0" fontId="0" fillId="4" borderId="51" xfId="0" applyFill="1" applyBorder="1"/>
    <xf numFmtId="0" fontId="0" fillId="4" borderId="52" xfId="0" applyFill="1" applyBorder="1"/>
    <xf numFmtId="0" fontId="25" fillId="0" borderId="19" xfId="0" applyFont="1" applyBorder="1"/>
    <xf numFmtId="0" fontId="25" fillId="0" borderId="21" xfId="0" applyFont="1" applyBorder="1"/>
    <xf numFmtId="0" fontId="0" fillId="0" borderId="56" xfId="0" applyBorder="1"/>
    <xf numFmtId="0" fontId="26" fillId="8" borderId="29" xfId="0" applyFont="1" applyFill="1" applyBorder="1" applyAlignment="1">
      <alignment horizontal="right"/>
    </xf>
    <xf numFmtId="0" fontId="0" fillId="8" borderId="31" xfId="0" applyFont="1" applyFill="1" applyBorder="1" applyAlignment="1">
      <alignment horizontal="right"/>
    </xf>
    <xf numFmtId="0" fontId="0" fillId="8" borderId="34" xfId="0" applyFill="1" applyBorder="1"/>
    <xf numFmtId="0" fontId="0" fillId="8" borderId="31" xfId="0" applyFill="1" applyBorder="1"/>
    <xf numFmtId="0" fontId="0" fillId="8" borderId="35" xfId="0" applyFill="1" applyBorder="1"/>
    <xf numFmtId="0" fontId="0" fillId="0" borderId="0" xfId="0" applyBorder="1" applyAlignment="1"/>
    <xf numFmtId="0" fontId="15" fillId="0" borderId="0" xfId="0" applyFont="1" applyBorder="1" applyAlignment="1">
      <alignment horizontal="center" vertical="center" wrapText="1"/>
    </xf>
    <xf numFmtId="0" fontId="13" fillId="7" borderId="0" xfId="0" applyFont="1" applyFill="1" applyBorder="1" applyAlignment="1">
      <alignment horizontal="right" wrapText="1"/>
    </xf>
    <xf numFmtId="0" fontId="0" fillId="7" borderId="0" xfId="0" applyFont="1" applyFill="1" applyBorder="1" applyAlignment="1">
      <alignment horizontal="right" wrapText="1"/>
    </xf>
    <xf numFmtId="0" fontId="0" fillId="7" borderId="0" xfId="0" applyFill="1" applyBorder="1" applyAlignment="1">
      <alignment wrapText="1"/>
    </xf>
    <xf numFmtId="0" fontId="15" fillId="6" borderId="15" xfId="0" applyFont="1" applyFill="1" applyBorder="1" applyAlignment="1">
      <alignment wrapText="1"/>
    </xf>
    <xf numFmtId="0" fontId="15" fillId="6" borderId="11" xfId="0" applyFont="1" applyFill="1" applyBorder="1" applyAlignment="1">
      <alignment wrapText="1"/>
    </xf>
    <xf numFmtId="0" fontId="16" fillId="6" borderId="57" xfId="0" applyFont="1" applyFill="1" applyBorder="1" applyAlignment="1">
      <alignment wrapText="1"/>
    </xf>
    <xf numFmtId="0" fontId="23" fillId="6" borderId="58" xfId="0" applyFont="1" applyFill="1" applyBorder="1" applyAlignment="1">
      <alignment wrapText="1"/>
    </xf>
    <xf numFmtId="0" fontId="21" fillId="6" borderId="15" xfId="0" applyFont="1" applyFill="1" applyBorder="1" applyAlignment="1">
      <alignment wrapText="1"/>
    </xf>
    <xf numFmtId="0" fontId="21" fillId="6" borderId="59" xfId="0" applyFont="1" applyFill="1" applyBorder="1" applyAlignment="1">
      <alignment wrapText="1"/>
    </xf>
    <xf numFmtId="0" fontId="23" fillId="6" borderId="59" xfId="0" applyFont="1" applyFill="1" applyBorder="1" applyAlignment="1">
      <alignment wrapText="1"/>
    </xf>
    <xf numFmtId="0" fontId="21" fillId="6" borderId="60" xfId="0" applyFont="1" applyFill="1" applyBorder="1" applyAlignment="1">
      <alignment wrapText="1"/>
    </xf>
    <xf numFmtId="0" fontId="19" fillId="4" borderId="21" xfId="0" applyFont="1" applyFill="1" applyBorder="1"/>
    <xf numFmtId="0" fontId="0" fillId="8" borderId="61" xfId="0" applyFill="1" applyBorder="1"/>
    <xf numFmtId="0" fontId="0" fillId="4" borderId="53" xfId="0" applyFill="1" applyBorder="1"/>
    <xf numFmtId="0" fontId="0" fillId="4" borderId="54" xfId="0" applyFill="1" applyBorder="1"/>
    <xf numFmtId="0" fontId="19" fillId="0" borderId="21" xfId="0" applyFont="1" applyBorder="1"/>
    <xf numFmtId="0" fontId="13" fillId="8" borderId="29" xfId="0" applyFont="1" applyFill="1" applyBorder="1" applyAlignment="1">
      <alignment horizontal="right"/>
    </xf>
    <xf numFmtId="0" fontId="13" fillId="8" borderId="32" xfId="0" applyFont="1" applyFill="1" applyBorder="1" applyAlignment="1">
      <alignment horizontal="right"/>
    </xf>
    <xf numFmtId="0" fontId="13" fillId="8" borderId="34" xfId="0" applyFont="1" applyFill="1" applyBorder="1" applyAlignment="1">
      <alignment horizontal="right"/>
    </xf>
    <xf numFmtId="0" fontId="0" fillId="8" borderId="30" xfId="0" applyFill="1" applyBorder="1"/>
    <xf numFmtId="0" fontId="27" fillId="0" borderId="0" xfId="0" applyFont="1" applyBorder="1" applyAlignment="1"/>
    <xf numFmtId="0" fontId="13" fillId="7" borderId="0" xfId="0" applyFont="1" applyFill="1" applyBorder="1" applyAlignment="1">
      <alignment horizontal="right"/>
    </xf>
    <xf numFmtId="0" fontId="13" fillId="7" borderId="0" xfId="0" applyFont="1" applyFill="1" applyBorder="1"/>
    <xf numFmtId="0" fontId="11" fillId="9" borderId="0" xfId="0" applyFont="1" applyFill="1"/>
    <xf numFmtId="0" fontId="28" fillId="9" borderId="0" xfId="0" applyFont="1" applyFill="1"/>
    <xf numFmtId="0" fontId="28" fillId="0" borderId="0" xfId="0" applyFont="1" applyFill="1"/>
    <xf numFmtId="0" fontId="13" fillId="0" borderId="0" xfId="0" applyFont="1"/>
    <xf numFmtId="0" fontId="12" fillId="9" borderId="9" xfId="0" applyFont="1" applyFill="1" applyBorder="1" applyAlignment="1">
      <alignment wrapText="1"/>
    </xf>
    <xf numFmtId="0" fontId="29" fillId="9" borderId="10" xfId="0" applyFont="1" applyFill="1" applyBorder="1" applyAlignment="1">
      <alignment horizontal="center" wrapText="1"/>
    </xf>
    <xf numFmtId="0" fontId="15" fillId="9" borderId="11" xfId="0" applyFont="1" applyFill="1" applyBorder="1" applyAlignment="1">
      <alignment wrapText="1"/>
    </xf>
    <xf numFmtId="0" fontId="16" fillId="9" borderId="57" xfId="0" applyFont="1" applyFill="1" applyBorder="1" applyAlignment="1">
      <alignment wrapText="1"/>
    </xf>
    <xf numFmtId="0" fontId="15" fillId="9" borderId="62" xfId="0" applyFont="1" applyFill="1" applyBorder="1" applyAlignment="1">
      <alignment wrapText="1"/>
    </xf>
    <xf numFmtId="0" fontId="15" fillId="9" borderId="15" xfId="0" applyFont="1" applyFill="1" applyBorder="1" applyAlignment="1">
      <alignment wrapText="1"/>
    </xf>
    <xf numFmtId="0" fontId="15" fillId="9" borderId="16" xfId="0" applyFont="1" applyFill="1" applyBorder="1" applyAlignment="1">
      <alignment wrapText="1"/>
    </xf>
    <xf numFmtId="0" fontId="0" fillId="4" borderId="61" xfId="0" applyFill="1" applyBorder="1"/>
    <xf numFmtId="0" fontId="0" fillId="4" borderId="56" xfId="0" applyFill="1" applyBorder="1"/>
    <xf numFmtId="0" fontId="0" fillId="0" borderId="61" xfId="0" applyBorder="1"/>
    <xf numFmtId="0" fontId="13" fillId="8" borderId="63" xfId="0" applyFont="1" applyFill="1" applyBorder="1"/>
    <xf numFmtId="0" fontId="11" fillId="10" borderId="0" xfId="0" applyFont="1" applyFill="1"/>
    <xf numFmtId="0" fontId="0" fillId="10" borderId="0" xfId="0" applyFill="1"/>
    <xf numFmtId="0" fontId="0" fillId="7" borderId="0" xfId="0" applyFill="1"/>
    <xf numFmtId="0" fontId="11" fillId="0" borderId="0" xfId="0" applyFont="1" applyFill="1"/>
    <xf numFmtId="0" fontId="22" fillId="11" borderId="47" xfId="0" applyFont="1" applyFill="1" applyBorder="1" applyAlignment="1">
      <alignment horizontal="centerContinuous" wrapText="1"/>
    </xf>
    <xf numFmtId="0" fontId="22" fillId="11" borderId="13" xfId="0" applyFont="1" applyFill="1" applyBorder="1" applyAlignment="1">
      <alignment horizontal="centerContinuous" wrapText="1"/>
    </xf>
    <xf numFmtId="0" fontId="22" fillId="11" borderId="38" xfId="0" applyFont="1" applyFill="1" applyBorder="1" applyAlignment="1">
      <alignment horizontal="centerContinuous" wrapText="1"/>
    </xf>
    <xf numFmtId="0" fontId="0" fillId="7" borderId="0" xfId="0" applyFont="1" applyFill="1" applyBorder="1"/>
    <xf numFmtId="0" fontId="21" fillId="11" borderId="20" xfId="0" applyFont="1" applyFill="1" applyBorder="1" applyAlignment="1">
      <alignment wrapText="1"/>
    </xf>
    <xf numFmtId="0" fontId="21" fillId="11" borderId="21" xfId="0" applyFont="1" applyFill="1" applyBorder="1" applyAlignment="1">
      <alignment wrapText="1"/>
    </xf>
    <xf numFmtId="0" fontId="23" fillId="11" borderId="51" xfId="0" applyFont="1" applyFill="1" applyBorder="1" applyAlignment="1">
      <alignment wrapText="1"/>
    </xf>
    <xf numFmtId="0" fontId="32" fillId="11" borderId="52" xfId="0" applyFont="1" applyFill="1" applyBorder="1" applyAlignment="1">
      <alignment wrapText="1"/>
    </xf>
    <xf numFmtId="0" fontId="21" fillId="11" borderId="52" xfId="0" applyFont="1" applyFill="1" applyBorder="1" applyAlignment="1">
      <alignment wrapText="1"/>
    </xf>
    <xf numFmtId="0" fontId="21" fillId="11" borderId="53" xfId="0" applyFont="1" applyFill="1" applyBorder="1" applyAlignment="1">
      <alignment wrapText="1"/>
    </xf>
    <xf numFmtId="0" fontId="23" fillId="11" borderId="53" xfId="0" applyFont="1" applyFill="1" applyBorder="1" applyAlignment="1">
      <alignment wrapText="1"/>
    </xf>
    <xf numFmtId="0" fontId="21" fillId="11" borderId="54" xfId="0" applyFont="1" applyFill="1" applyBorder="1" applyAlignment="1">
      <alignment wrapText="1"/>
    </xf>
    <xf numFmtId="0" fontId="0" fillId="4" borderId="56" xfId="0" applyFont="1" applyFill="1" applyBorder="1"/>
    <xf numFmtId="0" fontId="0" fillId="4" borderId="21" xfId="0" applyFont="1" applyFill="1" applyBorder="1"/>
    <xf numFmtId="0" fontId="0" fillId="4" borderId="24" xfId="0" applyFont="1" applyFill="1" applyBorder="1"/>
    <xf numFmtId="0" fontId="0" fillId="0" borderId="56" xfId="0" applyFont="1" applyBorder="1"/>
    <xf numFmtId="0" fontId="0" fillId="0" borderId="21" xfId="0" applyFont="1" applyBorder="1"/>
    <xf numFmtId="0" fontId="0" fillId="0" borderId="24" xfId="0" applyFont="1" applyBorder="1"/>
    <xf numFmtId="0" fontId="0" fillId="8" borderId="34" xfId="0" applyFont="1" applyFill="1" applyBorder="1"/>
    <xf numFmtId="0" fontId="0" fillId="8" borderId="31" xfId="0" applyFont="1" applyFill="1" applyBorder="1"/>
    <xf numFmtId="0" fontId="0" fillId="8" borderId="35" xfId="0" applyFont="1" applyFill="1" applyBorder="1"/>
    <xf numFmtId="0" fontId="0" fillId="0" borderId="0" xfId="0" applyBorder="1" applyAlignment="1">
      <alignment horizontal="left" vertical="center" wrapText="1"/>
    </xf>
    <xf numFmtId="0" fontId="13" fillId="0" borderId="0" xfId="0" applyFont="1" applyBorder="1" applyAlignment="1">
      <alignment horizontal="right"/>
    </xf>
    <xf numFmtId="0" fontId="0" fillId="0" borderId="0" xfId="0" applyFont="1" applyBorder="1"/>
    <xf numFmtId="0" fontId="33" fillId="0" borderId="0" xfId="0" applyFont="1" applyFill="1"/>
    <xf numFmtId="0" fontId="22" fillId="0" borderId="0" xfId="0" applyFont="1" applyFill="1"/>
    <xf numFmtId="0" fontId="21" fillId="11" borderId="45" xfId="0" applyFont="1" applyFill="1" applyBorder="1" applyAlignment="1">
      <alignment horizontal="center" wrapText="1"/>
    </xf>
    <xf numFmtId="0" fontId="21" fillId="11" borderId="12" xfId="0" applyFont="1" applyFill="1" applyBorder="1" applyAlignment="1">
      <alignment horizontal="centerContinuous" wrapText="1"/>
    </xf>
    <xf numFmtId="0" fontId="21" fillId="11" borderId="13" xfId="0" applyFont="1" applyFill="1" applyBorder="1" applyAlignment="1">
      <alignment horizontal="centerContinuous" wrapText="1"/>
    </xf>
    <xf numFmtId="0" fontId="21" fillId="11" borderId="57" xfId="0" applyFont="1" applyFill="1" applyBorder="1" applyAlignment="1">
      <alignment horizontal="centerContinuous" wrapText="1"/>
    </xf>
    <xf numFmtId="0" fontId="21" fillId="11" borderId="49" xfId="0" applyFont="1" applyFill="1" applyBorder="1" applyAlignment="1">
      <alignment horizontal="center" wrapText="1"/>
    </xf>
    <xf numFmtId="0" fontId="15" fillId="11" borderId="21" xfId="0" applyFont="1" applyFill="1" applyBorder="1" applyAlignment="1">
      <alignment wrapText="1"/>
    </xf>
    <xf numFmtId="0" fontId="22" fillId="11" borderId="64" xfId="0" applyFont="1" applyFill="1" applyBorder="1" applyAlignment="1">
      <alignment wrapText="1"/>
    </xf>
    <xf numFmtId="0" fontId="0" fillId="8" borderId="64" xfId="0" applyFont="1" applyFill="1" applyBorder="1"/>
    <xf numFmtId="0" fontId="26" fillId="8" borderId="65" xfId="0" applyFont="1" applyFill="1" applyBorder="1"/>
    <xf numFmtId="0" fontId="15" fillId="0" borderId="0" xfId="0" applyFont="1" applyFill="1" applyBorder="1" applyAlignment="1">
      <alignment horizontal="left" vertical="center" wrapText="1"/>
    </xf>
    <xf numFmtId="0" fontId="13" fillId="0" borderId="0" xfId="0" applyFont="1" applyFill="1" applyBorder="1"/>
    <xf numFmtId="0" fontId="0" fillId="0" borderId="0" xfId="0" applyFont="1" applyFill="1" applyBorder="1"/>
    <xf numFmtId="0" fontId="11" fillId="12" borderId="0" xfId="0" applyFont="1" applyFill="1"/>
    <xf numFmtId="0" fontId="0" fillId="12" borderId="0" xfId="0" applyFill="1"/>
    <xf numFmtId="0" fontId="15" fillId="0" borderId="0" xfId="0" applyFont="1" applyBorder="1" applyAlignment="1">
      <alignment horizontal="left"/>
    </xf>
    <xf numFmtId="0" fontId="21" fillId="12" borderId="66" xfId="0" applyFont="1" applyFill="1" applyBorder="1" applyAlignment="1">
      <alignment horizontal="centerContinuous" wrapText="1"/>
    </xf>
    <xf numFmtId="0" fontId="21" fillId="12" borderId="67" xfId="0" applyFont="1" applyFill="1" applyBorder="1" applyAlignment="1">
      <alignment horizontal="centerContinuous" wrapText="1"/>
    </xf>
    <xf numFmtId="0" fontId="21" fillId="12" borderId="68" xfId="0" applyFont="1" applyFill="1" applyBorder="1" applyAlignment="1">
      <alignment horizontal="centerContinuous" wrapText="1"/>
    </xf>
    <xf numFmtId="0" fontId="22" fillId="12" borderId="53" xfId="0" applyFont="1" applyFill="1" applyBorder="1" applyAlignment="1">
      <alignment wrapText="1"/>
    </xf>
    <xf numFmtId="0" fontId="23" fillId="12" borderId="53" xfId="0" applyFont="1" applyFill="1" applyBorder="1" applyAlignment="1">
      <alignment wrapText="1"/>
    </xf>
    <xf numFmtId="0" fontId="22" fillId="12" borderId="52" xfId="0" applyFont="1" applyFill="1" applyBorder="1" applyAlignment="1">
      <alignment wrapText="1"/>
    </xf>
    <xf numFmtId="0" fontId="22" fillId="12" borderId="49" xfId="0" applyFont="1" applyFill="1" applyBorder="1" applyAlignment="1">
      <alignment wrapText="1"/>
    </xf>
    <xf numFmtId="0" fontId="21" fillId="12" borderId="53" xfId="0" applyFont="1" applyFill="1" applyBorder="1" applyAlignment="1">
      <alignment wrapText="1"/>
    </xf>
    <xf numFmtId="0" fontId="32" fillId="12" borderId="49" xfId="0" applyFont="1" applyFill="1" applyBorder="1" applyAlignment="1">
      <alignment wrapText="1"/>
    </xf>
    <xf numFmtId="0" fontId="21" fillId="12" borderId="70" xfId="0" applyFont="1" applyFill="1" applyBorder="1" applyAlignment="1">
      <alignment wrapText="1"/>
    </xf>
    <xf numFmtId="0" fontId="0" fillId="8" borderId="19" xfId="0" applyFont="1" applyFill="1" applyBorder="1"/>
    <xf numFmtId="0" fontId="0" fillId="4" borderId="20" xfId="0" applyFont="1" applyFill="1" applyBorder="1"/>
    <xf numFmtId="0" fontId="0" fillId="4" borderId="19" xfId="0" applyFont="1" applyFill="1" applyBorder="1"/>
    <xf numFmtId="0" fontId="0" fillId="4" borderId="61" xfId="0" applyFont="1" applyFill="1" applyBorder="1"/>
    <xf numFmtId="0" fontId="0" fillId="0" borderId="20" xfId="0" applyFont="1" applyBorder="1"/>
    <xf numFmtId="0" fontId="0" fillId="0" borderId="19" xfId="0" applyFont="1" applyBorder="1"/>
    <xf numFmtId="0" fontId="0" fillId="0" borderId="61" xfId="0" applyFont="1" applyBorder="1"/>
    <xf numFmtId="0" fontId="0" fillId="8" borderId="29" xfId="0" applyFill="1" applyBorder="1"/>
    <xf numFmtId="0" fontId="0" fillId="8" borderId="30" xfId="0" applyFont="1" applyFill="1" applyBorder="1"/>
    <xf numFmtId="0" fontId="0" fillId="8" borderId="29" xfId="0" applyFont="1" applyFill="1" applyBorder="1"/>
    <xf numFmtId="0" fontId="0" fillId="8" borderId="63" xfId="0" applyFont="1" applyFill="1" applyBorder="1"/>
    <xf numFmtId="0" fontId="21" fillId="0" borderId="0" xfId="0" applyFont="1"/>
    <xf numFmtId="0" fontId="21" fillId="12" borderId="13" xfId="0" applyFont="1" applyFill="1" applyBorder="1" applyAlignment="1">
      <alignment horizontal="centerContinuous" wrapText="1"/>
    </xf>
    <xf numFmtId="0" fontId="21" fillId="12" borderId="72" xfId="0" applyFont="1" applyFill="1" applyBorder="1" applyAlignment="1">
      <alignment horizontal="centerContinuous" wrapText="1"/>
    </xf>
    <xf numFmtId="0" fontId="21" fillId="12" borderId="38" xfId="0" applyFont="1" applyFill="1" applyBorder="1" applyAlignment="1">
      <alignment horizontal="centerContinuous" wrapText="1"/>
    </xf>
    <xf numFmtId="0" fontId="21" fillId="12" borderId="20" xfId="0" applyFont="1" applyFill="1" applyBorder="1" applyAlignment="1">
      <alignment wrapText="1"/>
    </xf>
    <xf numFmtId="0" fontId="21" fillId="12" borderId="21" xfId="0" applyFont="1" applyFill="1" applyBorder="1" applyAlignment="1">
      <alignment wrapText="1"/>
    </xf>
    <xf numFmtId="0" fontId="21" fillId="12" borderId="22" xfId="0" applyFont="1" applyFill="1" applyBorder="1" applyAlignment="1">
      <alignment wrapText="1"/>
    </xf>
    <xf numFmtId="0" fontId="22" fillId="12" borderId="19" xfId="0" applyFont="1" applyFill="1" applyBorder="1" applyAlignment="1">
      <alignment wrapText="1"/>
    </xf>
    <xf numFmtId="0" fontId="21" fillId="12" borderId="24" xfId="0" applyFont="1" applyFill="1" applyBorder="1" applyAlignment="1">
      <alignment wrapText="1"/>
    </xf>
    <xf numFmtId="0" fontId="25" fillId="4" borderId="64" xfId="0" applyFont="1" applyFill="1" applyBorder="1"/>
    <xf numFmtId="0" fontId="25" fillId="0" borderId="64" xfId="0" applyFont="1" applyBorder="1"/>
    <xf numFmtId="0" fontId="26" fillId="8" borderId="65" xfId="0" applyFont="1" applyFill="1" applyBorder="1" applyAlignment="1">
      <alignment horizontal="right"/>
    </xf>
    <xf numFmtId="0" fontId="26" fillId="8" borderId="35" xfId="0" applyFont="1" applyFill="1" applyBorder="1"/>
    <xf numFmtId="0" fontId="21" fillId="0" borderId="0" xfId="0" applyFont="1" applyBorder="1" applyAlignment="1">
      <alignment horizontal="left"/>
    </xf>
    <xf numFmtId="0" fontId="21" fillId="0" borderId="0" xfId="0" applyFont="1" applyBorder="1" applyAlignment="1">
      <alignment horizontal="center" vertical="center" wrapText="1"/>
    </xf>
    <xf numFmtId="0" fontId="26" fillId="7" borderId="55" xfId="0" applyFont="1" applyFill="1" applyBorder="1" applyAlignment="1">
      <alignment horizontal="right"/>
    </xf>
    <xf numFmtId="0" fontId="0" fillId="7" borderId="40" xfId="0" applyFont="1" applyFill="1" applyBorder="1"/>
    <xf numFmtId="0" fontId="26" fillId="7" borderId="0" xfId="0" applyFont="1" applyFill="1" applyBorder="1"/>
    <xf numFmtId="0" fontId="0" fillId="0" borderId="74" xfId="0" applyBorder="1"/>
    <xf numFmtId="0" fontId="34" fillId="12" borderId="37" xfId="0" applyFont="1" applyFill="1" applyBorder="1" applyAlignment="1">
      <alignment horizontal="left" wrapText="1"/>
    </xf>
    <xf numFmtId="0" fontId="24" fillId="12" borderId="15" xfId="0" applyFont="1" applyFill="1" applyBorder="1" applyAlignment="1">
      <alignment horizontal="center" vertical="center" wrapText="1"/>
    </xf>
    <xf numFmtId="0" fontId="26" fillId="12" borderId="75" xfId="0" applyFont="1" applyFill="1" applyBorder="1" applyAlignment="1">
      <alignment horizontal="right"/>
    </xf>
    <xf numFmtId="0" fontId="0" fillId="12" borderId="15" xfId="0" applyFont="1" applyFill="1" applyBorder="1" applyAlignment="1">
      <alignment wrapText="1"/>
    </xf>
    <xf numFmtId="0" fontId="0" fillId="12" borderId="13" xfId="0" applyFont="1" applyFill="1" applyBorder="1" applyAlignment="1">
      <alignment wrapText="1"/>
    </xf>
    <xf numFmtId="0" fontId="0" fillId="12" borderId="16" xfId="0" applyFont="1" applyFill="1" applyBorder="1" applyAlignment="1">
      <alignment wrapText="1"/>
    </xf>
    <xf numFmtId="0" fontId="26" fillId="12" borderId="76" xfId="0" applyFont="1" applyFill="1" applyBorder="1" applyAlignment="1">
      <alignment wrapText="1"/>
    </xf>
    <xf numFmtId="0" fontId="0" fillId="0" borderId="25" xfId="0" applyBorder="1"/>
    <xf numFmtId="0" fontId="26" fillId="4" borderId="20" xfId="0" applyFont="1" applyFill="1" applyBorder="1" applyAlignment="1">
      <alignment horizontal="right"/>
    </xf>
    <xf numFmtId="0" fontId="26" fillId="4" borderId="78" xfId="0" applyFont="1" applyFill="1" applyBorder="1"/>
    <xf numFmtId="0" fontId="0" fillId="4" borderId="79" xfId="0" applyFill="1" applyBorder="1"/>
    <xf numFmtId="0" fontId="26" fillId="7" borderId="20" xfId="0" applyFont="1" applyFill="1" applyBorder="1" applyAlignment="1">
      <alignment horizontal="right"/>
    </xf>
    <xf numFmtId="0" fontId="0" fillId="7" borderId="21" xfId="0" applyFont="1" applyFill="1" applyBorder="1"/>
    <xf numFmtId="0" fontId="0" fillId="7" borderId="24" xfId="0" applyFont="1" applyFill="1" applyBorder="1"/>
    <xf numFmtId="0" fontId="26" fillId="8" borderId="78" xfId="0" applyFont="1" applyFill="1" applyBorder="1"/>
    <xf numFmtId="0" fontId="0" fillId="8" borderId="79" xfId="0" applyFill="1" applyBorder="1"/>
    <xf numFmtId="0" fontId="26" fillId="7" borderId="81" xfId="0" applyFont="1" applyFill="1" applyBorder="1" applyAlignment="1">
      <alignment horizontal="right"/>
    </xf>
    <xf numFmtId="0" fontId="0" fillId="7" borderId="81" xfId="0" applyFont="1" applyFill="1" applyBorder="1"/>
    <xf numFmtId="0" fontId="26" fillId="8" borderId="83" xfId="0" applyFont="1" applyFill="1" applyBorder="1" applyAlignment="1">
      <alignment horizontal="right"/>
    </xf>
    <xf numFmtId="0" fontId="0" fillId="8" borderId="32" xfId="0" applyFont="1" applyFill="1" applyBorder="1"/>
    <xf numFmtId="0" fontId="0" fillId="8" borderId="84" xfId="0" applyFont="1" applyFill="1" applyBorder="1"/>
    <xf numFmtId="0" fontId="15" fillId="0" borderId="0" xfId="0" applyFont="1" applyFill="1" applyBorder="1" applyAlignment="1">
      <alignment horizontal="left"/>
    </xf>
    <xf numFmtId="0" fontId="11" fillId="13" borderId="0" xfId="0" applyFont="1" applyFill="1"/>
    <xf numFmtId="0" fontId="0" fillId="13" borderId="0" xfId="0" applyFill="1"/>
    <xf numFmtId="0" fontId="11" fillId="0" borderId="0" xfId="0" applyFont="1"/>
    <xf numFmtId="0" fontId="21" fillId="13" borderId="12" xfId="0" applyFont="1" applyFill="1" applyBorder="1" applyAlignment="1">
      <alignment horizontal="centerContinuous" wrapText="1"/>
    </xf>
    <xf numFmtId="0" fontId="21" fillId="13" borderId="13" xfId="0" applyFont="1" applyFill="1" applyBorder="1" applyAlignment="1">
      <alignment horizontal="centerContinuous" wrapText="1"/>
    </xf>
    <xf numFmtId="0" fontId="21" fillId="13" borderId="72" xfId="0" applyFont="1" applyFill="1" applyBorder="1" applyAlignment="1">
      <alignment horizontal="centerContinuous" wrapText="1"/>
    </xf>
    <xf numFmtId="0" fontId="21" fillId="13" borderId="57" xfId="0" applyFont="1" applyFill="1" applyBorder="1" applyAlignment="1">
      <alignment wrapText="1"/>
    </xf>
    <xf numFmtId="0" fontId="21" fillId="13" borderId="53" xfId="0" applyFont="1" applyFill="1" applyBorder="1" applyAlignment="1">
      <alignment wrapText="1"/>
    </xf>
    <xf numFmtId="0" fontId="21" fillId="13" borderId="52" xfId="0" applyFont="1" applyFill="1" applyBorder="1" applyAlignment="1">
      <alignment wrapText="1"/>
    </xf>
    <xf numFmtId="0" fontId="22" fillId="13" borderId="19" xfId="0" applyFont="1" applyFill="1" applyBorder="1" applyAlignment="1">
      <alignment wrapText="1"/>
    </xf>
    <xf numFmtId="0" fontId="16" fillId="13" borderId="70" xfId="0" applyFont="1" applyFill="1" applyBorder="1" applyAlignment="1">
      <alignment wrapText="1"/>
    </xf>
    <xf numFmtId="0" fontId="15" fillId="13" borderId="62" xfId="0" applyFont="1" applyFill="1" applyBorder="1" applyAlignment="1">
      <alignment wrapText="1"/>
    </xf>
    <xf numFmtId="0" fontId="15" fillId="13" borderId="15" xfId="0" applyFont="1" applyFill="1" applyBorder="1" applyAlignment="1">
      <alignment wrapText="1"/>
    </xf>
    <xf numFmtId="0" fontId="15" fillId="13" borderId="16" xfId="0" applyFont="1" applyFill="1" applyBorder="1" applyAlignment="1">
      <alignment wrapText="1"/>
    </xf>
    <xf numFmtId="0" fontId="0" fillId="8" borderId="19" xfId="0" applyFill="1" applyBorder="1"/>
    <xf numFmtId="0" fontId="0" fillId="0" borderId="61" xfId="0" applyFill="1" applyBorder="1"/>
    <xf numFmtId="0" fontId="0" fillId="8" borderId="63" xfId="0" applyFill="1" applyBorder="1"/>
    <xf numFmtId="0" fontId="15" fillId="13" borderId="21" xfId="0" applyFont="1" applyFill="1" applyBorder="1" applyAlignment="1">
      <alignment wrapText="1"/>
    </xf>
    <xf numFmtId="0" fontId="16" fillId="13" borderId="64" xfId="0" applyFont="1" applyFill="1" applyBorder="1" applyAlignment="1">
      <alignment wrapText="1"/>
    </xf>
    <xf numFmtId="0" fontId="15" fillId="13" borderId="20" xfId="0" applyFont="1" applyFill="1" applyBorder="1" applyAlignment="1">
      <alignment wrapText="1"/>
    </xf>
    <xf numFmtId="0" fontId="15" fillId="13" borderId="24" xfId="0" applyFont="1" applyFill="1" applyBorder="1" applyAlignment="1">
      <alignment wrapText="1"/>
    </xf>
    <xf numFmtId="0" fontId="19" fillId="4" borderId="49" xfId="0" applyFont="1" applyFill="1" applyBorder="1"/>
    <xf numFmtId="0" fontId="0" fillId="8" borderId="73" xfId="0" applyFill="1" applyBorder="1"/>
    <xf numFmtId="0" fontId="0" fillId="8" borderId="65" xfId="0" applyFill="1" applyBorder="1"/>
    <xf numFmtId="0" fontId="11" fillId="14" borderId="0" xfId="0" applyFont="1" applyFill="1"/>
    <xf numFmtId="0" fontId="0" fillId="14" borderId="0" xfId="0" applyFill="1"/>
    <xf numFmtId="0" fontId="13" fillId="14" borderId="0" xfId="0" applyFont="1" applyFill="1"/>
    <xf numFmtId="0" fontId="12" fillId="14" borderId="9" xfId="0" applyFont="1" applyFill="1" applyBorder="1" applyAlignment="1">
      <alignment wrapText="1"/>
    </xf>
    <xf numFmtId="0" fontId="12" fillId="14" borderId="15" xfId="0" applyFont="1" applyFill="1" applyBorder="1" applyAlignment="1">
      <alignment horizontal="center" wrapText="1"/>
    </xf>
    <xf numFmtId="0" fontId="15" fillId="14" borderId="11" xfId="0" applyFont="1" applyFill="1" applyBorder="1" applyAlignment="1">
      <alignment wrapText="1"/>
    </xf>
    <xf numFmtId="0" fontId="15" fillId="14" borderId="39" xfId="0" applyFont="1" applyFill="1" applyBorder="1" applyAlignment="1">
      <alignment wrapText="1"/>
    </xf>
    <xf numFmtId="0" fontId="15" fillId="14" borderId="15" xfId="0" applyFont="1" applyFill="1" applyBorder="1" applyAlignment="1">
      <alignment wrapText="1"/>
    </xf>
    <xf numFmtId="0" fontId="15" fillId="14" borderId="13" xfId="0" applyFont="1" applyFill="1" applyBorder="1" applyAlignment="1">
      <alignment wrapText="1"/>
    </xf>
    <xf numFmtId="0" fontId="15" fillId="14" borderId="85" xfId="0" applyFont="1" applyFill="1" applyBorder="1" applyAlignment="1">
      <alignment wrapText="1"/>
    </xf>
    <xf numFmtId="0" fontId="15" fillId="14" borderId="86" xfId="0" applyFont="1" applyFill="1" applyBorder="1" applyAlignment="1">
      <alignment wrapText="1"/>
    </xf>
    <xf numFmtId="0" fontId="15" fillId="14" borderId="16" xfId="0" applyFont="1" applyFill="1" applyBorder="1" applyAlignment="1">
      <alignment wrapText="1"/>
    </xf>
    <xf numFmtId="0" fontId="0" fillId="4" borderId="87" xfId="0" applyFill="1" applyBorder="1"/>
    <xf numFmtId="0" fontId="0" fillId="4" borderId="88" xfId="0" applyFill="1" applyBorder="1"/>
    <xf numFmtId="0" fontId="0" fillId="4" borderId="89" xfId="0" applyFill="1" applyBorder="1"/>
    <xf numFmtId="0" fontId="0" fillId="0" borderId="87" xfId="0" applyBorder="1"/>
    <xf numFmtId="0" fontId="0" fillId="0" borderId="88" xfId="0" applyBorder="1"/>
    <xf numFmtId="0" fontId="0" fillId="0" borderId="89" xfId="0" applyBorder="1"/>
    <xf numFmtId="0" fontId="0" fillId="0" borderId="42" xfId="0" applyBorder="1"/>
    <xf numFmtId="0" fontId="0" fillId="0" borderId="48" xfId="0" applyBorder="1"/>
    <xf numFmtId="0" fontId="0" fillId="0" borderId="90" xfId="0" applyBorder="1"/>
    <xf numFmtId="0" fontId="0" fillId="0" borderId="81" xfId="0" applyBorder="1"/>
    <xf numFmtId="0" fontId="0" fillId="0" borderId="91" xfId="0" applyBorder="1"/>
    <xf numFmtId="0" fontId="0" fillId="0" borderId="92" xfId="0" applyBorder="1"/>
    <xf numFmtId="0" fontId="0" fillId="0" borderId="93" xfId="0" applyBorder="1"/>
    <xf numFmtId="0" fontId="12" fillId="11" borderId="9" xfId="0" applyFont="1" applyFill="1" applyBorder="1" applyAlignment="1">
      <alignment horizontal="left" vertical="center" wrapText="1"/>
    </xf>
    <xf numFmtId="0" fontId="36" fillId="11" borderId="15" xfId="0" applyFont="1" applyFill="1" applyBorder="1" applyAlignment="1">
      <alignment wrapText="1"/>
    </xf>
    <xf numFmtId="0" fontId="15" fillId="11" borderId="11" xfId="0" applyFont="1" applyFill="1" applyBorder="1" applyAlignment="1">
      <alignment wrapText="1"/>
    </xf>
    <xf numFmtId="0" fontId="15" fillId="11" borderId="15" xfId="0" applyFont="1" applyFill="1" applyBorder="1" applyAlignment="1">
      <alignment wrapText="1"/>
    </xf>
    <xf numFmtId="0" fontId="15" fillId="11" borderId="16" xfId="0" applyFont="1" applyFill="1" applyBorder="1" applyAlignment="1">
      <alignment wrapText="1"/>
    </xf>
    <xf numFmtId="0" fontId="19" fillId="0" borderId="24" xfId="0" applyFont="1" applyBorder="1"/>
    <xf numFmtId="0" fontId="0" fillId="0" borderId="28" xfId="0" applyBorder="1"/>
    <xf numFmtId="0" fontId="13" fillId="5" borderId="31" xfId="0" applyFont="1" applyFill="1" applyBorder="1" applyAlignment="1">
      <alignment horizontal="right"/>
    </xf>
    <xf numFmtId="0" fontId="38" fillId="7" borderId="20" xfId="0" applyFont="1" applyFill="1" applyBorder="1"/>
    <xf numFmtId="0" fontId="38" fillId="7" borderId="21" xfId="0" applyFont="1" applyFill="1" applyBorder="1"/>
    <xf numFmtId="0" fontId="38" fillId="15" borderId="22" xfId="0" applyFont="1" applyFill="1" applyBorder="1"/>
    <xf numFmtId="0" fontId="38" fillId="7" borderId="23" xfId="0" applyFont="1" applyFill="1" applyBorder="1"/>
    <xf numFmtId="0" fontId="38" fillId="0" borderId="21" xfId="0" applyFont="1" applyBorder="1"/>
    <xf numFmtId="0" fontId="38" fillId="7" borderId="24" xfId="0" applyFont="1" applyFill="1" applyBorder="1"/>
    <xf numFmtId="0" fontId="38" fillId="7" borderId="0" xfId="0" applyFont="1" applyFill="1"/>
    <xf numFmtId="0" fontId="37" fillId="0" borderId="0" xfId="0" applyFont="1"/>
    <xf numFmtId="0" fontId="39" fillId="0" borderId="21" xfId="0" applyFont="1" applyBorder="1"/>
    <xf numFmtId="0" fontId="38" fillId="8" borderId="61" xfId="0" applyFont="1" applyFill="1" applyBorder="1"/>
    <xf numFmtId="0" fontId="38" fillId="0" borderId="20" xfId="0" applyFont="1" applyBorder="1"/>
    <xf numFmtId="0" fontId="19" fillId="4" borderId="96" xfId="0" applyFont="1" applyFill="1" applyBorder="1"/>
    <xf numFmtId="0" fontId="19" fillId="0" borderId="98" xfId="0" applyFont="1" applyBorder="1"/>
    <xf numFmtId="0" fontId="13" fillId="8" borderId="100" xfId="0" applyFont="1" applyFill="1" applyBorder="1" applyAlignment="1">
      <alignment horizontal="right"/>
    </xf>
    <xf numFmtId="0" fontId="40" fillId="5" borderId="31" xfId="0" applyFont="1" applyFill="1" applyBorder="1" applyAlignment="1">
      <alignment horizontal="right"/>
    </xf>
    <xf numFmtId="3" fontId="0" fillId="0" borderId="23" xfId="0" applyNumberFormat="1" applyBorder="1"/>
    <xf numFmtId="3" fontId="0" fillId="0" borderId="21" xfId="0" applyNumberFormat="1" applyBorder="1"/>
    <xf numFmtId="3" fontId="0" fillId="5" borderId="24" xfId="0" applyNumberFormat="1" applyFill="1" applyBorder="1"/>
    <xf numFmtId="3" fontId="0" fillId="5" borderId="33" xfId="0" applyNumberFormat="1" applyFill="1" applyBorder="1"/>
    <xf numFmtId="3" fontId="0" fillId="5" borderId="31" xfId="0" applyNumberFormat="1" applyFill="1" applyBorder="1"/>
    <xf numFmtId="3" fontId="0" fillId="5" borderId="35" xfId="0" applyNumberFormat="1" applyFill="1" applyBorder="1"/>
    <xf numFmtId="3" fontId="0" fillId="0" borderId="20" xfId="0" applyNumberFormat="1" applyBorder="1"/>
    <xf numFmtId="3" fontId="0" fillId="0" borderId="19" xfId="0" applyNumberFormat="1" applyBorder="1"/>
    <xf numFmtId="3" fontId="0" fillId="5" borderId="30" xfId="0" applyNumberFormat="1" applyFill="1" applyBorder="1"/>
    <xf numFmtId="3" fontId="0" fillId="5" borderId="29" xfId="0" applyNumberFormat="1" applyFill="1" applyBorder="1"/>
    <xf numFmtId="3" fontId="0" fillId="8" borderId="73" xfId="0" applyNumberFormat="1" applyFill="1" applyBorder="1"/>
    <xf numFmtId="3" fontId="0" fillId="8" borderId="30" xfId="0" applyNumberFormat="1" applyFill="1" applyBorder="1"/>
    <xf numFmtId="3" fontId="0" fillId="8" borderId="31" xfId="0" applyNumberFormat="1" applyFill="1" applyBorder="1"/>
    <xf numFmtId="3" fontId="0" fillId="8" borderId="65" xfId="0" applyNumberFormat="1" applyFill="1" applyBorder="1"/>
    <xf numFmtId="4" fontId="19" fillId="0" borderId="21" xfId="0" applyNumberFormat="1" applyFont="1" applyBorder="1"/>
    <xf numFmtId="4" fontId="13" fillId="5" borderId="31" xfId="0" applyNumberFormat="1" applyFont="1" applyFill="1" applyBorder="1" applyAlignment="1">
      <alignment horizontal="right"/>
    </xf>
    <xf numFmtId="0" fontId="5" fillId="2" borderId="101" xfId="0" applyFont="1" applyFill="1" applyBorder="1" applyAlignment="1">
      <alignment horizontal="centerContinuous"/>
    </xf>
    <xf numFmtId="0" fontId="0" fillId="2" borderId="102" xfId="0" applyFill="1" applyBorder="1" applyAlignment="1">
      <alignment horizontal="centerContinuous"/>
    </xf>
    <xf numFmtId="0" fontId="12" fillId="3" borderId="104" xfId="0" applyFont="1" applyFill="1" applyBorder="1" applyAlignment="1">
      <alignment wrapText="1"/>
    </xf>
    <xf numFmtId="0" fontId="26" fillId="12" borderId="107" xfId="0" applyFont="1" applyFill="1" applyBorder="1" applyAlignment="1">
      <alignment horizontal="right"/>
    </xf>
    <xf numFmtId="0" fontId="0" fillId="7" borderId="24" xfId="0" applyFill="1" applyBorder="1"/>
    <xf numFmtId="4" fontId="0" fillId="4" borderId="20" xfId="0" applyNumberFormat="1" applyFill="1" applyBorder="1"/>
    <xf numFmtId="4" fontId="0" fillId="4" borderId="21" xfId="0" applyNumberFormat="1" applyFill="1" applyBorder="1"/>
    <xf numFmtId="1" fontId="0" fillId="5" borderId="22" xfId="0" applyNumberFormat="1" applyFill="1" applyBorder="1"/>
    <xf numFmtId="4" fontId="0" fillId="4" borderId="23" xfId="0" applyNumberFormat="1" applyFill="1" applyBorder="1"/>
    <xf numFmtId="4" fontId="0" fillId="4" borderId="24" xfId="0" applyNumberFormat="1" applyFill="1" applyBorder="1"/>
    <xf numFmtId="4" fontId="0" fillId="0" borderId="20" xfId="0" applyNumberFormat="1" applyBorder="1"/>
    <xf numFmtId="4" fontId="0" fillId="0" borderId="21" xfId="0" applyNumberFormat="1" applyBorder="1"/>
    <xf numFmtId="1" fontId="0" fillId="0" borderId="20" xfId="0" applyNumberFormat="1" applyBorder="1"/>
    <xf numFmtId="1" fontId="0" fillId="0" borderId="21" xfId="0" applyNumberFormat="1" applyBorder="1"/>
    <xf numFmtId="1" fontId="0" fillId="5" borderId="30" xfId="0" applyNumberFormat="1" applyFill="1" applyBorder="1"/>
    <xf numFmtId="1" fontId="0" fillId="5" borderId="31" xfId="0" applyNumberFormat="1" applyFill="1" applyBorder="1"/>
    <xf numFmtId="1" fontId="0" fillId="5" borderId="32" xfId="0" applyNumberFormat="1" applyFill="1" applyBorder="1"/>
    <xf numFmtId="4" fontId="0" fillId="0" borderId="19" xfId="0" applyNumberFormat="1" applyBorder="1"/>
    <xf numFmtId="0" fontId="18" fillId="0" borderId="25" xfId="0" applyFont="1" applyBorder="1" applyAlignment="1">
      <alignment vertical="center" wrapText="1"/>
    </xf>
    <xf numFmtId="0" fontId="15" fillId="0" borderId="25" xfId="0" applyFont="1" applyBorder="1" applyAlignment="1">
      <alignment vertical="center" wrapText="1"/>
    </xf>
    <xf numFmtId="0" fontId="21" fillId="0" borderId="25" xfId="0" applyFont="1" applyBorder="1" applyAlignment="1">
      <alignment vertical="center" wrapText="1"/>
    </xf>
    <xf numFmtId="0" fontId="16" fillId="0" borderId="25" xfId="0" applyFont="1" applyBorder="1" applyAlignment="1">
      <alignment vertical="center" wrapText="1"/>
    </xf>
    <xf numFmtId="0" fontId="16" fillId="0" borderId="27" xfId="0" applyFont="1" applyBorder="1" applyAlignment="1">
      <alignment vertical="center" wrapText="1"/>
    </xf>
    <xf numFmtId="4" fontId="19" fillId="0" borderId="21" xfId="0" applyNumberFormat="1" applyFont="1" applyBorder="1" applyAlignment="1">
      <alignment vertical="center"/>
    </xf>
    <xf numFmtId="4" fontId="13" fillId="5" borderId="31" xfId="0" applyNumberFormat="1" applyFont="1" applyFill="1" applyBorder="1" applyAlignment="1">
      <alignment horizontal="right" vertical="center"/>
    </xf>
    <xf numFmtId="0" fontId="19" fillId="7" borderId="21" xfId="0" applyFont="1" applyFill="1" applyBorder="1"/>
    <xf numFmtId="4" fontId="19" fillId="7" borderId="21" xfId="0" applyNumberFormat="1" applyFont="1" applyFill="1" applyBorder="1"/>
    <xf numFmtId="2" fontId="19" fillId="0" borderId="21" xfId="0" applyNumberFormat="1" applyFont="1" applyBorder="1"/>
    <xf numFmtId="0" fontId="12" fillId="3" borderId="109" xfId="0" applyFont="1" applyFill="1" applyBorder="1" applyAlignment="1">
      <alignment wrapText="1"/>
    </xf>
    <xf numFmtId="0" fontId="0" fillId="7" borderId="26" xfId="0" applyFill="1" applyBorder="1" applyAlignment="1">
      <alignment vertical="center" wrapText="1"/>
    </xf>
    <xf numFmtId="0" fontId="15" fillId="7" borderId="27" xfId="0" applyFont="1" applyFill="1" applyBorder="1" applyAlignment="1">
      <alignment vertical="center" wrapText="1"/>
    </xf>
    <xf numFmtId="0" fontId="0" fillId="7" borderId="28" xfId="0" applyFill="1" applyBorder="1" applyAlignment="1">
      <alignment vertical="center" wrapText="1"/>
    </xf>
    <xf numFmtId="0" fontId="15" fillId="16" borderId="0" xfId="0" applyFont="1" applyFill="1" applyBorder="1" applyAlignment="1">
      <alignment vertical="center" wrapText="1"/>
    </xf>
    <xf numFmtId="0" fontId="0" fillId="0" borderId="0" xfId="0" applyBorder="1" applyAlignment="1">
      <alignment vertical="center" wrapText="1"/>
    </xf>
    <xf numFmtId="0" fontId="15" fillId="0" borderId="0" xfId="0" applyFont="1" applyBorder="1" applyAlignment="1">
      <alignment vertical="center" wrapText="1"/>
    </xf>
    <xf numFmtId="0" fontId="0" fillId="7" borderId="21" xfId="0" applyFill="1" applyBorder="1"/>
    <xf numFmtId="3" fontId="0" fillId="16" borderId="21" xfId="0" applyNumberFormat="1" applyFill="1" applyBorder="1"/>
    <xf numFmtId="0" fontId="0" fillId="0" borderId="87" xfId="0" applyFill="1" applyBorder="1"/>
    <xf numFmtId="0" fontId="15" fillId="0" borderId="27" xfId="0" applyFont="1" applyBorder="1" applyAlignment="1">
      <alignment vertical="center" wrapText="1"/>
    </xf>
    <xf numFmtId="0" fontId="25" fillId="16" borderId="21" xfId="0" applyFont="1" applyFill="1" applyBorder="1"/>
    <xf numFmtId="0" fontId="0" fillId="7" borderId="74" xfId="0" applyFill="1" applyBorder="1" applyAlignment="1">
      <alignment wrapText="1"/>
    </xf>
    <xf numFmtId="0" fontId="23" fillId="6" borderId="52" xfId="0" applyFont="1" applyFill="1" applyBorder="1" applyAlignment="1">
      <alignment wrapText="1"/>
    </xf>
    <xf numFmtId="0" fontId="0" fillId="16" borderId="20" xfId="0" applyFill="1" applyBorder="1"/>
    <xf numFmtId="0" fontId="22" fillId="11" borderId="24" xfId="0" applyFont="1" applyFill="1" applyBorder="1" applyAlignment="1">
      <alignment wrapText="1"/>
    </xf>
    <xf numFmtId="0" fontId="0" fillId="8" borderId="24" xfId="0" applyFont="1" applyFill="1" applyBorder="1"/>
    <xf numFmtId="0" fontId="21" fillId="12" borderId="110" xfId="0" applyFont="1" applyFill="1" applyBorder="1" applyAlignment="1">
      <alignment wrapText="1"/>
    </xf>
    <xf numFmtId="0" fontId="0" fillId="4" borderId="111" xfId="0" applyFont="1" applyFill="1" applyBorder="1"/>
    <xf numFmtId="0" fontId="0" fillId="0" borderId="111" xfId="0" applyFont="1" applyBorder="1"/>
    <xf numFmtId="0" fontId="0" fillId="8" borderId="112" xfId="0" applyFont="1" applyFill="1" applyBorder="1"/>
    <xf numFmtId="0" fontId="26" fillId="12" borderId="113" xfId="0" applyFont="1" applyFill="1" applyBorder="1" applyAlignment="1">
      <alignment wrapText="1"/>
    </xf>
    <xf numFmtId="0" fontId="26" fillId="4" borderId="114" xfId="0" applyFont="1" applyFill="1" applyBorder="1"/>
    <xf numFmtId="0" fontId="26" fillId="8" borderId="114" xfId="0" applyFont="1" applyFill="1" applyBorder="1"/>
    <xf numFmtId="0" fontId="30" fillId="0" borderId="41" xfId="0" applyFont="1" applyBorder="1" applyAlignment="1">
      <alignment vertical="center" wrapText="1"/>
    </xf>
    <xf numFmtId="0" fontId="0" fillId="14" borderId="99" xfId="0" applyFill="1" applyBorder="1"/>
    <xf numFmtId="0" fontId="15" fillId="14" borderId="115" xfId="0" applyFont="1" applyFill="1" applyBorder="1" applyAlignment="1">
      <alignment wrapText="1"/>
    </xf>
    <xf numFmtId="0" fontId="0" fillId="0" borderId="48" xfId="0" applyBorder="1" applyAlignment="1">
      <alignment vertical="center" wrapText="1"/>
    </xf>
    <xf numFmtId="0" fontId="0" fillId="0" borderId="18" xfId="0" applyBorder="1" applyAlignment="1">
      <alignment vertical="center" wrapText="1"/>
    </xf>
    <xf numFmtId="0" fontId="0" fillId="7" borderId="21" xfId="0" applyFill="1" applyBorder="1" applyAlignment="1">
      <alignment vertical="center" wrapText="1"/>
    </xf>
    <xf numFmtId="0" fontId="0" fillId="0" borderId="31" xfId="0" applyBorder="1"/>
    <xf numFmtId="0" fontId="13" fillId="5" borderId="35" xfId="0" applyFont="1" applyFill="1" applyBorder="1" applyAlignment="1">
      <alignment horizontal="right"/>
    </xf>
    <xf numFmtId="0" fontId="0" fillId="7" borderId="0" xfId="0" applyFill="1" applyBorder="1" applyAlignment="1">
      <alignment vertical="center" wrapText="1"/>
    </xf>
    <xf numFmtId="0" fontId="0" fillId="0" borderId="21" xfId="0" applyBorder="1" applyAlignment="1">
      <alignment horizontal="right"/>
    </xf>
    <xf numFmtId="0" fontId="0" fillId="2" borderId="24" xfId="0" applyFill="1" applyBorder="1" applyAlignment="1">
      <alignment horizontal="right"/>
    </xf>
    <xf numFmtId="3" fontId="0" fillId="0" borderId="23" xfId="0" applyNumberFormat="1" applyBorder="1" applyAlignment="1">
      <alignment horizontal="right"/>
    </xf>
    <xf numFmtId="3" fontId="0" fillId="0" borderId="21" xfId="0" applyNumberFormat="1" applyBorder="1" applyAlignment="1">
      <alignment horizontal="right"/>
    </xf>
    <xf numFmtId="0" fontId="0" fillId="0" borderId="20" xfId="0" applyBorder="1" applyAlignment="1">
      <alignment horizontal="right"/>
    </xf>
    <xf numFmtId="0" fontId="0" fillId="0" borderId="21" xfId="0" applyFill="1" applyBorder="1"/>
    <xf numFmtId="0" fontId="0" fillId="16" borderId="24" xfId="0" applyFill="1" applyBorder="1"/>
    <xf numFmtId="0" fontId="52" fillId="0" borderId="0" xfId="0" applyFont="1" applyAlignment="1">
      <alignment vertical="center"/>
    </xf>
    <xf numFmtId="0" fontId="38" fillId="0" borderId="19" xfId="0" applyFont="1" applyBorder="1"/>
    <xf numFmtId="0" fontId="14" fillId="0" borderId="21" xfId="0" applyFont="1" applyBorder="1"/>
    <xf numFmtId="0" fontId="22" fillId="6" borderId="123" xfId="0" applyFont="1" applyFill="1" applyBorder="1" applyAlignment="1">
      <alignment horizontal="centerContinuous" wrapText="1"/>
    </xf>
    <xf numFmtId="0" fontId="0" fillId="0" borderId="56" xfId="0" applyFill="1" applyBorder="1"/>
    <xf numFmtId="4" fontId="14" fillId="0" borderId="21" xfId="0" applyNumberFormat="1" applyFont="1" applyFill="1" applyBorder="1"/>
    <xf numFmtId="4" fontId="19" fillId="0" borderId="21" xfId="0" applyNumberFormat="1" applyFont="1" applyFill="1" applyBorder="1"/>
    <xf numFmtId="0" fontId="21" fillId="6" borderId="124" xfId="0" applyFont="1" applyFill="1" applyBorder="1" applyAlignment="1">
      <alignment horizontal="centerContinuous" wrapText="1"/>
    </xf>
    <xf numFmtId="0" fontId="21" fillId="6" borderId="125" xfId="0" applyFont="1" applyFill="1" applyBorder="1" applyAlignment="1">
      <alignment horizontal="centerContinuous" wrapText="1"/>
    </xf>
    <xf numFmtId="0" fontId="21" fillId="11" borderId="49" xfId="0" applyFont="1" applyFill="1" applyBorder="1" applyAlignment="1">
      <alignment horizontal="center" wrapText="1"/>
    </xf>
    <xf numFmtId="0" fontId="13" fillId="3" borderId="127" xfId="0" applyFont="1" applyFill="1" applyBorder="1" applyAlignment="1">
      <alignment horizontal="centerContinuous" wrapText="1"/>
    </xf>
    <xf numFmtId="0" fontId="12" fillId="3" borderId="106" xfId="0" applyFont="1" applyFill="1" applyBorder="1" applyAlignment="1">
      <alignment wrapText="1"/>
    </xf>
    <xf numFmtId="0" fontId="15" fillId="6" borderId="129" xfId="0" applyFont="1" applyFill="1" applyBorder="1" applyAlignment="1">
      <alignment horizontal="center" wrapText="1"/>
    </xf>
    <xf numFmtId="0" fontId="15" fillId="0" borderId="130" xfId="0" applyFont="1" applyFill="1" applyBorder="1" applyAlignment="1">
      <alignment horizontal="left" vertical="center" wrapText="1"/>
    </xf>
    <xf numFmtId="0" fontId="12" fillId="6" borderId="127" xfId="0" applyFont="1" applyFill="1" applyBorder="1"/>
    <xf numFmtId="0" fontId="16" fillId="6" borderId="131" xfId="0" applyFont="1" applyFill="1" applyBorder="1" applyAlignment="1">
      <alignment wrapText="1"/>
    </xf>
    <xf numFmtId="0" fontId="16" fillId="9" borderId="131" xfId="0" applyFont="1" applyFill="1" applyBorder="1" applyAlignment="1">
      <alignment wrapText="1"/>
    </xf>
    <xf numFmtId="0" fontId="22" fillId="11" borderId="123" xfId="0" applyFont="1" applyFill="1" applyBorder="1" applyAlignment="1">
      <alignment horizontal="centerContinuous" wrapText="1"/>
    </xf>
    <xf numFmtId="0" fontId="22" fillId="11" borderId="124" xfId="0" applyFont="1" applyFill="1" applyBorder="1" applyAlignment="1">
      <alignment horizontal="centerContinuous" wrapText="1"/>
    </xf>
    <xf numFmtId="0" fontId="22" fillId="11" borderId="125" xfId="0" applyFont="1" applyFill="1" applyBorder="1" applyAlignment="1">
      <alignment horizontal="centerContinuous" wrapText="1"/>
    </xf>
    <xf numFmtId="0" fontId="21" fillId="11" borderId="126" xfId="0" applyFont="1" applyFill="1" applyBorder="1" applyAlignment="1">
      <alignment horizontal="centerContinuous" wrapText="1"/>
    </xf>
    <xf numFmtId="0" fontId="21" fillId="11" borderId="124" xfId="0" applyFont="1" applyFill="1" applyBorder="1" applyAlignment="1">
      <alignment horizontal="centerContinuous" wrapText="1"/>
    </xf>
    <xf numFmtId="0" fontId="21" fillId="11" borderId="131" xfId="0" applyFont="1" applyFill="1" applyBorder="1" applyAlignment="1">
      <alignment horizontal="centerContinuous" wrapText="1"/>
    </xf>
    <xf numFmtId="0" fontId="21" fillId="12" borderId="132" xfId="0" applyFont="1" applyFill="1" applyBorder="1" applyAlignment="1">
      <alignment horizontal="centerContinuous" wrapText="1"/>
    </xf>
    <xf numFmtId="0" fontId="21" fillId="12" borderId="133" xfId="0" applyFont="1" applyFill="1" applyBorder="1" applyAlignment="1">
      <alignment horizontal="centerContinuous" wrapText="1"/>
    </xf>
    <xf numFmtId="0" fontId="21" fillId="12" borderId="134" xfId="0" applyFont="1" applyFill="1" applyBorder="1" applyAlignment="1">
      <alignment horizontal="centerContinuous" wrapText="1"/>
    </xf>
    <xf numFmtId="0" fontId="21" fillId="12" borderId="124" xfId="0" applyFont="1" applyFill="1" applyBorder="1" applyAlignment="1">
      <alignment horizontal="centerContinuous" wrapText="1"/>
    </xf>
    <xf numFmtId="0" fontId="21" fillId="12" borderId="136" xfId="0" applyFont="1" applyFill="1" applyBorder="1" applyAlignment="1">
      <alignment horizontal="centerContinuous" wrapText="1"/>
    </xf>
    <xf numFmtId="0" fontId="21" fillId="12" borderId="125" xfId="0" applyFont="1" applyFill="1" applyBorder="1" applyAlignment="1">
      <alignment horizontal="centerContinuous" wrapText="1"/>
    </xf>
    <xf numFmtId="0" fontId="0" fillId="7" borderId="130" xfId="0" applyFont="1" applyFill="1" applyBorder="1"/>
    <xf numFmtId="0" fontId="34" fillId="12" borderId="128" xfId="0" applyFont="1" applyFill="1" applyBorder="1" applyAlignment="1">
      <alignment horizontal="left" wrapText="1"/>
    </xf>
    <xf numFmtId="0" fontId="0" fillId="12" borderId="124" xfId="0" applyFont="1" applyFill="1" applyBorder="1" applyAlignment="1">
      <alignment wrapText="1"/>
    </xf>
    <xf numFmtId="0" fontId="26" fillId="12" borderId="137" xfId="0" applyFont="1" applyFill="1" applyBorder="1" applyAlignment="1">
      <alignment wrapText="1"/>
    </xf>
    <xf numFmtId="0" fontId="21" fillId="13" borderId="126" xfId="0" applyFont="1" applyFill="1" applyBorder="1" applyAlignment="1">
      <alignment horizontal="centerContinuous" wrapText="1"/>
    </xf>
    <xf numFmtId="0" fontId="21" fillId="13" borderId="124" xfId="0" applyFont="1" applyFill="1" applyBorder="1" applyAlignment="1">
      <alignment horizontal="centerContinuous" wrapText="1"/>
    </xf>
    <xf numFmtId="0" fontId="21" fillId="13" borderId="136" xfId="0" applyFont="1" applyFill="1" applyBorder="1" applyAlignment="1">
      <alignment horizontal="centerContinuous" wrapText="1"/>
    </xf>
    <xf numFmtId="0" fontId="21" fillId="13" borderId="131" xfId="0" applyFont="1" applyFill="1" applyBorder="1" applyAlignment="1">
      <alignment wrapText="1"/>
    </xf>
    <xf numFmtId="0" fontId="15" fillId="14" borderId="129" xfId="0" applyFont="1" applyFill="1" applyBorder="1" applyAlignment="1">
      <alignment wrapText="1"/>
    </xf>
    <xf numFmtId="0" fontId="15" fillId="14" borderId="124" xfId="0" applyFont="1" applyFill="1" applyBorder="1" applyAlignment="1">
      <alignment wrapText="1"/>
    </xf>
    <xf numFmtId="0" fontId="15" fillId="14" borderId="138" xfId="0" applyFont="1" applyFill="1" applyBorder="1" applyAlignment="1">
      <alignment wrapText="1"/>
    </xf>
    <xf numFmtId="0" fontId="15" fillId="14" borderId="139" xfId="0" applyFont="1" applyFill="1" applyBorder="1" applyAlignment="1">
      <alignment wrapText="1"/>
    </xf>
    <xf numFmtId="8" fontId="19" fillId="0" borderId="21" xfId="0" applyNumberFormat="1" applyFont="1" applyBorder="1"/>
    <xf numFmtId="0" fontId="21" fillId="11" borderId="49" xfId="0" applyFont="1" applyFill="1" applyBorder="1" applyAlignment="1">
      <alignment horizontal="center" wrapText="1"/>
    </xf>
    <xf numFmtId="0" fontId="5" fillId="2" borderId="140" xfId="0" applyFont="1" applyFill="1" applyBorder="1" applyAlignment="1">
      <alignment horizontal="centerContinuous"/>
    </xf>
    <xf numFmtId="0" fontId="0" fillId="2" borderId="141" xfId="0" applyFill="1" applyBorder="1" applyAlignment="1">
      <alignment horizontal="centerContinuous"/>
    </xf>
    <xf numFmtId="0" fontId="12" fillId="3" borderId="143" xfId="0" applyFont="1" applyFill="1" applyBorder="1" applyAlignment="1">
      <alignment wrapText="1"/>
    </xf>
    <xf numFmtId="0" fontId="12" fillId="3" borderId="144" xfId="0" applyFont="1" applyFill="1" applyBorder="1" applyAlignment="1">
      <alignment wrapText="1"/>
    </xf>
    <xf numFmtId="0" fontId="12" fillId="6" borderId="143" xfId="0" applyFont="1" applyFill="1" applyBorder="1"/>
    <xf numFmtId="0" fontId="12" fillId="6" borderId="144" xfId="0" applyFont="1" applyFill="1" applyBorder="1" applyAlignment="1">
      <alignment horizontal="center" wrapText="1"/>
    </xf>
    <xf numFmtId="0" fontId="12" fillId="6" borderId="144" xfId="0" applyFont="1" applyFill="1" applyBorder="1" applyAlignment="1">
      <alignment wrapText="1"/>
    </xf>
    <xf numFmtId="0" fontId="12" fillId="9" borderId="143" xfId="0" applyFont="1" applyFill="1" applyBorder="1" applyAlignment="1">
      <alignment wrapText="1"/>
    </xf>
    <xf numFmtId="0" fontId="29" fillId="9" borderId="144" xfId="0" applyFont="1" applyFill="1" applyBorder="1" applyAlignment="1">
      <alignment horizontal="center" wrapText="1"/>
    </xf>
    <xf numFmtId="0" fontId="21" fillId="11" borderId="146" xfId="0" applyFont="1" applyFill="1" applyBorder="1" applyAlignment="1">
      <alignment horizontal="center" wrapText="1"/>
    </xf>
    <xf numFmtId="0" fontId="12" fillId="14" borderId="143" xfId="0" applyFont="1" applyFill="1" applyBorder="1" applyAlignment="1">
      <alignment wrapText="1"/>
    </xf>
    <xf numFmtId="0" fontId="12" fillId="11" borderId="143" xfId="0" applyFont="1" applyFill="1" applyBorder="1" applyAlignment="1">
      <alignment horizontal="left" vertical="center" wrapText="1"/>
    </xf>
    <xf numFmtId="0" fontId="12" fillId="3" borderId="148" xfId="0" applyFont="1" applyFill="1" applyBorder="1" applyAlignment="1">
      <alignment wrapText="1"/>
    </xf>
    <xf numFmtId="0" fontId="26" fillId="12" borderId="150" xfId="0" applyFont="1" applyFill="1" applyBorder="1" applyAlignment="1">
      <alignment horizontal="right"/>
    </xf>
    <xf numFmtId="0" fontId="12" fillId="14" borderId="144" xfId="0" applyFont="1" applyFill="1" applyBorder="1" applyAlignment="1">
      <alignment horizontal="center" wrapText="1"/>
    </xf>
    <xf numFmtId="0" fontId="5" fillId="2" borderId="151" xfId="0" applyFont="1" applyFill="1" applyBorder="1" applyAlignment="1">
      <alignment horizontal="centerContinuous"/>
    </xf>
    <xf numFmtId="0" fontId="0" fillId="2" borderId="152" xfId="0" applyFill="1" applyBorder="1" applyAlignment="1">
      <alignment horizontal="centerContinuous"/>
    </xf>
    <xf numFmtId="0" fontId="22" fillId="6" borderId="155" xfId="0" applyFont="1" applyFill="1" applyBorder="1" applyAlignment="1">
      <alignment horizontal="centerContinuous" wrapText="1"/>
    </xf>
    <xf numFmtId="0" fontId="21" fillId="6" borderId="156" xfId="0" applyFont="1" applyFill="1" applyBorder="1" applyAlignment="1">
      <alignment horizontal="centerContinuous" wrapText="1"/>
    </xf>
    <xf numFmtId="0" fontId="21" fillId="6" borderId="157" xfId="0" applyFont="1" applyFill="1" applyBorder="1" applyAlignment="1">
      <alignment horizontal="centerContinuous" wrapText="1"/>
    </xf>
    <xf numFmtId="0" fontId="12" fillId="6" borderId="158" xfId="0" applyFont="1" applyFill="1" applyBorder="1"/>
    <xf numFmtId="0" fontId="12" fillId="6" borderId="159" xfId="0" applyFont="1" applyFill="1" applyBorder="1" applyAlignment="1">
      <alignment horizontal="center" wrapText="1"/>
    </xf>
    <xf numFmtId="0" fontId="16" fillId="6" borderId="160" xfId="0" applyFont="1" applyFill="1" applyBorder="1" applyAlignment="1">
      <alignment wrapText="1"/>
    </xf>
    <xf numFmtId="0" fontId="12" fillId="9" borderId="158" xfId="0" applyFont="1" applyFill="1" applyBorder="1" applyAlignment="1">
      <alignment wrapText="1"/>
    </xf>
    <xf numFmtId="0" fontId="29" fillId="9" borderId="159" xfId="0" applyFont="1" applyFill="1" applyBorder="1" applyAlignment="1">
      <alignment horizontal="center" wrapText="1"/>
    </xf>
    <xf numFmtId="0" fontId="16" fillId="9" borderId="160" xfId="0" applyFont="1" applyFill="1" applyBorder="1" applyAlignment="1">
      <alignment wrapText="1"/>
    </xf>
    <xf numFmtId="0" fontId="22" fillId="11" borderId="156" xfId="0" applyFont="1" applyFill="1" applyBorder="1" applyAlignment="1">
      <alignment horizontal="centerContinuous" wrapText="1"/>
    </xf>
    <xf numFmtId="0" fontId="22" fillId="11" borderId="157" xfId="0" applyFont="1" applyFill="1" applyBorder="1" applyAlignment="1">
      <alignment horizontal="centerContinuous" wrapText="1"/>
    </xf>
    <xf numFmtId="0" fontId="21" fillId="11" borderId="162" xfId="0" applyFont="1" applyFill="1" applyBorder="1" applyAlignment="1">
      <alignment horizontal="center" wrapText="1"/>
    </xf>
    <xf numFmtId="0" fontId="21" fillId="11" borderId="156" xfId="0" applyFont="1" applyFill="1" applyBorder="1" applyAlignment="1">
      <alignment horizontal="centerContinuous" wrapText="1"/>
    </xf>
    <xf numFmtId="0" fontId="21" fillId="11" borderId="160" xfId="0" applyFont="1" applyFill="1" applyBorder="1" applyAlignment="1">
      <alignment horizontal="centerContinuous" wrapText="1"/>
    </xf>
    <xf numFmtId="0" fontId="21" fillId="12" borderId="163" xfId="0" applyFont="1" applyFill="1" applyBorder="1" applyAlignment="1">
      <alignment horizontal="centerContinuous" wrapText="1"/>
    </xf>
    <xf numFmtId="0" fontId="21" fillId="12" borderId="164" xfId="0" applyFont="1" applyFill="1" applyBorder="1" applyAlignment="1">
      <alignment horizontal="centerContinuous" wrapText="1"/>
    </xf>
    <xf numFmtId="0" fontId="21" fillId="12" borderId="165" xfId="0" applyFont="1" applyFill="1" applyBorder="1" applyAlignment="1">
      <alignment horizontal="centerContinuous" wrapText="1"/>
    </xf>
    <xf numFmtId="0" fontId="21" fillId="12" borderId="156" xfId="0" applyFont="1" applyFill="1" applyBorder="1" applyAlignment="1">
      <alignment horizontal="centerContinuous" wrapText="1"/>
    </xf>
    <xf numFmtId="0" fontId="21" fillId="12" borderId="168" xfId="0" applyFont="1" applyFill="1" applyBorder="1" applyAlignment="1">
      <alignment horizontal="centerContinuous" wrapText="1"/>
    </xf>
    <xf numFmtId="0" fontId="21" fillId="12" borderId="157" xfId="0" applyFont="1" applyFill="1" applyBorder="1" applyAlignment="1">
      <alignment horizontal="centerContinuous" wrapText="1"/>
    </xf>
    <xf numFmtId="0" fontId="0" fillId="7" borderId="169" xfId="0" applyFont="1" applyFill="1" applyBorder="1"/>
    <xf numFmtId="0" fontId="26" fillId="12" borderId="170" xfId="0" applyFont="1" applyFill="1" applyBorder="1" applyAlignment="1">
      <alignment horizontal="right"/>
    </xf>
    <xf numFmtId="0" fontId="0" fillId="12" borderId="156" xfId="0" applyFont="1" applyFill="1" applyBorder="1" applyAlignment="1">
      <alignment wrapText="1"/>
    </xf>
    <xf numFmtId="0" fontId="21" fillId="13" borderId="156" xfId="0" applyFont="1" applyFill="1" applyBorder="1" applyAlignment="1">
      <alignment horizontal="centerContinuous" wrapText="1"/>
    </xf>
    <xf numFmtId="0" fontId="21" fillId="13" borderId="168" xfId="0" applyFont="1" applyFill="1" applyBorder="1" applyAlignment="1">
      <alignment horizontal="centerContinuous" wrapText="1"/>
    </xf>
    <xf numFmtId="0" fontId="21" fillId="13" borderId="160" xfId="0" applyFont="1" applyFill="1" applyBorder="1" applyAlignment="1">
      <alignment wrapText="1"/>
    </xf>
    <xf numFmtId="0" fontId="12" fillId="14" borderId="158" xfId="0" applyFont="1" applyFill="1" applyBorder="1" applyAlignment="1">
      <alignment wrapText="1"/>
    </xf>
    <xf numFmtId="0" fontId="15" fillId="14" borderId="156" xfId="0" applyFont="1" applyFill="1" applyBorder="1" applyAlignment="1">
      <alignment wrapText="1"/>
    </xf>
    <xf numFmtId="0" fontId="12" fillId="11" borderId="158" xfId="0" applyFont="1" applyFill="1" applyBorder="1" applyAlignment="1">
      <alignment horizontal="left" vertical="center" wrapText="1"/>
    </xf>
    <xf numFmtId="0" fontId="5" fillId="2" borderId="171" xfId="0" applyFont="1" applyFill="1" applyBorder="1" applyAlignment="1">
      <alignment horizontal="centerContinuous"/>
    </xf>
    <xf numFmtId="0" fontId="0" fillId="2" borderId="172" xfId="0" applyFill="1" applyBorder="1" applyAlignment="1">
      <alignment horizontal="centerContinuous"/>
    </xf>
    <xf numFmtId="0" fontId="12" fillId="3" borderId="158" xfId="0" applyFont="1" applyFill="1" applyBorder="1" applyAlignment="1">
      <alignment wrapText="1"/>
    </xf>
    <xf numFmtId="0" fontId="12" fillId="3" borderId="159" xfId="0" applyFont="1" applyFill="1" applyBorder="1" applyAlignment="1">
      <alignment wrapText="1"/>
    </xf>
    <xf numFmtId="0" fontId="15" fillId="0" borderId="169" xfId="0" applyFont="1" applyFill="1" applyBorder="1" applyAlignment="1">
      <alignment horizontal="left" vertical="center" wrapText="1"/>
    </xf>
    <xf numFmtId="0" fontId="12" fillId="6" borderId="159" xfId="0" applyFont="1" applyFill="1" applyBorder="1" applyAlignment="1">
      <alignment wrapText="1"/>
    </xf>
    <xf numFmtId="0" fontId="26" fillId="12" borderId="175" xfId="0" applyFont="1" applyFill="1" applyBorder="1" applyAlignment="1">
      <alignment horizontal="right"/>
    </xf>
    <xf numFmtId="0" fontId="5" fillId="2" borderId="176" xfId="0" applyFont="1" applyFill="1" applyBorder="1" applyAlignment="1">
      <alignment horizontal="centerContinuous"/>
    </xf>
    <xf numFmtId="0" fontId="0" fillId="2" borderId="177" xfId="0" applyFill="1" applyBorder="1" applyAlignment="1">
      <alignment horizontal="centerContinuous"/>
    </xf>
    <xf numFmtId="0" fontId="26" fillId="12" borderId="180" xfId="0" applyFont="1" applyFill="1" applyBorder="1" applyAlignment="1">
      <alignment horizontal="right"/>
    </xf>
    <xf numFmtId="0" fontId="21" fillId="6" borderId="181" xfId="0" applyFont="1" applyFill="1" applyBorder="1" applyAlignment="1">
      <alignment horizontal="centerContinuous" wrapText="1"/>
    </xf>
    <xf numFmtId="0" fontId="21" fillId="6" borderId="182" xfId="0" applyFont="1" applyFill="1" applyBorder="1" applyAlignment="1">
      <alignment horizontal="centerContinuous" wrapText="1"/>
    </xf>
    <xf numFmtId="0" fontId="12" fillId="6" borderId="183" xfId="0" applyFont="1" applyFill="1" applyBorder="1"/>
    <xf numFmtId="0" fontId="12" fillId="6" borderId="184" xfId="0" applyFont="1" applyFill="1" applyBorder="1" applyAlignment="1">
      <alignment horizontal="center" wrapText="1"/>
    </xf>
    <xf numFmtId="0" fontId="12" fillId="9" borderId="183" xfId="0" applyFont="1" applyFill="1" applyBorder="1" applyAlignment="1">
      <alignment wrapText="1"/>
    </xf>
    <xf numFmtId="0" fontId="29" fillId="9" borderId="184" xfId="0" applyFont="1" applyFill="1" applyBorder="1" applyAlignment="1">
      <alignment horizontal="center" wrapText="1"/>
    </xf>
    <xf numFmtId="0" fontId="22" fillId="11" borderId="181" xfId="0" applyFont="1" applyFill="1" applyBorder="1" applyAlignment="1">
      <alignment horizontal="centerContinuous" wrapText="1"/>
    </xf>
    <xf numFmtId="0" fontId="21" fillId="11" borderId="186" xfId="0" applyFont="1" applyFill="1" applyBorder="1" applyAlignment="1">
      <alignment horizontal="center" wrapText="1"/>
    </xf>
    <xf numFmtId="0" fontId="21" fillId="11" borderId="181" xfId="0" applyFont="1" applyFill="1" applyBorder="1" applyAlignment="1">
      <alignment horizontal="centerContinuous" wrapText="1"/>
    </xf>
    <xf numFmtId="0" fontId="21" fillId="12" borderId="187" xfId="0" applyFont="1" applyFill="1" applyBorder="1" applyAlignment="1">
      <alignment horizontal="centerContinuous" wrapText="1"/>
    </xf>
    <xf numFmtId="0" fontId="21" fillId="12" borderId="188" xfId="0" applyFont="1" applyFill="1" applyBorder="1" applyAlignment="1">
      <alignment horizontal="centerContinuous" wrapText="1"/>
    </xf>
    <xf numFmtId="0" fontId="21" fillId="12" borderId="189" xfId="0" applyFont="1" applyFill="1" applyBorder="1" applyAlignment="1">
      <alignment horizontal="centerContinuous" wrapText="1"/>
    </xf>
    <xf numFmtId="0" fontId="21" fillId="12" borderId="181" xfId="0" applyFont="1" applyFill="1" applyBorder="1" applyAlignment="1">
      <alignment horizontal="centerContinuous" wrapText="1"/>
    </xf>
    <xf numFmtId="0" fontId="0" fillId="7" borderId="192" xfId="0" applyFont="1" applyFill="1" applyBorder="1"/>
    <xf numFmtId="0" fontId="0" fillId="12" borderId="181" xfId="0" applyFont="1" applyFill="1" applyBorder="1" applyAlignment="1">
      <alignment wrapText="1"/>
    </xf>
    <xf numFmtId="0" fontId="21" fillId="13" borderId="181" xfId="0" applyFont="1" applyFill="1" applyBorder="1" applyAlignment="1">
      <alignment horizontal="centerContinuous" wrapText="1"/>
    </xf>
    <xf numFmtId="0" fontId="12" fillId="14" borderId="183" xfId="0" applyFont="1" applyFill="1" applyBorder="1" applyAlignment="1">
      <alignment wrapText="1"/>
    </xf>
    <xf numFmtId="0" fontId="15" fillId="14" borderId="181" xfId="0" applyFont="1" applyFill="1" applyBorder="1" applyAlignment="1">
      <alignment wrapText="1"/>
    </xf>
    <xf numFmtId="0" fontId="12" fillId="11" borderId="183" xfId="0" applyFont="1" applyFill="1" applyBorder="1" applyAlignment="1">
      <alignment horizontal="left" vertical="center" wrapText="1"/>
    </xf>
    <xf numFmtId="0" fontId="5" fillId="2" borderId="193" xfId="0" applyFont="1" applyFill="1" applyBorder="1" applyAlignment="1">
      <alignment horizontal="centerContinuous"/>
    </xf>
    <xf numFmtId="0" fontId="0" fillId="2" borderId="194" xfId="0" applyFill="1" applyBorder="1" applyAlignment="1">
      <alignment horizontal="centerContinuous"/>
    </xf>
    <xf numFmtId="0" fontId="12" fillId="3" borderId="183" xfId="0" applyFont="1" applyFill="1" applyBorder="1" applyAlignment="1">
      <alignment wrapText="1"/>
    </xf>
    <xf numFmtId="0" fontId="12" fillId="3" borderId="184" xfId="0" applyFont="1" applyFill="1" applyBorder="1" applyAlignment="1">
      <alignment wrapText="1"/>
    </xf>
    <xf numFmtId="0" fontId="13" fillId="3" borderId="197" xfId="0" applyFont="1" applyFill="1" applyBorder="1" applyAlignment="1">
      <alignment horizontal="centerContinuous" wrapText="1"/>
    </xf>
    <xf numFmtId="0" fontId="15" fillId="6" borderId="199" xfId="0" applyFont="1" applyFill="1" applyBorder="1" applyAlignment="1">
      <alignment horizontal="center" wrapText="1"/>
    </xf>
    <xf numFmtId="0" fontId="15" fillId="0" borderId="192" xfId="0" applyFont="1" applyFill="1" applyBorder="1" applyAlignment="1">
      <alignment horizontal="left" vertical="center" wrapText="1"/>
    </xf>
    <xf numFmtId="0" fontId="12" fillId="6" borderId="197" xfId="0" applyFont="1" applyFill="1" applyBorder="1"/>
    <xf numFmtId="0" fontId="12" fillId="6" borderId="184" xfId="0" applyFont="1" applyFill="1" applyBorder="1" applyAlignment="1">
      <alignment wrapText="1"/>
    </xf>
    <xf numFmtId="0" fontId="16" fillId="6" borderId="201" xfId="0" applyFont="1" applyFill="1" applyBorder="1" applyAlignment="1">
      <alignment wrapText="1"/>
    </xf>
    <xf numFmtId="0" fontId="16" fillId="9" borderId="201" xfId="0" applyFont="1" applyFill="1" applyBorder="1" applyAlignment="1">
      <alignment wrapText="1"/>
    </xf>
    <xf numFmtId="0" fontId="22" fillId="11" borderId="155" xfId="0" applyFont="1" applyFill="1" applyBorder="1" applyAlignment="1">
      <alignment horizontal="centerContinuous" wrapText="1"/>
    </xf>
    <xf numFmtId="0" fontId="22" fillId="11" borderId="182" xfId="0" applyFont="1" applyFill="1" applyBorder="1" applyAlignment="1">
      <alignment horizontal="centerContinuous" wrapText="1"/>
    </xf>
    <xf numFmtId="0" fontId="21" fillId="11" borderId="196" xfId="0" applyFont="1" applyFill="1" applyBorder="1" applyAlignment="1">
      <alignment horizontal="centerContinuous" wrapText="1"/>
    </xf>
    <xf numFmtId="0" fontId="21" fillId="11" borderId="201" xfId="0" applyFont="1" applyFill="1" applyBorder="1" applyAlignment="1">
      <alignment horizontal="centerContinuous" wrapText="1"/>
    </xf>
    <xf numFmtId="0" fontId="21" fillId="12" borderId="202" xfId="0" applyFont="1" applyFill="1" applyBorder="1" applyAlignment="1">
      <alignment horizontal="centerContinuous" wrapText="1"/>
    </xf>
    <xf numFmtId="0" fontId="21" fillId="12" borderId="182" xfId="0" applyFont="1" applyFill="1" applyBorder="1" applyAlignment="1">
      <alignment horizontal="centerContinuous" wrapText="1"/>
    </xf>
    <xf numFmtId="0" fontId="34" fillId="12" borderId="198" xfId="0" applyFont="1" applyFill="1" applyBorder="1" applyAlignment="1">
      <alignment horizontal="left" wrapText="1"/>
    </xf>
    <xf numFmtId="0" fontId="26" fillId="12" borderId="203" xfId="0" applyFont="1" applyFill="1" applyBorder="1" applyAlignment="1">
      <alignment horizontal="right"/>
    </xf>
    <xf numFmtId="0" fontId="26" fillId="12" borderId="204" xfId="0" applyFont="1" applyFill="1" applyBorder="1" applyAlignment="1">
      <alignment wrapText="1"/>
    </xf>
    <xf numFmtId="0" fontId="0" fillId="0" borderId="148" xfId="0" applyBorder="1"/>
    <xf numFmtId="0" fontId="21" fillId="13" borderId="196" xfId="0" applyFont="1" applyFill="1" applyBorder="1" applyAlignment="1">
      <alignment horizontal="centerContinuous" wrapText="1"/>
    </xf>
    <xf numFmtId="0" fontId="21" fillId="13" borderId="202" xfId="0" applyFont="1" applyFill="1" applyBorder="1" applyAlignment="1">
      <alignment horizontal="centerContinuous" wrapText="1"/>
    </xf>
    <xf numFmtId="0" fontId="21" fillId="13" borderId="201" xfId="0" applyFont="1" applyFill="1" applyBorder="1" applyAlignment="1">
      <alignment wrapText="1"/>
    </xf>
    <xf numFmtId="0" fontId="15" fillId="14" borderId="199" xfId="0" applyFont="1" applyFill="1" applyBorder="1" applyAlignment="1">
      <alignment wrapText="1"/>
    </xf>
    <xf numFmtId="0" fontId="15" fillId="14" borderId="205" xfId="0" applyFont="1" applyFill="1" applyBorder="1" applyAlignment="1">
      <alignment wrapText="1"/>
    </xf>
    <xf numFmtId="0" fontId="15" fillId="14" borderId="206" xfId="0" applyFont="1" applyFill="1" applyBorder="1" applyAlignment="1">
      <alignment wrapText="1"/>
    </xf>
    <xf numFmtId="0" fontId="21" fillId="11" borderId="49" xfId="0" applyFont="1" applyFill="1" applyBorder="1" applyAlignment="1">
      <alignment horizontal="center" wrapText="1"/>
    </xf>
    <xf numFmtId="0" fontId="12" fillId="6" borderId="207" xfId="0" applyFont="1" applyFill="1" applyBorder="1"/>
    <xf numFmtId="0" fontId="12" fillId="6" borderId="208" xfId="0" applyFont="1" applyFill="1" applyBorder="1" applyAlignment="1">
      <alignment horizontal="center" wrapText="1"/>
    </xf>
    <xf numFmtId="0" fontId="21" fillId="11" borderId="49" xfId="0" applyFont="1" applyFill="1" applyBorder="1" applyAlignment="1">
      <alignment horizontal="center" wrapText="1"/>
    </xf>
    <xf numFmtId="0" fontId="5" fillId="2" borderId="209" xfId="0" applyFont="1" applyFill="1" applyBorder="1" applyAlignment="1">
      <alignment horizontal="centerContinuous"/>
    </xf>
    <xf numFmtId="0" fontId="0" fillId="2" borderId="210" xfId="0" applyFill="1" applyBorder="1" applyAlignment="1">
      <alignment horizontal="centerContinuous"/>
    </xf>
    <xf numFmtId="0" fontId="12" fillId="3" borderId="207" xfId="0" applyFont="1" applyFill="1" applyBorder="1" applyAlignment="1">
      <alignment wrapText="1"/>
    </xf>
    <xf numFmtId="0" fontId="12" fillId="3" borderId="208" xfId="0" applyFont="1" applyFill="1" applyBorder="1" applyAlignment="1">
      <alignment wrapText="1"/>
    </xf>
    <xf numFmtId="0" fontId="15" fillId="0" borderId="214" xfId="0" applyFont="1" applyFill="1" applyBorder="1" applyAlignment="1">
      <alignment horizontal="left" vertical="center" wrapText="1"/>
    </xf>
    <xf numFmtId="0" fontId="12" fillId="6" borderId="215" xfId="0" applyFont="1" applyFill="1" applyBorder="1" applyAlignment="1">
      <alignment horizontal="center" wrapText="1"/>
    </xf>
    <xf numFmtId="0" fontId="12" fillId="6" borderId="215" xfId="0" applyFont="1" applyFill="1" applyBorder="1" applyAlignment="1">
      <alignment wrapText="1"/>
    </xf>
    <xf numFmtId="0" fontId="22" fillId="6" borderId="219" xfId="0" applyFont="1" applyFill="1" applyBorder="1" applyAlignment="1">
      <alignment horizontal="centerContinuous" wrapText="1"/>
    </xf>
    <xf numFmtId="0" fontId="21" fillId="6" borderId="220" xfId="0" applyFont="1" applyFill="1" applyBorder="1" applyAlignment="1">
      <alignment horizontal="centerContinuous" wrapText="1"/>
    </xf>
    <xf numFmtId="0" fontId="21" fillId="6" borderId="221" xfId="0" applyFont="1" applyFill="1" applyBorder="1" applyAlignment="1">
      <alignment horizontal="centerContinuous" wrapText="1"/>
    </xf>
    <xf numFmtId="0" fontId="12" fillId="6" borderId="222" xfId="0" applyFont="1" applyFill="1" applyBorder="1"/>
    <xf numFmtId="0" fontId="12" fillId="6" borderId="223" xfId="0" applyFont="1" applyFill="1" applyBorder="1" applyAlignment="1">
      <alignment horizontal="center" wrapText="1"/>
    </xf>
    <xf numFmtId="0" fontId="12" fillId="9" borderId="222" xfId="0" applyFont="1" applyFill="1" applyBorder="1" applyAlignment="1">
      <alignment wrapText="1"/>
    </xf>
    <xf numFmtId="0" fontId="29" fillId="9" borderId="223" xfId="0" applyFont="1" applyFill="1" applyBorder="1" applyAlignment="1">
      <alignment horizontal="center" wrapText="1"/>
    </xf>
    <xf numFmtId="0" fontId="22" fillId="11" borderId="220" xfId="0" applyFont="1" applyFill="1" applyBorder="1" applyAlignment="1">
      <alignment horizontal="centerContinuous" wrapText="1"/>
    </xf>
    <xf numFmtId="0" fontId="22" fillId="11" borderId="221" xfId="0" applyFont="1" applyFill="1" applyBorder="1" applyAlignment="1">
      <alignment horizontal="centerContinuous" wrapText="1"/>
    </xf>
    <xf numFmtId="0" fontId="21" fillId="11" borderId="225" xfId="0" applyFont="1" applyFill="1" applyBorder="1" applyAlignment="1">
      <alignment horizontal="center" wrapText="1"/>
    </xf>
    <xf numFmtId="0" fontId="21" fillId="11" borderId="220" xfId="0" applyFont="1" applyFill="1" applyBorder="1" applyAlignment="1">
      <alignment horizontal="centerContinuous" wrapText="1"/>
    </xf>
    <xf numFmtId="0" fontId="21" fillId="12" borderId="226" xfId="0" applyFont="1" applyFill="1" applyBorder="1" applyAlignment="1">
      <alignment horizontal="centerContinuous" wrapText="1"/>
    </xf>
    <xf numFmtId="0" fontId="21" fillId="12" borderId="227" xfId="0" applyFont="1" applyFill="1" applyBorder="1" applyAlignment="1">
      <alignment horizontal="centerContinuous" wrapText="1"/>
    </xf>
    <xf numFmtId="0" fontId="21" fillId="12" borderId="228" xfId="0" applyFont="1" applyFill="1" applyBorder="1" applyAlignment="1">
      <alignment horizontal="centerContinuous" wrapText="1"/>
    </xf>
    <xf numFmtId="0" fontId="21" fillId="12" borderId="220" xfId="0" applyFont="1" applyFill="1" applyBorder="1" applyAlignment="1">
      <alignment horizontal="centerContinuous" wrapText="1"/>
    </xf>
    <xf numFmtId="0" fontId="21" fillId="12" borderId="231" xfId="0" applyFont="1" applyFill="1" applyBorder="1" applyAlignment="1">
      <alignment horizontal="centerContinuous" wrapText="1"/>
    </xf>
    <xf numFmtId="0" fontId="21" fillId="12" borderId="221" xfId="0" applyFont="1" applyFill="1" applyBorder="1" applyAlignment="1">
      <alignment horizontal="centerContinuous" wrapText="1"/>
    </xf>
    <xf numFmtId="0" fontId="0" fillId="7" borderId="232" xfId="0" applyFont="1" applyFill="1" applyBorder="1"/>
    <xf numFmtId="0" fontId="26" fillId="12" borderId="233" xfId="0" applyFont="1" applyFill="1" applyBorder="1" applyAlignment="1">
      <alignment horizontal="right"/>
    </xf>
    <xf numFmtId="0" fontId="0" fillId="12" borderId="220" xfId="0" applyFont="1" applyFill="1" applyBorder="1" applyAlignment="1">
      <alignment wrapText="1"/>
    </xf>
    <xf numFmtId="0" fontId="21" fillId="13" borderId="220" xfId="0" applyFont="1" applyFill="1" applyBorder="1" applyAlignment="1">
      <alignment horizontal="centerContinuous" wrapText="1"/>
    </xf>
    <xf numFmtId="0" fontId="21" fillId="13" borderId="231" xfId="0" applyFont="1" applyFill="1" applyBorder="1" applyAlignment="1">
      <alignment horizontal="centerContinuous" wrapText="1"/>
    </xf>
    <xf numFmtId="0" fontId="12" fillId="14" borderId="222" xfId="0" applyFont="1" applyFill="1" applyBorder="1" applyAlignment="1">
      <alignment wrapText="1"/>
    </xf>
    <xf numFmtId="0" fontId="15" fillId="14" borderId="220" xfId="0" applyFont="1" applyFill="1" applyBorder="1" applyAlignment="1">
      <alignment wrapText="1"/>
    </xf>
    <xf numFmtId="0" fontId="12" fillId="11" borderId="222" xfId="0" applyFont="1" applyFill="1" applyBorder="1" applyAlignment="1">
      <alignment horizontal="left" vertical="center" wrapText="1"/>
    </xf>
    <xf numFmtId="0" fontId="5" fillId="2" borderId="234" xfId="0" applyFont="1" applyFill="1" applyBorder="1" applyAlignment="1">
      <alignment horizontal="centerContinuous"/>
    </xf>
    <xf numFmtId="0" fontId="0" fillId="2" borderId="235" xfId="0" applyFill="1" applyBorder="1" applyAlignment="1">
      <alignment horizontal="centerContinuous"/>
    </xf>
    <xf numFmtId="0" fontId="12" fillId="3" borderId="222" xfId="0" applyFont="1" applyFill="1" applyBorder="1" applyAlignment="1">
      <alignment wrapText="1"/>
    </xf>
    <xf numFmtId="0" fontId="12" fillId="3" borderId="223" xfId="0" applyFont="1" applyFill="1" applyBorder="1" applyAlignment="1">
      <alignment wrapText="1"/>
    </xf>
    <xf numFmtId="0" fontId="15" fillId="0" borderId="232" xfId="0" applyFont="1" applyFill="1" applyBorder="1" applyAlignment="1">
      <alignment horizontal="left" vertical="center" wrapText="1"/>
    </xf>
    <xf numFmtId="0" fontId="12" fillId="6" borderId="223" xfId="0" applyFont="1" applyFill="1" applyBorder="1" applyAlignment="1">
      <alignment wrapText="1"/>
    </xf>
    <xf numFmtId="0" fontId="22" fillId="6" borderId="238" xfId="0" applyFont="1" applyFill="1" applyBorder="1" applyAlignment="1">
      <alignment horizontal="centerContinuous" wrapText="1"/>
    </xf>
    <xf numFmtId="0" fontId="21" fillId="6" borderId="239" xfId="0" applyFont="1" applyFill="1" applyBorder="1" applyAlignment="1">
      <alignment horizontal="centerContinuous" wrapText="1"/>
    </xf>
    <xf numFmtId="0" fontId="21" fillId="6" borderId="240" xfId="0" applyFont="1" applyFill="1" applyBorder="1" applyAlignment="1">
      <alignment horizontal="centerContinuous" wrapText="1"/>
    </xf>
    <xf numFmtId="0" fontId="12" fillId="6" borderId="241" xfId="0" applyFont="1" applyFill="1" applyBorder="1"/>
    <xf numFmtId="0" fontId="12" fillId="6" borderId="242" xfId="0" applyFont="1" applyFill="1" applyBorder="1" applyAlignment="1">
      <alignment horizontal="center" wrapText="1"/>
    </xf>
    <xf numFmtId="0" fontId="12" fillId="9" borderId="241" xfId="0" applyFont="1" applyFill="1" applyBorder="1" applyAlignment="1">
      <alignment wrapText="1"/>
    </xf>
    <xf numFmtId="0" fontId="21" fillId="11" borderId="244" xfId="0" applyFont="1" applyFill="1" applyBorder="1" applyAlignment="1">
      <alignment horizontal="center" wrapText="1"/>
    </xf>
    <xf numFmtId="0" fontId="26" fillId="12" borderId="246" xfId="0" applyFont="1" applyFill="1" applyBorder="1" applyAlignment="1">
      <alignment horizontal="right"/>
    </xf>
    <xf numFmtId="0" fontId="12" fillId="14" borderId="241" xfId="0" applyFont="1" applyFill="1" applyBorder="1" applyAlignment="1">
      <alignment wrapText="1"/>
    </xf>
    <xf numFmtId="0" fontId="12" fillId="11" borderId="241" xfId="0" applyFont="1" applyFill="1" applyBorder="1" applyAlignment="1">
      <alignment horizontal="left" vertical="center" wrapText="1"/>
    </xf>
    <xf numFmtId="0" fontId="21" fillId="11" borderId="49" xfId="0" applyFont="1" applyFill="1" applyBorder="1" applyAlignment="1">
      <alignment horizontal="center" wrapText="1"/>
    </xf>
    <xf numFmtId="0" fontId="5" fillId="2" borderId="247" xfId="0" applyFont="1" applyFill="1" applyBorder="1" applyAlignment="1">
      <alignment horizontal="centerContinuous"/>
    </xf>
    <xf numFmtId="0" fontId="0" fillId="2" borderId="248" xfId="0" applyFill="1" applyBorder="1" applyAlignment="1">
      <alignment horizontal="centerContinuous"/>
    </xf>
    <xf numFmtId="0" fontId="12" fillId="3" borderId="241" xfId="0" applyFont="1" applyFill="1" applyBorder="1" applyAlignment="1">
      <alignment wrapText="1"/>
    </xf>
    <xf numFmtId="0" fontId="12" fillId="3" borderId="242" xfId="0" applyFont="1" applyFill="1" applyBorder="1" applyAlignment="1">
      <alignment wrapText="1"/>
    </xf>
    <xf numFmtId="0" fontId="12" fillId="3" borderId="251" xfId="0" applyFont="1" applyFill="1" applyBorder="1" applyAlignment="1">
      <alignment wrapText="1"/>
    </xf>
    <xf numFmtId="0" fontId="12" fillId="6" borderId="251" xfId="0" applyFont="1" applyFill="1" applyBorder="1" applyAlignment="1">
      <alignment horizontal="center" wrapText="1"/>
    </xf>
    <xf numFmtId="0" fontId="15" fillId="0" borderId="253" xfId="0" applyFont="1" applyFill="1" applyBorder="1" applyAlignment="1">
      <alignment horizontal="left" vertical="center" wrapText="1"/>
    </xf>
    <xf numFmtId="0" fontId="12" fillId="6" borderId="251" xfId="0" applyFont="1" applyFill="1" applyBorder="1" applyAlignment="1">
      <alignment wrapText="1"/>
    </xf>
    <xf numFmtId="0" fontId="22" fillId="6" borderId="257" xfId="0" applyFont="1" applyFill="1" applyBorder="1" applyAlignment="1">
      <alignment horizontal="centerContinuous" wrapText="1"/>
    </xf>
    <xf numFmtId="0" fontId="21" fillId="6" borderId="258" xfId="0" applyFont="1" applyFill="1" applyBorder="1" applyAlignment="1">
      <alignment horizontal="centerContinuous" wrapText="1"/>
    </xf>
    <xf numFmtId="0" fontId="21" fillId="6" borderId="259" xfId="0" applyFont="1" applyFill="1" applyBorder="1" applyAlignment="1">
      <alignment horizontal="centerContinuous" wrapText="1"/>
    </xf>
    <xf numFmtId="0" fontId="12" fillId="6" borderId="260" xfId="0" applyFont="1" applyFill="1" applyBorder="1"/>
    <xf numFmtId="0" fontId="12" fillId="6" borderId="261" xfId="0" applyFont="1" applyFill="1" applyBorder="1" applyAlignment="1">
      <alignment horizontal="center" wrapText="1"/>
    </xf>
    <xf numFmtId="0" fontId="16" fillId="6" borderId="262" xfId="0" applyFont="1" applyFill="1" applyBorder="1" applyAlignment="1">
      <alignment wrapText="1"/>
    </xf>
    <xf numFmtId="0" fontId="12" fillId="9" borderId="260" xfId="0" applyFont="1" applyFill="1" applyBorder="1" applyAlignment="1">
      <alignment wrapText="1"/>
    </xf>
    <xf numFmtId="0" fontId="29" fillId="9" borderId="261" xfId="0" applyFont="1" applyFill="1" applyBorder="1" applyAlignment="1">
      <alignment horizontal="center" wrapText="1"/>
    </xf>
    <xf numFmtId="0" fontId="16" fillId="9" borderId="262" xfId="0" applyFont="1" applyFill="1" applyBorder="1" applyAlignment="1">
      <alignment wrapText="1"/>
    </xf>
    <xf numFmtId="0" fontId="22" fillId="11" borderId="258" xfId="0" applyFont="1" applyFill="1" applyBorder="1" applyAlignment="1">
      <alignment horizontal="centerContinuous" wrapText="1"/>
    </xf>
    <xf numFmtId="0" fontId="22" fillId="11" borderId="259" xfId="0" applyFont="1" applyFill="1" applyBorder="1" applyAlignment="1">
      <alignment horizontal="centerContinuous" wrapText="1"/>
    </xf>
    <xf numFmtId="0" fontId="21" fillId="11" borderId="264" xfId="0" applyFont="1" applyFill="1" applyBorder="1" applyAlignment="1">
      <alignment horizontal="center" wrapText="1"/>
    </xf>
    <xf numFmtId="0" fontId="21" fillId="11" borderId="258" xfId="0" applyFont="1" applyFill="1" applyBorder="1" applyAlignment="1">
      <alignment horizontal="centerContinuous" wrapText="1"/>
    </xf>
    <xf numFmtId="0" fontId="21" fillId="11" borderId="262" xfId="0" applyFont="1" applyFill="1" applyBorder="1" applyAlignment="1">
      <alignment horizontal="centerContinuous" wrapText="1"/>
    </xf>
    <xf numFmtId="0" fontId="21" fillId="12" borderId="265" xfId="0" applyFont="1" applyFill="1" applyBorder="1" applyAlignment="1">
      <alignment horizontal="centerContinuous" wrapText="1"/>
    </xf>
    <xf numFmtId="0" fontId="21" fillId="12" borderId="266" xfId="0" applyFont="1" applyFill="1" applyBorder="1" applyAlignment="1">
      <alignment horizontal="centerContinuous" wrapText="1"/>
    </xf>
    <xf numFmtId="0" fontId="21" fillId="12" borderId="267" xfId="0" applyFont="1" applyFill="1" applyBorder="1" applyAlignment="1">
      <alignment horizontal="centerContinuous" wrapText="1"/>
    </xf>
    <xf numFmtId="0" fontId="21" fillId="12" borderId="258" xfId="0" applyFont="1" applyFill="1" applyBorder="1" applyAlignment="1">
      <alignment horizontal="centerContinuous" wrapText="1"/>
    </xf>
    <xf numFmtId="0" fontId="21" fillId="12" borderId="270" xfId="0" applyFont="1" applyFill="1" applyBorder="1" applyAlignment="1">
      <alignment horizontal="centerContinuous" wrapText="1"/>
    </xf>
    <xf numFmtId="0" fontId="21" fillId="12" borderId="259" xfId="0" applyFont="1" applyFill="1" applyBorder="1" applyAlignment="1">
      <alignment horizontal="centerContinuous" wrapText="1"/>
    </xf>
    <xf numFmtId="0" fontId="0" fillId="7" borderId="271" xfId="0" applyFont="1" applyFill="1" applyBorder="1"/>
    <xf numFmtId="0" fontId="26" fillId="12" borderId="272" xfId="0" applyFont="1" applyFill="1" applyBorder="1" applyAlignment="1">
      <alignment horizontal="right"/>
    </xf>
    <xf numFmtId="0" fontId="0" fillId="12" borderId="258" xfId="0" applyFont="1" applyFill="1" applyBorder="1" applyAlignment="1">
      <alignment wrapText="1"/>
    </xf>
    <xf numFmtId="0" fontId="21" fillId="13" borderId="258" xfId="0" applyFont="1" applyFill="1" applyBorder="1" applyAlignment="1">
      <alignment horizontal="centerContinuous" wrapText="1"/>
    </xf>
    <xf numFmtId="0" fontId="21" fillId="13" borderId="270" xfId="0" applyFont="1" applyFill="1" applyBorder="1" applyAlignment="1">
      <alignment horizontal="centerContinuous" wrapText="1"/>
    </xf>
    <xf numFmtId="0" fontId="21" fillId="13" borderId="262" xfId="0" applyFont="1" applyFill="1" applyBorder="1" applyAlignment="1">
      <alignment wrapText="1"/>
    </xf>
    <xf numFmtId="0" fontId="12" fillId="14" borderId="260" xfId="0" applyFont="1" applyFill="1" applyBorder="1" applyAlignment="1">
      <alignment wrapText="1"/>
    </xf>
    <xf numFmtId="0" fontId="15" fillId="14" borderId="258" xfId="0" applyFont="1" applyFill="1" applyBorder="1" applyAlignment="1">
      <alignment wrapText="1"/>
    </xf>
    <xf numFmtId="0" fontId="12" fillId="11" borderId="260" xfId="0" applyFont="1" applyFill="1" applyBorder="1" applyAlignment="1">
      <alignment horizontal="left" vertical="center" wrapText="1"/>
    </xf>
    <xf numFmtId="0" fontId="22" fillId="6" borderId="274" xfId="0" applyFont="1" applyFill="1" applyBorder="1" applyAlignment="1">
      <alignment horizontal="centerContinuous" wrapText="1"/>
    </xf>
    <xf numFmtId="0" fontId="21" fillId="6" borderId="275" xfId="0" applyFont="1" applyFill="1" applyBorder="1" applyAlignment="1">
      <alignment horizontal="centerContinuous" wrapText="1"/>
    </xf>
    <xf numFmtId="0" fontId="21" fillId="6" borderId="276" xfId="0" applyFont="1" applyFill="1" applyBorder="1" applyAlignment="1">
      <alignment horizontal="centerContinuous" wrapText="1"/>
    </xf>
    <xf numFmtId="0" fontId="12" fillId="6" borderId="277" xfId="0" applyFont="1" applyFill="1" applyBorder="1"/>
    <xf numFmtId="0" fontId="12" fillId="6" borderId="278" xfId="0" applyFont="1" applyFill="1" applyBorder="1" applyAlignment="1">
      <alignment horizontal="center" wrapText="1"/>
    </xf>
    <xf numFmtId="0" fontId="16" fillId="6" borderId="279" xfId="0" applyFont="1" applyFill="1" applyBorder="1" applyAlignment="1">
      <alignment wrapText="1"/>
    </xf>
    <xf numFmtId="0" fontId="12" fillId="9" borderId="277" xfId="0" applyFont="1" applyFill="1" applyBorder="1" applyAlignment="1">
      <alignment wrapText="1"/>
    </xf>
    <xf numFmtId="0" fontId="29" fillId="9" borderId="278" xfId="0" applyFont="1" applyFill="1" applyBorder="1" applyAlignment="1">
      <alignment horizontal="center" wrapText="1"/>
    </xf>
    <xf numFmtId="0" fontId="16" fillId="9" borderId="279" xfId="0" applyFont="1" applyFill="1" applyBorder="1" applyAlignment="1">
      <alignment wrapText="1"/>
    </xf>
    <xf numFmtId="0" fontId="22" fillId="11" borderId="274" xfId="0" applyFont="1" applyFill="1" applyBorder="1" applyAlignment="1">
      <alignment horizontal="centerContinuous" wrapText="1"/>
    </xf>
    <xf numFmtId="0" fontId="22" fillId="11" borderId="275" xfId="0" applyFont="1" applyFill="1" applyBorder="1" applyAlignment="1">
      <alignment horizontal="centerContinuous" wrapText="1"/>
    </xf>
    <xf numFmtId="0" fontId="22" fillId="11" borderId="276" xfId="0" applyFont="1" applyFill="1" applyBorder="1" applyAlignment="1">
      <alignment horizontal="centerContinuous" wrapText="1"/>
    </xf>
    <xf numFmtId="0" fontId="21" fillId="11" borderId="281" xfId="0" applyFont="1" applyFill="1" applyBorder="1" applyAlignment="1">
      <alignment horizontal="center" wrapText="1"/>
    </xf>
    <xf numFmtId="0" fontId="21" fillId="11" borderId="282" xfId="0" applyFont="1" applyFill="1" applyBorder="1" applyAlignment="1">
      <alignment horizontal="centerContinuous" wrapText="1"/>
    </xf>
    <xf numFmtId="0" fontId="21" fillId="11" borderId="275" xfId="0" applyFont="1" applyFill="1" applyBorder="1" applyAlignment="1">
      <alignment horizontal="centerContinuous" wrapText="1"/>
    </xf>
    <xf numFmtId="0" fontId="21" fillId="11" borderId="279" xfId="0" applyFont="1" applyFill="1" applyBorder="1" applyAlignment="1">
      <alignment horizontal="centerContinuous" wrapText="1"/>
    </xf>
    <xf numFmtId="0" fontId="21" fillId="12" borderId="283" xfId="0" applyFont="1" applyFill="1" applyBorder="1" applyAlignment="1">
      <alignment horizontal="centerContinuous" wrapText="1"/>
    </xf>
    <xf numFmtId="0" fontId="21" fillId="12" borderId="284" xfId="0" applyFont="1" applyFill="1" applyBorder="1" applyAlignment="1">
      <alignment horizontal="centerContinuous" wrapText="1"/>
    </xf>
    <xf numFmtId="0" fontId="21" fillId="12" borderId="285" xfId="0" applyFont="1" applyFill="1" applyBorder="1" applyAlignment="1">
      <alignment horizontal="centerContinuous" wrapText="1"/>
    </xf>
    <xf numFmtId="0" fontId="21" fillId="12" borderId="275" xfId="0" applyFont="1" applyFill="1" applyBorder="1" applyAlignment="1">
      <alignment horizontal="centerContinuous" wrapText="1"/>
    </xf>
    <xf numFmtId="0" fontId="21" fillId="12" borderId="288" xfId="0" applyFont="1" applyFill="1" applyBorder="1" applyAlignment="1">
      <alignment horizontal="centerContinuous" wrapText="1"/>
    </xf>
    <xf numFmtId="0" fontId="21" fillId="12" borderId="276" xfId="0" applyFont="1" applyFill="1" applyBorder="1" applyAlignment="1">
      <alignment horizontal="centerContinuous" wrapText="1"/>
    </xf>
    <xf numFmtId="0" fontId="0" fillId="7" borderId="289" xfId="0" applyFont="1" applyFill="1" applyBorder="1"/>
    <xf numFmtId="0" fontId="34" fillId="12" borderId="290" xfId="0" applyFont="1" applyFill="1" applyBorder="1" applyAlignment="1">
      <alignment horizontal="left" wrapText="1"/>
    </xf>
    <xf numFmtId="0" fontId="26" fillId="12" borderId="291" xfId="0" applyFont="1" applyFill="1" applyBorder="1" applyAlignment="1">
      <alignment horizontal="right"/>
    </xf>
    <xf numFmtId="0" fontId="0" fillId="12" borderId="275" xfId="0" applyFont="1" applyFill="1" applyBorder="1" applyAlignment="1">
      <alignment wrapText="1"/>
    </xf>
    <xf numFmtId="0" fontId="26" fillId="12" borderId="292" xfId="0" applyFont="1" applyFill="1" applyBorder="1" applyAlignment="1">
      <alignment wrapText="1"/>
    </xf>
    <xf numFmtId="0" fontId="21" fillId="13" borderId="282" xfId="0" applyFont="1" applyFill="1" applyBorder="1" applyAlignment="1">
      <alignment horizontal="centerContinuous" wrapText="1"/>
    </xf>
    <xf numFmtId="0" fontId="21" fillId="13" borderId="275" xfId="0" applyFont="1" applyFill="1" applyBorder="1" applyAlignment="1">
      <alignment horizontal="centerContinuous" wrapText="1"/>
    </xf>
    <xf numFmtId="0" fontId="21" fillId="13" borderId="288" xfId="0" applyFont="1" applyFill="1" applyBorder="1" applyAlignment="1">
      <alignment horizontal="centerContinuous" wrapText="1"/>
    </xf>
    <xf numFmtId="0" fontId="21" fillId="13" borderId="279" xfId="0" applyFont="1" applyFill="1" applyBorder="1" applyAlignment="1">
      <alignment wrapText="1"/>
    </xf>
    <xf numFmtId="0" fontId="12" fillId="14" borderId="277" xfId="0" applyFont="1" applyFill="1" applyBorder="1" applyAlignment="1">
      <alignment wrapText="1"/>
    </xf>
    <xf numFmtId="0" fontId="15" fillId="14" borderId="294" xfId="0" applyFont="1" applyFill="1" applyBorder="1" applyAlignment="1">
      <alignment wrapText="1"/>
    </xf>
    <xf numFmtId="0" fontId="15" fillId="14" borderId="275" xfId="0" applyFont="1" applyFill="1" applyBorder="1" applyAlignment="1">
      <alignment wrapText="1"/>
    </xf>
    <xf numFmtId="0" fontId="15" fillId="14" borderId="295" xfId="0" applyFont="1" applyFill="1" applyBorder="1" applyAlignment="1">
      <alignment wrapText="1"/>
    </xf>
    <xf numFmtId="0" fontId="15" fillId="14" borderId="296" xfId="0" applyFont="1" applyFill="1" applyBorder="1" applyAlignment="1">
      <alignment wrapText="1"/>
    </xf>
    <xf numFmtId="0" fontId="12" fillId="11" borderId="277" xfId="0" applyFont="1" applyFill="1" applyBorder="1" applyAlignment="1">
      <alignment horizontal="left" vertical="center" wrapText="1"/>
    </xf>
    <xf numFmtId="0" fontId="5" fillId="2" borderId="297" xfId="0" applyFont="1" applyFill="1" applyBorder="1" applyAlignment="1">
      <alignment horizontal="centerContinuous"/>
    </xf>
    <xf numFmtId="0" fontId="0" fillId="2" borderId="298" xfId="0" applyFill="1" applyBorder="1" applyAlignment="1">
      <alignment horizontal="centerContinuous"/>
    </xf>
    <xf numFmtId="0" fontId="12" fillId="3" borderId="277" xfId="0" applyFont="1" applyFill="1" applyBorder="1" applyAlignment="1">
      <alignment wrapText="1"/>
    </xf>
    <xf numFmtId="0" fontId="12" fillId="3" borderId="278" xfId="0" applyFont="1" applyFill="1" applyBorder="1" applyAlignment="1">
      <alignment wrapText="1"/>
    </xf>
    <xf numFmtId="0" fontId="13" fillId="3" borderId="293" xfId="0" applyFont="1" applyFill="1" applyBorder="1" applyAlignment="1">
      <alignment horizontal="centerContinuous" wrapText="1"/>
    </xf>
    <xf numFmtId="0" fontId="15" fillId="6" borderId="294" xfId="0" applyFont="1" applyFill="1" applyBorder="1" applyAlignment="1">
      <alignment horizontal="center" wrapText="1"/>
    </xf>
    <xf numFmtId="0" fontId="15" fillId="0" borderId="289" xfId="0" applyFont="1" applyFill="1" applyBorder="1" applyAlignment="1">
      <alignment horizontal="left" vertical="center" wrapText="1"/>
    </xf>
    <xf numFmtId="0" fontId="12" fillId="6" borderId="293" xfId="0" applyFont="1" applyFill="1" applyBorder="1"/>
    <xf numFmtId="0" fontId="12" fillId="6" borderId="278" xfId="0" applyFont="1" applyFill="1" applyBorder="1" applyAlignment="1">
      <alignment wrapText="1"/>
    </xf>
    <xf numFmtId="0" fontId="29" fillId="0" borderId="0" xfId="0" applyFont="1"/>
    <xf numFmtId="0" fontId="5" fillId="2" borderId="300" xfId="0" applyFont="1" applyFill="1" applyBorder="1" applyAlignment="1">
      <alignment horizontal="centerContinuous"/>
    </xf>
    <xf numFmtId="0" fontId="0" fillId="2" borderId="301" xfId="0" applyFill="1" applyBorder="1" applyAlignment="1">
      <alignment horizontal="centerContinuous"/>
    </xf>
    <xf numFmtId="0" fontId="26" fillId="12" borderId="304" xfId="0" applyFont="1" applyFill="1" applyBorder="1" applyAlignment="1">
      <alignment horizontal="right"/>
    </xf>
    <xf numFmtId="4" fontId="0" fillId="0" borderId="0" xfId="0" applyNumberFormat="1"/>
    <xf numFmtId="0" fontId="0" fillId="0" borderId="26" xfId="0" applyBorder="1" applyAlignment="1">
      <alignment vertical="center" wrapText="1"/>
    </xf>
    <xf numFmtId="0" fontId="0" fillId="0" borderId="28" xfId="0" applyBorder="1" applyAlignment="1">
      <alignment vertical="center" wrapText="1"/>
    </xf>
    <xf numFmtId="0" fontId="0" fillId="0" borderId="26" xfId="0" applyBorder="1" applyAlignment="1"/>
    <xf numFmtId="0" fontId="0" fillId="0" borderId="28" xfId="0" applyBorder="1" applyAlignment="1"/>
    <xf numFmtId="0" fontId="21" fillId="0" borderId="27" xfId="0" applyFont="1" applyBorder="1" applyAlignment="1"/>
    <xf numFmtId="0" fontId="21" fillId="11" borderId="49" xfId="0" applyFont="1" applyFill="1" applyBorder="1" applyAlignment="1">
      <alignment horizontal="center" wrapText="1"/>
    </xf>
    <xf numFmtId="0" fontId="0" fillId="0" borderId="27" xfId="0" applyBorder="1" applyAlignment="1"/>
    <xf numFmtId="0" fontId="0" fillId="0" borderId="42" xfId="0" applyBorder="1" applyAlignment="1">
      <alignment vertical="center" wrapText="1"/>
    </xf>
    <xf numFmtId="0" fontId="21" fillId="11" borderId="281" xfId="0" applyFont="1" applyFill="1" applyBorder="1" applyAlignment="1">
      <alignment horizontal="center" wrapText="1"/>
    </xf>
    <xf numFmtId="0" fontId="5" fillId="2" borderId="305" xfId="0" applyFont="1" applyFill="1" applyBorder="1" applyAlignment="1">
      <alignment horizontal="centerContinuous"/>
    </xf>
    <xf numFmtId="0" fontId="0" fillId="2" borderId="306" xfId="0" applyFill="1" applyBorder="1" applyAlignment="1">
      <alignment horizontal="centerContinuous"/>
    </xf>
    <xf numFmtId="0" fontId="13" fillId="3" borderId="308" xfId="0" applyFont="1" applyFill="1" applyBorder="1" applyAlignment="1">
      <alignment horizontal="centerContinuous" wrapText="1"/>
    </xf>
    <xf numFmtId="0" fontId="15" fillId="6" borderId="310" xfId="0" applyFont="1" applyFill="1" applyBorder="1" applyAlignment="1">
      <alignment horizontal="center" wrapText="1"/>
    </xf>
    <xf numFmtId="0" fontId="12" fillId="6" borderId="308" xfId="0" applyFont="1" applyFill="1" applyBorder="1"/>
    <xf numFmtId="0" fontId="22" fillId="11" borderId="257" xfId="0" applyFont="1" applyFill="1" applyBorder="1" applyAlignment="1">
      <alignment horizontal="centerContinuous" wrapText="1"/>
    </xf>
    <xf numFmtId="0" fontId="21" fillId="11" borderId="312" xfId="0" applyFont="1" applyFill="1" applyBorder="1" applyAlignment="1">
      <alignment horizontal="centerContinuous" wrapText="1"/>
    </xf>
    <xf numFmtId="0" fontId="34" fillId="12" borderId="309" xfId="0" applyFont="1" applyFill="1" applyBorder="1" applyAlignment="1">
      <alignment horizontal="left" wrapText="1"/>
    </xf>
    <xf numFmtId="0" fontId="26" fillId="12" borderId="313" xfId="0" applyFont="1" applyFill="1" applyBorder="1" applyAlignment="1">
      <alignment horizontal="right"/>
    </xf>
    <xf numFmtId="0" fontId="26" fillId="12" borderId="314" xfId="0" applyFont="1" applyFill="1" applyBorder="1" applyAlignment="1">
      <alignment wrapText="1"/>
    </xf>
    <xf numFmtId="0" fontId="21" fillId="13" borderId="312" xfId="0" applyFont="1" applyFill="1" applyBorder="1" applyAlignment="1">
      <alignment horizontal="centerContinuous" wrapText="1"/>
    </xf>
    <xf numFmtId="0" fontId="0" fillId="7" borderId="56" xfId="0" applyFill="1" applyBorder="1"/>
    <xf numFmtId="0" fontId="15" fillId="14" borderId="310" xfId="0" applyFont="1" applyFill="1" applyBorder="1" applyAlignment="1">
      <alignment wrapText="1"/>
    </xf>
    <xf numFmtId="0" fontId="15" fillId="14" borderId="315" xfId="0" applyFont="1" applyFill="1" applyBorder="1" applyAlignment="1">
      <alignment wrapText="1"/>
    </xf>
    <xf numFmtId="0" fontId="15" fillId="14" borderId="316" xfId="0" applyFont="1" applyFill="1" applyBorder="1" applyAlignment="1">
      <alignment wrapText="1"/>
    </xf>
    <xf numFmtId="0" fontId="0" fillId="7" borderId="20" xfId="0" applyFill="1" applyBorder="1"/>
    <xf numFmtId="0" fontId="5" fillId="2" borderId="317" xfId="0" applyFont="1" applyFill="1" applyBorder="1" applyAlignment="1">
      <alignment horizontal="centerContinuous"/>
    </xf>
    <xf numFmtId="0" fontId="0" fillId="2" borderId="318" xfId="0" applyFill="1" applyBorder="1" applyAlignment="1">
      <alignment horizontal="centerContinuous"/>
    </xf>
    <xf numFmtId="0" fontId="26" fillId="12" borderId="321" xfId="0" applyFont="1" applyFill="1" applyBorder="1" applyAlignment="1">
      <alignment horizontal="right"/>
    </xf>
    <xf numFmtId="4" fontId="14" fillId="0" borderId="21" xfId="0" applyNumberFormat="1" applyFont="1" applyBorder="1"/>
    <xf numFmtId="0" fontId="5" fillId="2" borderId="322" xfId="0" applyFont="1" applyFill="1" applyBorder="1" applyAlignment="1">
      <alignment horizontal="centerContinuous"/>
    </xf>
    <xf numFmtId="0" fontId="0" fillId="2" borderId="323" xfId="0" applyFill="1" applyBorder="1" applyAlignment="1">
      <alignment horizontal="centerContinuous"/>
    </xf>
    <xf numFmtId="0" fontId="22" fillId="6" borderId="326" xfId="0" applyFont="1" applyFill="1" applyBorder="1" applyAlignment="1">
      <alignment horizontal="centerContinuous" wrapText="1"/>
    </xf>
    <xf numFmtId="0" fontId="21" fillId="6" borderId="327" xfId="0" applyFont="1" applyFill="1" applyBorder="1" applyAlignment="1">
      <alignment horizontal="centerContinuous" wrapText="1"/>
    </xf>
    <xf numFmtId="0" fontId="21" fillId="6" borderId="328" xfId="0" applyFont="1" applyFill="1" applyBorder="1" applyAlignment="1">
      <alignment horizontal="centerContinuous" wrapText="1"/>
    </xf>
    <xf numFmtId="0" fontId="12" fillId="6" borderId="329" xfId="0" applyFont="1" applyFill="1" applyBorder="1"/>
    <xf numFmtId="0" fontId="12" fillId="6" borderId="330" xfId="0" applyFont="1" applyFill="1" applyBorder="1" applyAlignment="1">
      <alignment horizontal="center" wrapText="1"/>
    </xf>
    <xf numFmtId="0" fontId="12" fillId="9" borderId="329" xfId="0" applyFont="1" applyFill="1" applyBorder="1" applyAlignment="1">
      <alignment wrapText="1"/>
    </xf>
    <xf numFmtId="0" fontId="29" fillId="9" borderId="330" xfId="0" applyFont="1" applyFill="1" applyBorder="1" applyAlignment="1">
      <alignment horizontal="center" wrapText="1"/>
    </xf>
    <xf numFmtId="0" fontId="22" fillId="11" borderId="327" xfId="0" applyFont="1" applyFill="1" applyBorder="1" applyAlignment="1">
      <alignment horizontal="centerContinuous" wrapText="1"/>
    </xf>
    <xf numFmtId="0" fontId="21" fillId="11" borderId="332" xfId="0" applyFont="1" applyFill="1" applyBorder="1" applyAlignment="1">
      <alignment horizontal="center" wrapText="1"/>
    </xf>
    <xf numFmtId="0" fontId="21" fillId="11" borderId="327" xfId="0" applyFont="1" applyFill="1" applyBorder="1" applyAlignment="1">
      <alignment horizontal="centerContinuous" wrapText="1"/>
    </xf>
    <xf numFmtId="0" fontId="21" fillId="12" borderId="333" xfId="0" applyFont="1" applyFill="1" applyBorder="1" applyAlignment="1">
      <alignment horizontal="centerContinuous" wrapText="1"/>
    </xf>
    <xf numFmtId="0" fontId="21" fillId="12" borderId="334" xfId="0" applyFont="1" applyFill="1" applyBorder="1" applyAlignment="1">
      <alignment horizontal="centerContinuous" wrapText="1"/>
    </xf>
    <xf numFmtId="0" fontId="21" fillId="12" borderId="335" xfId="0" applyFont="1" applyFill="1" applyBorder="1" applyAlignment="1">
      <alignment horizontal="centerContinuous" wrapText="1"/>
    </xf>
    <xf numFmtId="0" fontId="21" fillId="12" borderId="327" xfId="0" applyFont="1" applyFill="1" applyBorder="1" applyAlignment="1">
      <alignment horizontal="centerContinuous" wrapText="1"/>
    </xf>
    <xf numFmtId="0" fontId="0" fillId="7" borderId="338" xfId="0" applyFont="1" applyFill="1" applyBorder="1"/>
    <xf numFmtId="0" fontId="26" fillId="12" borderId="339" xfId="0" applyFont="1" applyFill="1" applyBorder="1" applyAlignment="1">
      <alignment horizontal="right"/>
    </xf>
    <xf numFmtId="0" fontId="0" fillId="12" borderId="327" xfId="0" applyFont="1" applyFill="1" applyBorder="1" applyAlignment="1">
      <alignment wrapText="1"/>
    </xf>
    <xf numFmtId="0" fontId="21" fillId="13" borderId="327" xfId="0" applyFont="1" applyFill="1" applyBorder="1" applyAlignment="1">
      <alignment horizontal="centerContinuous" wrapText="1"/>
    </xf>
    <xf numFmtId="0" fontId="12" fillId="14" borderId="329" xfId="0" applyFont="1" applyFill="1" applyBorder="1" applyAlignment="1">
      <alignment wrapText="1"/>
    </xf>
    <xf numFmtId="0" fontId="15" fillId="14" borderId="327" xfId="0" applyFont="1" applyFill="1" applyBorder="1" applyAlignment="1">
      <alignment wrapText="1"/>
    </xf>
    <xf numFmtId="0" fontId="12" fillId="11" borderId="329" xfId="0" applyFont="1" applyFill="1" applyBorder="1" applyAlignment="1">
      <alignment horizontal="left" vertical="center" wrapText="1"/>
    </xf>
    <xf numFmtId="0" fontId="5" fillId="2" borderId="340" xfId="0" applyFont="1" applyFill="1" applyBorder="1" applyAlignment="1">
      <alignment horizontal="centerContinuous"/>
    </xf>
    <xf numFmtId="0" fontId="0" fillId="2" borderId="341" xfId="0" applyFill="1" applyBorder="1" applyAlignment="1">
      <alignment horizontal="centerContinuous"/>
    </xf>
    <xf numFmtId="0" fontId="12" fillId="3" borderId="343" xfId="0" applyFont="1" applyFill="1" applyBorder="1" applyAlignment="1">
      <alignment wrapText="1"/>
    </xf>
    <xf numFmtId="0" fontId="12" fillId="3" borderId="344" xfId="0" applyFont="1" applyFill="1" applyBorder="1" applyAlignment="1">
      <alignment wrapText="1"/>
    </xf>
    <xf numFmtId="3" fontId="0" fillId="2" borderId="24" xfId="0" applyNumberFormat="1" applyFill="1" applyBorder="1"/>
    <xf numFmtId="3" fontId="0" fillId="5" borderId="34" xfId="0" applyNumberFormat="1" applyFill="1" applyBorder="1"/>
    <xf numFmtId="0" fontId="12" fillId="6" borderId="343" xfId="0" applyFont="1" applyFill="1" applyBorder="1"/>
    <xf numFmtId="0" fontId="12" fillId="6" borderId="344" xfId="0" applyFont="1" applyFill="1" applyBorder="1" applyAlignment="1">
      <alignment horizontal="center" wrapText="1"/>
    </xf>
    <xf numFmtId="0" fontId="15" fillId="0" borderId="347" xfId="0" applyFont="1" applyFill="1" applyBorder="1" applyAlignment="1">
      <alignment horizontal="left" vertical="center" wrapText="1"/>
    </xf>
    <xf numFmtId="0" fontId="12" fillId="6" borderId="344" xfId="0" applyFont="1" applyFill="1" applyBorder="1" applyAlignment="1">
      <alignment wrapText="1"/>
    </xf>
    <xf numFmtId="0" fontId="21" fillId="6" borderId="345" xfId="0" applyFont="1" applyFill="1" applyBorder="1" applyAlignment="1">
      <alignment horizontal="centerContinuous" wrapText="1"/>
    </xf>
    <xf numFmtId="0" fontId="21" fillId="6" borderId="346" xfId="0" applyFont="1" applyFill="1" applyBorder="1" applyAlignment="1">
      <alignment horizontal="centerContinuous" wrapText="1"/>
    </xf>
    <xf numFmtId="1" fontId="0" fillId="0" borderId="24" xfId="0" applyNumberFormat="1" applyBorder="1"/>
    <xf numFmtId="1" fontId="0" fillId="8" borderId="30" xfId="0" applyNumberFormat="1" applyFill="1" applyBorder="1"/>
    <xf numFmtId="1" fontId="0" fillId="8" borderId="31" xfId="0" applyNumberFormat="1" applyFill="1" applyBorder="1"/>
    <xf numFmtId="1" fontId="0" fillId="8" borderId="35" xfId="0" applyNumberFormat="1" applyFill="1" applyBorder="1"/>
    <xf numFmtId="0" fontId="12" fillId="9" borderId="343" xfId="0" applyFont="1" applyFill="1" applyBorder="1" applyAlignment="1">
      <alignment wrapText="1"/>
    </xf>
    <xf numFmtId="0" fontId="29" fillId="9" borderId="344" xfId="0" applyFont="1" applyFill="1" applyBorder="1" applyAlignment="1">
      <alignment horizontal="center" wrapText="1"/>
    </xf>
    <xf numFmtId="0" fontId="22" fillId="11" borderId="345" xfId="0" applyFont="1" applyFill="1" applyBorder="1" applyAlignment="1">
      <alignment horizontal="centerContinuous" wrapText="1"/>
    </xf>
    <xf numFmtId="0" fontId="22" fillId="11" borderId="346" xfId="0" applyFont="1" applyFill="1" applyBorder="1" applyAlignment="1">
      <alignment horizontal="centerContinuous" wrapText="1"/>
    </xf>
    <xf numFmtId="0" fontId="21" fillId="11" borderId="349" xfId="0" applyFont="1" applyFill="1" applyBorder="1" applyAlignment="1">
      <alignment horizontal="center" wrapText="1"/>
    </xf>
    <xf numFmtId="0" fontId="21" fillId="11" borderId="345" xfId="0" applyFont="1" applyFill="1" applyBorder="1" applyAlignment="1">
      <alignment horizontal="centerContinuous" wrapText="1"/>
    </xf>
    <xf numFmtId="0" fontId="0" fillId="0" borderId="20" xfId="0" applyFill="1" applyBorder="1"/>
    <xf numFmtId="0" fontId="21" fillId="12" borderId="350" xfId="0" applyFont="1" applyFill="1" applyBorder="1" applyAlignment="1">
      <alignment horizontal="centerContinuous" wrapText="1"/>
    </xf>
    <xf numFmtId="0" fontId="21" fillId="12" borderId="351" xfId="0" applyFont="1" applyFill="1" applyBorder="1" applyAlignment="1">
      <alignment horizontal="centerContinuous" wrapText="1"/>
    </xf>
    <xf numFmtId="0" fontId="21" fillId="12" borderId="352" xfId="0" applyFont="1" applyFill="1" applyBorder="1" applyAlignment="1">
      <alignment horizontal="centerContinuous" wrapText="1"/>
    </xf>
    <xf numFmtId="0" fontId="21" fillId="12" borderId="345" xfId="0" applyFont="1" applyFill="1" applyBorder="1" applyAlignment="1">
      <alignment horizontal="centerContinuous" wrapText="1"/>
    </xf>
    <xf numFmtId="0" fontId="21" fillId="12" borderId="355" xfId="0" applyFont="1" applyFill="1" applyBorder="1" applyAlignment="1">
      <alignment horizontal="centerContinuous" wrapText="1"/>
    </xf>
    <xf numFmtId="0" fontId="21" fillId="12" borderId="346" xfId="0" applyFont="1" applyFill="1" applyBorder="1" applyAlignment="1">
      <alignment horizontal="centerContinuous" wrapText="1"/>
    </xf>
    <xf numFmtId="0" fontId="0" fillId="7" borderId="347" xfId="0" applyFont="1" applyFill="1" applyBorder="1"/>
    <xf numFmtId="0" fontId="0" fillId="12" borderId="345" xfId="0" applyFont="1" applyFill="1" applyBorder="1" applyAlignment="1">
      <alignment wrapText="1"/>
    </xf>
    <xf numFmtId="0" fontId="21" fillId="13" borderId="345" xfId="0" applyFont="1" applyFill="1" applyBorder="1" applyAlignment="1">
      <alignment horizontal="centerContinuous" wrapText="1"/>
    </xf>
    <xf numFmtId="0" fontId="21" fillId="13" borderId="355" xfId="0" applyFont="1" applyFill="1" applyBorder="1" applyAlignment="1">
      <alignment horizontal="centerContinuous" wrapText="1"/>
    </xf>
    <xf numFmtId="0" fontId="12" fillId="14" borderId="343" xfId="0" applyFont="1" applyFill="1" applyBorder="1" applyAlignment="1">
      <alignment wrapText="1"/>
    </xf>
    <xf numFmtId="0" fontId="15" fillId="14" borderId="345" xfId="0" applyFont="1" applyFill="1" applyBorder="1" applyAlignment="1">
      <alignment wrapText="1"/>
    </xf>
    <xf numFmtId="0" fontId="12" fillId="11" borderId="343" xfId="0" applyFont="1" applyFill="1" applyBorder="1" applyAlignment="1">
      <alignment horizontal="left" vertical="center" wrapText="1"/>
    </xf>
    <xf numFmtId="0" fontId="5" fillId="2" borderId="356" xfId="0" applyFont="1" applyFill="1" applyBorder="1" applyAlignment="1">
      <alignment horizontal="centerContinuous"/>
    </xf>
    <xf numFmtId="0" fontId="0" fillId="2" borderId="357" xfId="0" applyFill="1" applyBorder="1" applyAlignment="1">
      <alignment horizontal="centerContinuous"/>
    </xf>
    <xf numFmtId="0" fontId="22" fillId="6" borderId="360" xfId="0" applyFont="1" applyFill="1" applyBorder="1" applyAlignment="1">
      <alignment horizontal="centerContinuous" wrapText="1"/>
    </xf>
    <xf numFmtId="0" fontId="21" fillId="6" borderId="361" xfId="0" applyFont="1" applyFill="1" applyBorder="1" applyAlignment="1">
      <alignment horizontal="centerContinuous" wrapText="1"/>
    </xf>
    <xf numFmtId="0" fontId="21" fillId="6" borderId="362" xfId="0" applyFont="1" applyFill="1" applyBorder="1" applyAlignment="1">
      <alignment horizontal="centerContinuous" wrapText="1"/>
    </xf>
    <xf numFmtId="0" fontId="12" fillId="6" borderId="363" xfId="0" applyFont="1" applyFill="1" applyBorder="1"/>
    <xf numFmtId="0" fontId="12" fillId="6" borderId="364" xfId="0" applyFont="1" applyFill="1" applyBorder="1" applyAlignment="1">
      <alignment horizontal="center" wrapText="1"/>
    </xf>
    <xf numFmtId="0" fontId="12" fillId="9" borderId="363" xfId="0" applyFont="1" applyFill="1" applyBorder="1" applyAlignment="1">
      <alignment wrapText="1"/>
    </xf>
    <xf numFmtId="0" fontId="29" fillId="9" borderId="364" xfId="0" applyFont="1" applyFill="1" applyBorder="1" applyAlignment="1">
      <alignment horizontal="center" wrapText="1"/>
    </xf>
    <xf numFmtId="0" fontId="22" fillId="11" borderId="361" xfId="0" applyFont="1" applyFill="1" applyBorder="1" applyAlignment="1">
      <alignment horizontal="centerContinuous" wrapText="1"/>
    </xf>
    <xf numFmtId="0" fontId="22" fillId="11" borderId="362" xfId="0" applyFont="1" applyFill="1" applyBorder="1" applyAlignment="1">
      <alignment horizontal="centerContinuous" wrapText="1"/>
    </xf>
    <xf numFmtId="0" fontId="21" fillId="11" borderId="366" xfId="0" applyFont="1" applyFill="1" applyBorder="1" applyAlignment="1">
      <alignment horizontal="center" wrapText="1"/>
    </xf>
    <xf numFmtId="0" fontId="21" fillId="11" borderId="361" xfId="0" applyFont="1" applyFill="1" applyBorder="1" applyAlignment="1">
      <alignment horizontal="centerContinuous" wrapText="1"/>
    </xf>
    <xf numFmtId="0" fontId="21" fillId="12" borderId="367" xfId="0" applyFont="1" applyFill="1" applyBorder="1" applyAlignment="1">
      <alignment horizontal="centerContinuous" wrapText="1"/>
    </xf>
    <xf numFmtId="0" fontId="21" fillId="12" borderId="368" xfId="0" applyFont="1" applyFill="1" applyBorder="1" applyAlignment="1">
      <alignment horizontal="centerContinuous" wrapText="1"/>
    </xf>
    <xf numFmtId="0" fontId="21" fillId="12" borderId="369" xfId="0" applyFont="1" applyFill="1" applyBorder="1" applyAlignment="1">
      <alignment horizontal="centerContinuous" wrapText="1"/>
    </xf>
    <xf numFmtId="0" fontId="21" fillId="12" borderId="361" xfId="0" applyFont="1" applyFill="1" applyBorder="1" applyAlignment="1">
      <alignment horizontal="centerContinuous" wrapText="1"/>
    </xf>
    <xf numFmtId="0" fontId="21" fillId="12" borderId="372" xfId="0" applyFont="1" applyFill="1" applyBorder="1" applyAlignment="1">
      <alignment horizontal="centerContinuous" wrapText="1"/>
    </xf>
    <xf numFmtId="0" fontId="21" fillId="12" borderId="362" xfId="0" applyFont="1" applyFill="1" applyBorder="1" applyAlignment="1">
      <alignment horizontal="centerContinuous" wrapText="1"/>
    </xf>
    <xf numFmtId="0" fontId="0" fillId="7" borderId="373" xfId="0" applyFont="1" applyFill="1" applyBorder="1"/>
    <xf numFmtId="0" fontId="26" fillId="12" borderId="374" xfId="0" applyFont="1" applyFill="1" applyBorder="1" applyAlignment="1">
      <alignment horizontal="right"/>
    </xf>
    <xf numFmtId="0" fontId="0" fillId="12" borderId="361" xfId="0" applyFont="1" applyFill="1" applyBorder="1" applyAlignment="1">
      <alignment wrapText="1"/>
    </xf>
    <xf numFmtId="0" fontId="21" fillId="13" borderId="361" xfId="0" applyFont="1" applyFill="1" applyBorder="1" applyAlignment="1">
      <alignment horizontal="centerContinuous" wrapText="1"/>
    </xf>
    <xf numFmtId="0" fontId="21" fillId="13" borderId="372" xfId="0" applyFont="1" applyFill="1" applyBorder="1" applyAlignment="1">
      <alignment horizontal="centerContinuous" wrapText="1"/>
    </xf>
    <xf numFmtId="0" fontId="12" fillId="14" borderId="363" xfId="0" applyFont="1" applyFill="1" applyBorder="1" applyAlignment="1">
      <alignment wrapText="1"/>
    </xf>
    <xf numFmtId="0" fontId="15" fillId="14" borderId="361" xfId="0" applyFont="1" applyFill="1" applyBorder="1" applyAlignment="1">
      <alignment wrapText="1"/>
    </xf>
    <xf numFmtId="0" fontId="12" fillId="11" borderId="363" xfId="0" applyFont="1" applyFill="1" applyBorder="1" applyAlignment="1">
      <alignment horizontal="left" vertical="center" wrapText="1"/>
    </xf>
    <xf numFmtId="0" fontId="22" fillId="6" borderId="375" xfId="0" applyFont="1" applyFill="1" applyBorder="1" applyAlignment="1">
      <alignment horizontal="centerContinuous" wrapText="1"/>
    </xf>
    <xf numFmtId="0" fontId="12" fillId="6" borderId="378" xfId="0" applyFont="1" applyFill="1" applyBorder="1"/>
    <xf numFmtId="0" fontId="12" fillId="6" borderId="379" xfId="0" applyFont="1" applyFill="1" applyBorder="1" applyAlignment="1">
      <alignment horizontal="center" wrapText="1"/>
    </xf>
    <xf numFmtId="0" fontId="22" fillId="11" borderId="375" xfId="0" applyFont="1" applyFill="1" applyBorder="1" applyAlignment="1">
      <alignment horizontal="centerContinuous" wrapText="1"/>
    </xf>
    <xf numFmtId="0" fontId="22" fillId="11" borderId="377" xfId="0" applyFont="1" applyFill="1" applyBorder="1" applyAlignment="1">
      <alignment horizontal="centerContinuous" wrapText="1"/>
    </xf>
    <xf numFmtId="0" fontId="21" fillId="11" borderId="383" xfId="0" applyFont="1" applyFill="1" applyBorder="1" applyAlignment="1">
      <alignment horizontal="centerContinuous" wrapText="1"/>
    </xf>
    <xf numFmtId="0" fontId="21" fillId="11" borderId="380" xfId="0" applyFont="1" applyFill="1" applyBorder="1" applyAlignment="1">
      <alignment horizontal="centerContinuous" wrapText="1"/>
    </xf>
    <xf numFmtId="0" fontId="21" fillId="12" borderId="384" xfId="0" applyFont="1" applyFill="1" applyBorder="1" applyAlignment="1">
      <alignment horizontal="centerContinuous" wrapText="1"/>
    </xf>
    <xf numFmtId="0" fontId="21" fillId="12" borderId="377" xfId="0" applyFont="1" applyFill="1" applyBorder="1" applyAlignment="1">
      <alignment horizontal="centerContinuous" wrapText="1"/>
    </xf>
    <xf numFmtId="0" fontId="34" fillId="12" borderId="386" xfId="0" applyFont="1" applyFill="1" applyBorder="1" applyAlignment="1">
      <alignment horizontal="left" wrapText="1"/>
    </xf>
    <xf numFmtId="0" fontId="26" fillId="12" borderId="387" xfId="0" applyFont="1" applyFill="1" applyBorder="1" applyAlignment="1">
      <alignment wrapText="1"/>
    </xf>
    <xf numFmtId="0" fontId="21" fillId="13" borderId="383" xfId="0" applyFont="1" applyFill="1" applyBorder="1" applyAlignment="1">
      <alignment horizontal="centerContinuous" wrapText="1"/>
    </xf>
    <xf numFmtId="0" fontId="21" fillId="13" borderId="384" xfId="0" applyFont="1" applyFill="1" applyBorder="1" applyAlignment="1">
      <alignment horizontal="centerContinuous" wrapText="1"/>
    </xf>
    <xf numFmtId="0" fontId="21" fillId="13" borderId="380" xfId="0" applyFont="1" applyFill="1" applyBorder="1" applyAlignment="1">
      <alignment wrapText="1"/>
    </xf>
    <xf numFmtId="0" fontId="15" fillId="14" borderId="389" xfId="0" applyFont="1" applyFill="1" applyBorder="1" applyAlignment="1">
      <alignment wrapText="1"/>
    </xf>
    <xf numFmtId="0" fontId="15" fillId="14" borderId="390" xfId="0" applyFont="1" applyFill="1" applyBorder="1" applyAlignment="1">
      <alignment wrapText="1"/>
    </xf>
    <xf numFmtId="0" fontId="15" fillId="14" borderId="391" xfId="0" applyFont="1" applyFill="1" applyBorder="1" applyAlignment="1">
      <alignment wrapText="1"/>
    </xf>
    <xf numFmtId="0" fontId="5" fillId="2" borderId="392" xfId="0" applyFont="1" applyFill="1" applyBorder="1" applyAlignment="1">
      <alignment horizontal="centerContinuous"/>
    </xf>
    <xf numFmtId="0" fontId="0" fillId="2" borderId="393" xfId="0" applyFill="1" applyBorder="1" applyAlignment="1">
      <alignment horizontal="centerContinuous"/>
    </xf>
    <xf numFmtId="0" fontId="12" fillId="3" borderId="378" xfId="0" applyFont="1" applyFill="1" applyBorder="1" applyAlignment="1">
      <alignment wrapText="1"/>
    </xf>
    <xf numFmtId="0" fontId="12" fillId="3" borderId="379" xfId="0" applyFont="1" applyFill="1" applyBorder="1" applyAlignment="1">
      <alignment wrapText="1"/>
    </xf>
    <xf numFmtId="0" fontId="13" fillId="3" borderId="388" xfId="0" applyFont="1" applyFill="1" applyBorder="1" applyAlignment="1">
      <alignment horizontal="centerContinuous" wrapText="1"/>
    </xf>
    <xf numFmtId="0" fontId="15" fillId="6" borderId="389" xfId="0" applyFont="1" applyFill="1" applyBorder="1" applyAlignment="1">
      <alignment horizontal="center" wrapText="1"/>
    </xf>
    <xf numFmtId="0" fontId="15" fillId="0" borderId="385" xfId="0" applyFont="1" applyFill="1" applyBorder="1" applyAlignment="1">
      <alignment horizontal="left" vertical="center" wrapText="1"/>
    </xf>
    <xf numFmtId="0" fontId="12" fillId="6" borderId="388" xfId="0" applyFont="1" applyFill="1" applyBorder="1"/>
    <xf numFmtId="0" fontId="12" fillId="6" borderId="379" xfId="0" applyFont="1" applyFill="1" applyBorder="1" applyAlignment="1">
      <alignment wrapText="1"/>
    </xf>
    <xf numFmtId="0" fontId="22" fillId="6" borderId="396" xfId="0" applyFont="1" applyFill="1" applyBorder="1" applyAlignment="1">
      <alignment horizontal="centerContinuous" wrapText="1"/>
    </xf>
    <xf numFmtId="0" fontId="21" fillId="6" borderId="397" xfId="0" applyFont="1" applyFill="1" applyBorder="1" applyAlignment="1">
      <alignment horizontal="centerContinuous" wrapText="1"/>
    </xf>
    <xf numFmtId="0" fontId="21" fillId="6" borderId="398" xfId="0" applyFont="1" applyFill="1" applyBorder="1" applyAlignment="1">
      <alignment horizontal="centerContinuous" wrapText="1"/>
    </xf>
    <xf numFmtId="0" fontId="12" fillId="6" borderId="399" xfId="0" applyFont="1" applyFill="1" applyBorder="1"/>
    <xf numFmtId="0" fontId="12" fillId="6" borderId="400" xfId="0" applyFont="1" applyFill="1" applyBorder="1" applyAlignment="1">
      <alignment horizontal="center" wrapText="1"/>
    </xf>
    <xf numFmtId="0" fontId="16" fillId="6" borderId="401" xfId="0" applyFont="1" applyFill="1" applyBorder="1" applyAlignment="1">
      <alignment wrapText="1"/>
    </xf>
    <xf numFmtId="0" fontId="12" fillId="9" borderId="399" xfId="0" applyFont="1" applyFill="1" applyBorder="1" applyAlignment="1">
      <alignment wrapText="1"/>
    </xf>
    <xf numFmtId="0" fontId="29" fillId="9" borderId="400" xfId="0" applyFont="1" applyFill="1" applyBorder="1" applyAlignment="1">
      <alignment horizontal="center" wrapText="1"/>
    </xf>
    <xf numFmtId="0" fontId="16" fillId="9" borderId="401" xfId="0" applyFont="1" applyFill="1" applyBorder="1" applyAlignment="1">
      <alignment wrapText="1"/>
    </xf>
    <xf numFmtId="0" fontId="22" fillId="11" borderId="397" xfId="0" applyFont="1" applyFill="1" applyBorder="1" applyAlignment="1">
      <alignment horizontal="centerContinuous" wrapText="1"/>
    </xf>
    <xf numFmtId="0" fontId="21" fillId="11" borderId="403" xfId="0" applyFont="1" applyFill="1" applyBorder="1" applyAlignment="1">
      <alignment horizontal="center" wrapText="1"/>
    </xf>
    <xf numFmtId="0" fontId="21" fillId="11" borderId="397" xfId="0" applyFont="1" applyFill="1" applyBorder="1" applyAlignment="1">
      <alignment horizontal="centerContinuous" wrapText="1"/>
    </xf>
    <xf numFmtId="0" fontId="21" fillId="12" borderId="404" xfId="0" applyFont="1" applyFill="1" applyBorder="1" applyAlignment="1">
      <alignment horizontal="centerContinuous" wrapText="1"/>
    </xf>
    <xf numFmtId="0" fontId="21" fillId="12" borderId="405" xfId="0" applyFont="1" applyFill="1" applyBorder="1" applyAlignment="1">
      <alignment horizontal="centerContinuous" wrapText="1"/>
    </xf>
    <xf numFmtId="0" fontId="21" fillId="12" borderId="406" xfId="0" applyFont="1" applyFill="1" applyBorder="1" applyAlignment="1">
      <alignment horizontal="centerContinuous" wrapText="1"/>
    </xf>
    <xf numFmtId="0" fontId="21" fillId="12" borderId="397" xfId="0" applyFont="1" applyFill="1" applyBorder="1" applyAlignment="1">
      <alignment horizontal="centerContinuous" wrapText="1"/>
    </xf>
    <xf numFmtId="0" fontId="0" fillId="7" borderId="409" xfId="0" applyFont="1" applyFill="1" applyBorder="1"/>
    <xf numFmtId="0" fontId="26" fillId="12" borderId="410" xfId="0" applyFont="1" applyFill="1" applyBorder="1" applyAlignment="1">
      <alignment horizontal="right"/>
    </xf>
    <xf numFmtId="0" fontId="0" fillId="12" borderId="397" xfId="0" applyFont="1" applyFill="1" applyBorder="1" applyAlignment="1">
      <alignment wrapText="1"/>
    </xf>
    <xf numFmtId="0" fontId="21" fillId="13" borderId="397" xfId="0" applyFont="1" applyFill="1" applyBorder="1" applyAlignment="1">
      <alignment horizontal="centerContinuous" wrapText="1"/>
    </xf>
    <xf numFmtId="0" fontId="12" fillId="14" borderId="399" xfId="0" applyFont="1" applyFill="1" applyBorder="1" applyAlignment="1">
      <alignment wrapText="1"/>
    </xf>
    <xf numFmtId="0" fontId="15" fillId="14" borderId="397" xfId="0" applyFont="1" applyFill="1" applyBorder="1" applyAlignment="1">
      <alignment wrapText="1"/>
    </xf>
    <xf numFmtId="0" fontId="12" fillId="11" borderId="399" xfId="0" applyFont="1" applyFill="1" applyBorder="1" applyAlignment="1">
      <alignment horizontal="left" vertical="center" wrapText="1"/>
    </xf>
    <xf numFmtId="0" fontId="12" fillId="3" borderId="399" xfId="0" applyFont="1" applyFill="1" applyBorder="1" applyAlignment="1">
      <alignment wrapText="1"/>
    </xf>
    <xf numFmtId="0" fontId="12" fillId="3" borderId="400" xfId="0" applyFont="1" applyFill="1" applyBorder="1" applyAlignment="1">
      <alignment wrapText="1"/>
    </xf>
    <xf numFmtId="0" fontId="15" fillId="0" borderId="409" xfId="0" applyFont="1" applyFill="1" applyBorder="1" applyAlignment="1">
      <alignment horizontal="left" vertical="center" wrapText="1"/>
    </xf>
    <xf numFmtId="0" fontId="12" fillId="6" borderId="400" xfId="0" applyFont="1" applyFill="1" applyBorder="1" applyAlignment="1">
      <alignment wrapText="1"/>
    </xf>
    <xf numFmtId="0" fontId="5" fillId="2" borderId="411" xfId="0" applyFont="1" applyFill="1" applyBorder="1" applyAlignment="1">
      <alignment horizontal="centerContinuous"/>
    </xf>
    <xf numFmtId="0" fontId="0" fillId="2" borderId="412" xfId="0" applyFill="1" applyBorder="1" applyAlignment="1">
      <alignment horizontal="centerContinuous"/>
    </xf>
    <xf numFmtId="0" fontId="22" fillId="6" borderId="415" xfId="0" applyFont="1" applyFill="1" applyBorder="1" applyAlignment="1">
      <alignment horizontal="centerContinuous" wrapText="1"/>
    </xf>
    <xf numFmtId="0" fontId="21" fillId="6" borderId="416" xfId="0" applyFont="1" applyFill="1" applyBorder="1" applyAlignment="1">
      <alignment horizontal="centerContinuous" wrapText="1"/>
    </xf>
    <xf numFmtId="0" fontId="21" fillId="6" borderId="417" xfId="0" applyFont="1" applyFill="1" applyBorder="1" applyAlignment="1">
      <alignment horizontal="centerContinuous" wrapText="1"/>
    </xf>
    <xf numFmtId="0" fontId="12" fillId="6" borderId="418" xfId="0" applyFont="1" applyFill="1" applyBorder="1"/>
    <xf numFmtId="0" fontId="12" fillId="6" borderId="419" xfId="0" applyFont="1" applyFill="1" applyBorder="1" applyAlignment="1">
      <alignment horizontal="center" wrapText="1"/>
    </xf>
    <xf numFmtId="0" fontId="16" fillId="6" borderId="420" xfId="0" applyFont="1" applyFill="1" applyBorder="1" applyAlignment="1">
      <alignment wrapText="1"/>
    </xf>
    <xf numFmtId="0" fontId="12" fillId="9" borderId="418" xfId="0" applyFont="1" applyFill="1" applyBorder="1" applyAlignment="1">
      <alignment wrapText="1"/>
    </xf>
    <xf numFmtId="0" fontId="29" fillId="9" borderId="419" xfId="0" applyFont="1" applyFill="1" applyBorder="1" applyAlignment="1">
      <alignment horizontal="center" wrapText="1"/>
    </xf>
    <xf numFmtId="0" fontId="16" fillId="9" borderId="420" xfId="0" applyFont="1" applyFill="1" applyBorder="1" applyAlignment="1">
      <alignment wrapText="1"/>
    </xf>
    <xf numFmtId="0" fontId="22" fillId="11" borderId="416" xfId="0" applyFont="1" applyFill="1" applyBorder="1" applyAlignment="1">
      <alignment horizontal="centerContinuous" wrapText="1"/>
    </xf>
    <xf numFmtId="0" fontId="22" fillId="11" borderId="417" xfId="0" applyFont="1" applyFill="1" applyBorder="1" applyAlignment="1">
      <alignment horizontal="centerContinuous" wrapText="1"/>
    </xf>
    <xf numFmtId="0" fontId="21" fillId="11" borderId="422" xfId="0" applyFont="1" applyFill="1" applyBorder="1" applyAlignment="1">
      <alignment horizontal="center" wrapText="1"/>
    </xf>
    <xf numFmtId="0" fontId="21" fillId="11" borderId="416" xfId="0" applyFont="1" applyFill="1" applyBorder="1" applyAlignment="1">
      <alignment horizontal="centerContinuous" wrapText="1"/>
    </xf>
    <xf numFmtId="0" fontId="21" fillId="11" borderId="420" xfId="0" applyFont="1" applyFill="1" applyBorder="1" applyAlignment="1">
      <alignment horizontal="centerContinuous" wrapText="1"/>
    </xf>
    <xf numFmtId="0" fontId="21" fillId="12" borderId="423" xfId="0" applyFont="1" applyFill="1" applyBorder="1" applyAlignment="1">
      <alignment horizontal="centerContinuous" wrapText="1"/>
    </xf>
    <xf numFmtId="0" fontId="21" fillId="12" borderId="424" xfId="0" applyFont="1" applyFill="1" applyBorder="1" applyAlignment="1">
      <alignment horizontal="centerContinuous" wrapText="1"/>
    </xf>
    <xf numFmtId="0" fontId="21" fillId="12" borderId="425" xfId="0" applyFont="1" applyFill="1" applyBorder="1" applyAlignment="1">
      <alignment horizontal="centerContinuous" wrapText="1"/>
    </xf>
    <xf numFmtId="0" fontId="21" fillId="12" borderId="416" xfId="0" applyFont="1" applyFill="1" applyBorder="1" applyAlignment="1">
      <alignment horizontal="centerContinuous" wrapText="1"/>
    </xf>
    <xf numFmtId="0" fontId="21" fillId="12" borderId="428" xfId="0" applyFont="1" applyFill="1" applyBorder="1" applyAlignment="1">
      <alignment horizontal="centerContinuous" wrapText="1"/>
    </xf>
    <xf numFmtId="0" fontId="21" fillId="12" borderId="417" xfId="0" applyFont="1" applyFill="1" applyBorder="1" applyAlignment="1">
      <alignment horizontal="centerContinuous" wrapText="1"/>
    </xf>
    <xf numFmtId="0" fontId="0" fillId="7" borderId="429" xfId="0" applyFont="1" applyFill="1" applyBorder="1"/>
    <xf numFmtId="0" fontId="26" fillId="12" borderId="430" xfId="0" applyFont="1" applyFill="1" applyBorder="1" applyAlignment="1">
      <alignment horizontal="right"/>
    </xf>
    <xf numFmtId="0" fontId="0" fillId="12" borderId="416" xfId="0" applyFont="1" applyFill="1" applyBorder="1" applyAlignment="1">
      <alignment wrapText="1"/>
    </xf>
    <xf numFmtId="0" fontId="21" fillId="13" borderId="416" xfId="0" applyFont="1" applyFill="1" applyBorder="1" applyAlignment="1">
      <alignment horizontal="centerContinuous" wrapText="1"/>
    </xf>
    <xf numFmtId="0" fontId="21" fillId="13" borderId="428" xfId="0" applyFont="1" applyFill="1" applyBorder="1" applyAlignment="1">
      <alignment horizontal="centerContinuous" wrapText="1"/>
    </xf>
    <xf numFmtId="0" fontId="21" fillId="13" borderId="420" xfId="0" applyFont="1" applyFill="1" applyBorder="1" applyAlignment="1">
      <alignment wrapText="1"/>
    </xf>
    <xf numFmtId="0" fontId="12" fillId="14" borderId="418" xfId="0" applyFont="1" applyFill="1" applyBorder="1" applyAlignment="1">
      <alignment wrapText="1"/>
    </xf>
    <xf numFmtId="0" fontId="15" fillId="14" borderId="416" xfId="0" applyFont="1" applyFill="1" applyBorder="1" applyAlignment="1">
      <alignment wrapText="1"/>
    </xf>
    <xf numFmtId="0" fontId="12" fillId="11" borderId="418" xfId="0" applyFont="1" applyFill="1" applyBorder="1" applyAlignment="1">
      <alignment horizontal="left" vertical="center" wrapText="1"/>
    </xf>
    <xf numFmtId="0" fontId="5" fillId="2" borderId="431" xfId="0" applyFont="1" applyFill="1" applyBorder="1" applyAlignment="1">
      <alignment horizontal="centerContinuous"/>
    </xf>
    <xf numFmtId="0" fontId="0" fillId="2" borderId="432" xfId="0" applyFill="1" applyBorder="1" applyAlignment="1">
      <alignment horizontal="centerContinuous"/>
    </xf>
    <xf numFmtId="0" fontId="12" fillId="3" borderId="418" xfId="0" applyFont="1" applyFill="1" applyBorder="1" applyAlignment="1">
      <alignment wrapText="1"/>
    </xf>
    <xf numFmtId="0" fontId="12" fillId="3" borderId="419" xfId="0" applyFont="1" applyFill="1" applyBorder="1" applyAlignment="1">
      <alignment wrapText="1"/>
    </xf>
    <xf numFmtId="0" fontId="67" fillId="0" borderId="0" xfId="0" applyFont="1"/>
    <xf numFmtId="0" fontId="1" fillId="0" borderId="98" xfId="0" applyFont="1" applyBorder="1" applyAlignment="1">
      <alignment horizontal="left" vertical="center" indent="5"/>
    </xf>
    <xf numFmtId="0" fontId="15" fillId="0" borderId="429" xfId="0" applyFont="1" applyFill="1" applyBorder="1" applyAlignment="1">
      <alignment horizontal="left" vertical="center" wrapText="1"/>
    </xf>
    <xf numFmtId="0" fontId="12" fillId="6" borderId="419" xfId="0" applyFont="1" applyFill="1" applyBorder="1" applyAlignment="1">
      <alignment wrapText="1"/>
    </xf>
    <xf numFmtId="0" fontId="69" fillId="0" borderId="20" xfId="0" applyFont="1" applyBorder="1"/>
    <xf numFmtId="0" fontId="21" fillId="6" borderId="434" xfId="0" applyFont="1" applyFill="1" applyBorder="1" applyAlignment="1">
      <alignment horizontal="centerContinuous" wrapText="1"/>
    </xf>
    <xf numFmtId="0" fontId="12" fillId="6" borderId="435" xfId="0" applyFont="1" applyFill="1" applyBorder="1"/>
    <xf numFmtId="0" fontId="12" fillId="6" borderId="436" xfId="0" applyFont="1" applyFill="1" applyBorder="1" applyAlignment="1">
      <alignment horizontal="center" wrapText="1"/>
    </xf>
    <xf numFmtId="0" fontId="12" fillId="9" borderId="435" xfId="0" applyFont="1" applyFill="1" applyBorder="1" applyAlignment="1">
      <alignment wrapText="1"/>
    </xf>
    <xf numFmtId="0" fontId="29" fillId="9" borderId="436" xfId="0" applyFont="1" applyFill="1" applyBorder="1" applyAlignment="1">
      <alignment horizontal="center" wrapText="1"/>
    </xf>
    <xf numFmtId="0" fontId="22" fillId="11" borderId="434" xfId="0" applyFont="1" applyFill="1" applyBorder="1" applyAlignment="1">
      <alignment horizontal="centerContinuous" wrapText="1"/>
    </xf>
    <xf numFmtId="0" fontId="21" fillId="11" borderId="438" xfId="0" applyFont="1" applyFill="1" applyBorder="1" applyAlignment="1">
      <alignment horizontal="center" wrapText="1"/>
    </xf>
    <xf numFmtId="0" fontId="21" fillId="11" borderId="434" xfId="0" applyFont="1" applyFill="1" applyBorder="1" applyAlignment="1">
      <alignment horizontal="centerContinuous" wrapText="1"/>
    </xf>
    <xf numFmtId="0" fontId="21" fillId="12" borderId="439" xfId="0" applyFont="1" applyFill="1" applyBorder="1" applyAlignment="1">
      <alignment horizontal="centerContinuous" wrapText="1"/>
    </xf>
    <xf numFmtId="0" fontId="21" fillId="12" borderId="440" xfId="0" applyFont="1" applyFill="1" applyBorder="1" applyAlignment="1">
      <alignment horizontal="centerContinuous" wrapText="1"/>
    </xf>
    <xf numFmtId="0" fontId="21" fillId="12" borderId="441" xfId="0" applyFont="1" applyFill="1" applyBorder="1" applyAlignment="1">
      <alignment horizontal="centerContinuous" wrapText="1"/>
    </xf>
    <xf numFmtId="0" fontId="21" fillId="12" borderId="434" xfId="0" applyFont="1" applyFill="1" applyBorder="1" applyAlignment="1">
      <alignment horizontal="centerContinuous" wrapText="1"/>
    </xf>
    <xf numFmtId="0" fontId="0" fillId="7" borderId="444" xfId="0" applyFont="1" applyFill="1" applyBorder="1"/>
    <xf numFmtId="0" fontId="0" fillId="12" borderId="434" xfId="0" applyFont="1" applyFill="1" applyBorder="1" applyAlignment="1">
      <alignment wrapText="1"/>
    </xf>
    <xf numFmtId="0" fontId="21" fillId="13" borderId="434" xfId="0" applyFont="1" applyFill="1" applyBorder="1" applyAlignment="1">
      <alignment horizontal="centerContinuous" wrapText="1"/>
    </xf>
    <xf numFmtId="0" fontId="12" fillId="14" borderId="435" xfId="0" applyFont="1" applyFill="1" applyBorder="1" applyAlignment="1">
      <alignment wrapText="1"/>
    </xf>
    <xf numFmtId="0" fontId="15" fillId="14" borderId="434" xfId="0" applyFont="1" applyFill="1" applyBorder="1" applyAlignment="1">
      <alignment wrapText="1"/>
    </xf>
    <xf numFmtId="0" fontId="12" fillId="11" borderId="435" xfId="0" applyFont="1" applyFill="1" applyBorder="1" applyAlignment="1">
      <alignment horizontal="left" vertical="center" wrapText="1"/>
    </xf>
    <xf numFmtId="0" fontId="5" fillId="2" borderId="445" xfId="0" applyFont="1" applyFill="1" applyBorder="1" applyAlignment="1">
      <alignment horizontal="centerContinuous"/>
    </xf>
    <xf numFmtId="0" fontId="0" fillId="2" borderId="446" xfId="0" applyFill="1" applyBorder="1" applyAlignment="1">
      <alignment horizontal="centerContinuous"/>
    </xf>
    <xf numFmtId="0" fontId="12" fillId="3" borderId="435" xfId="0" applyFont="1" applyFill="1" applyBorder="1" applyAlignment="1">
      <alignment wrapText="1"/>
    </xf>
    <xf numFmtId="0" fontId="12" fillId="3" borderId="436" xfId="0" applyFont="1" applyFill="1" applyBorder="1" applyAlignment="1">
      <alignment wrapText="1"/>
    </xf>
    <xf numFmtId="0" fontId="15" fillId="0" borderId="444" xfId="0" applyFont="1" applyFill="1" applyBorder="1" applyAlignment="1">
      <alignment horizontal="left" vertical="center" wrapText="1"/>
    </xf>
    <xf numFmtId="0" fontId="12" fillId="6" borderId="436" xfId="0" applyFont="1" applyFill="1" applyBorder="1" applyAlignment="1">
      <alignment wrapText="1"/>
    </xf>
    <xf numFmtId="0" fontId="26" fillId="12" borderId="449" xfId="0" applyFont="1" applyFill="1" applyBorder="1" applyAlignment="1">
      <alignment horizontal="right"/>
    </xf>
    <xf numFmtId="0" fontId="18" fillId="7" borderId="25" xfId="0" applyFont="1" applyFill="1" applyBorder="1" applyAlignment="1">
      <alignment vertical="center" wrapText="1"/>
    </xf>
    <xf numFmtId="0" fontId="15" fillId="7" borderId="25" xfId="0" applyFont="1" applyFill="1" applyBorder="1" applyAlignment="1">
      <alignment vertical="center" wrapText="1"/>
    </xf>
    <xf numFmtId="0" fontId="18" fillId="16" borderId="25" xfId="0" applyFont="1" applyFill="1" applyBorder="1" applyAlignment="1">
      <alignment vertical="center" wrapText="1"/>
    </xf>
    <xf numFmtId="0" fontId="24" fillId="0" borderId="25" xfId="0" applyFont="1" applyBorder="1" applyAlignment="1">
      <alignment vertical="center" wrapText="1"/>
    </xf>
    <xf numFmtId="0" fontId="13" fillId="7" borderId="444" xfId="0" applyFont="1" applyFill="1" applyBorder="1" applyAlignment="1">
      <alignment horizontal="right" wrapText="1"/>
    </xf>
    <xf numFmtId="0" fontId="21" fillId="16" borderId="25" xfId="0" applyFont="1" applyFill="1" applyBorder="1" applyAlignment="1">
      <alignment vertical="center" wrapText="1"/>
    </xf>
    <xf numFmtId="0" fontId="21" fillId="11" borderId="417" xfId="0" applyFont="1" applyFill="1" applyBorder="1" applyAlignment="1">
      <alignment horizontal="centerContinuous" wrapText="1"/>
    </xf>
    <xf numFmtId="0" fontId="0" fillId="14" borderId="451" xfId="0" applyFill="1" applyBorder="1"/>
    <xf numFmtId="0" fontId="12" fillId="14" borderId="436" xfId="0" applyFont="1" applyFill="1" applyBorder="1" applyAlignment="1">
      <alignment horizontal="center" wrapText="1"/>
    </xf>
    <xf numFmtId="164" fontId="71" fillId="0" borderId="0" xfId="1" applyFont="1"/>
    <xf numFmtId="164" fontId="72" fillId="0" borderId="0" xfId="1" applyFont="1"/>
    <xf numFmtId="164" fontId="72" fillId="0" borderId="0" xfId="1" applyFont="1" applyBorder="1"/>
    <xf numFmtId="164" fontId="53" fillId="0" borderId="0" xfId="1"/>
    <xf numFmtId="164" fontId="78" fillId="18" borderId="0" xfId="1" applyFont="1" applyFill="1"/>
    <xf numFmtId="164" fontId="53" fillId="18" borderId="0" xfId="1" applyFill="1"/>
    <xf numFmtId="164" fontId="53" fillId="0" borderId="0" xfId="1" applyBorder="1"/>
    <xf numFmtId="164" fontId="79" fillId="18" borderId="455" xfId="1" applyFont="1" applyFill="1" applyBorder="1" applyAlignment="1">
      <alignment wrapText="1"/>
    </xf>
    <xf numFmtId="164" fontId="79" fillId="18" borderId="456" xfId="1" applyFont="1" applyFill="1" applyBorder="1" applyAlignment="1">
      <alignment wrapText="1"/>
    </xf>
    <xf numFmtId="164" fontId="80" fillId="18" borderId="457" xfId="1" applyFont="1" applyFill="1" applyBorder="1" applyAlignment="1">
      <alignment horizontal="center" wrapText="1"/>
    </xf>
    <xf numFmtId="164" fontId="80" fillId="18" borderId="457" xfId="1" applyFont="1" applyFill="1" applyBorder="1" applyAlignment="1">
      <alignment horizontal="center" vertical="center"/>
    </xf>
    <xf numFmtId="164" fontId="53" fillId="18" borderId="457" xfId="1" applyFill="1" applyBorder="1" applyAlignment="1">
      <alignment horizontal="center" wrapText="1"/>
    </xf>
    <xf numFmtId="164" fontId="80" fillId="0" borderId="0" xfId="1" applyFont="1" applyFill="1" applyBorder="1" applyAlignment="1">
      <alignment horizontal="center" wrapText="1"/>
    </xf>
    <xf numFmtId="164" fontId="53" fillId="0" borderId="0" xfId="1" applyFill="1" applyBorder="1" applyAlignment="1">
      <alignment horizontal="center" wrapText="1"/>
    </xf>
    <xf numFmtId="164" fontId="53" fillId="0" borderId="0" xfId="1" applyBorder="1" applyAlignment="1">
      <alignment wrapText="1"/>
    </xf>
    <xf numFmtId="164" fontId="79" fillId="18" borderId="459" xfId="1" applyFont="1" applyFill="1" applyBorder="1" applyAlignment="1">
      <alignment wrapText="1"/>
    </xf>
    <xf numFmtId="164" fontId="79" fillId="18" borderId="459" xfId="1" applyFont="1" applyFill="1" applyBorder="1" applyAlignment="1">
      <alignment horizontal="center" wrapText="1"/>
    </xf>
    <xf numFmtId="164" fontId="81" fillId="18" borderId="457" xfId="1" applyFont="1" applyFill="1" applyBorder="1" applyAlignment="1">
      <alignment wrapText="1"/>
    </xf>
    <xf numFmtId="164" fontId="81" fillId="18" borderId="460" xfId="1" applyFont="1" applyFill="1" applyBorder="1" applyAlignment="1">
      <alignment horizontal="center" wrapText="1"/>
    </xf>
    <xf numFmtId="164" fontId="81" fillId="18" borderId="457" xfId="1" applyFont="1" applyFill="1" applyBorder="1" applyAlignment="1">
      <alignment horizontal="center" wrapText="1"/>
    </xf>
    <xf numFmtId="164" fontId="82" fillId="18" borderId="458" xfId="1" applyFont="1" applyFill="1" applyBorder="1" applyAlignment="1">
      <alignment horizontal="center" wrapText="1"/>
    </xf>
    <xf numFmtId="164" fontId="83" fillId="18" borderId="457" xfId="1" applyFont="1" applyFill="1" applyBorder="1" applyAlignment="1">
      <alignment wrapText="1"/>
    </xf>
    <xf numFmtId="164" fontId="81" fillId="0" borderId="0" xfId="1" applyFont="1" applyFill="1" applyBorder="1" applyAlignment="1">
      <alignment wrapText="1"/>
    </xf>
    <xf numFmtId="164" fontId="53" fillId="0" borderId="0" xfId="1" applyAlignment="1">
      <alignment wrapText="1"/>
    </xf>
    <xf numFmtId="164" fontId="53" fillId="19" borderId="457" xfId="1" applyFill="1" applyBorder="1"/>
    <xf numFmtId="164" fontId="53" fillId="19" borderId="460" xfId="1" applyFill="1" applyBorder="1"/>
    <xf numFmtId="164" fontId="53" fillId="20" borderId="458" xfId="1" applyFill="1" applyBorder="1"/>
    <xf numFmtId="164" fontId="53" fillId="0" borderId="0" xfId="1" applyFill="1" applyBorder="1"/>
    <xf numFmtId="164" fontId="53" fillId="0" borderId="457" xfId="1" applyBorder="1"/>
    <xf numFmtId="164" fontId="53" fillId="0" borderId="460" xfId="1" applyBorder="1"/>
    <xf numFmtId="164" fontId="53" fillId="17" borderId="457" xfId="1" applyFill="1" applyBorder="1"/>
    <xf numFmtId="164" fontId="53" fillId="0" borderId="457" xfId="1" applyFill="1" applyBorder="1"/>
    <xf numFmtId="164" fontId="80" fillId="20" borderId="457" xfId="1" applyFont="1" applyFill="1" applyBorder="1" applyAlignment="1">
      <alignment horizontal="right"/>
    </xf>
    <xf numFmtId="164" fontId="53" fillId="20" borderId="460" xfId="1" applyFill="1" applyBorder="1"/>
    <xf numFmtId="164" fontId="53" fillId="20" borderId="457" xfId="1" applyFill="1" applyBorder="1"/>
    <xf numFmtId="164" fontId="53" fillId="20" borderId="461" xfId="1" applyFill="1" applyBorder="1"/>
    <xf numFmtId="164" fontId="80" fillId="0" borderId="0" xfId="1" applyFont="1" applyAlignment="1">
      <alignment horizontal="right"/>
    </xf>
    <xf numFmtId="164" fontId="80" fillId="18" borderId="458" xfId="1" applyFont="1" applyFill="1" applyBorder="1" applyAlignment="1">
      <alignment horizontal="center" wrapText="1"/>
    </xf>
    <xf numFmtId="164" fontId="79" fillId="18" borderId="462" xfId="1" applyFont="1" applyFill="1" applyBorder="1" applyAlignment="1">
      <alignment wrapText="1"/>
    </xf>
    <xf numFmtId="164" fontId="81" fillId="18" borderId="458" xfId="1" applyFont="1" applyFill="1" applyBorder="1" applyAlignment="1">
      <alignment wrapText="1"/>
    </xf>
    <xf numFmtId="164" fontId="82" fillId="18" borderId="457" xfId="1" applyFont="1" applyFill="1" applyBorder="1" applyAlignment="1">
      <alignment horizontal="center" wrapText="1"/>
    </xf>
    <xf numFmtId="164" fontId="53" fillId="19" borderId="458" xfId="1" applyFill="1" applyBorder="1"/>
    <xf numFmtId="164" fontId="53" fillId="0" borderId="458" xfId="1" applyBorder="1"/>
    <xf numFmtId="164" fontId="53" fillId="0" borderId="457" xfId="1" applyBorder="1" applyAlignment="1">
      <alignment horizontal="right"/>
    </xf>
    <xf numFmtId="164" fontId="53" fillId="20" borderId="457" xfId="1" applyFill="1" applyBorder="1" applyAlignment="1">
      <alignment horizontal="right"/>
    </xf>
    <xf numFmtId="164" fontId="53" fillId="0" borderId="458" xfId="1" applyFill="1" applyBorder="1"/>
    <xf numFmtId="164" fontId="80" fillId="20" borderId="458" xfId="1" applyFont="1" applyFill="1" applyBorder="1" applyAlignment="1">
      <alignment horizontal="right"/>
    </xf>
    <xf numFmtId="164" fontId="53" fillId="0" borderId="0" xfId="1" applyAlignment="1">
      <alignment vertical="center" wrapText="1"/>
    </xf>
    <xf numFmtId="164" fontId="78" fillId="21" borderId="0" xfId="1" applyFont="1" applyFill="1"/>
    <xf numFmtId="164" fontId="53" fillId="21" borderId="0" xfId="1" applyFill="1"/>
    <xf numFmtId="164" fontId="53" fillId="0" borderId="0" xfId="1" applyFill="1"/>
    <xf numFmtId="164" fontId="79" fillId="21" borderId="455" xfId="1" applyFont="1" applyFill="1" applyBorder="1"/>
    <xf numFmtId="164" fontId="79" fillId="21" borderId="456" xfId="1" applyFont="1" applyFill="1" applyBorder="1" applyAlignment="1">
      <alignment horizontal="center" wrapText="1"/>
    </xf>
    <xf numFmtId="164" fontId="81" fillId="21" borderId="457" xfId="1" applyFont="1" applyFill="1" applyBorder="1"/>
    <xf numFmtId="164" fontId="81" fillId="21" borderId="460" xfId="1" applyFont="1" applyFill="1" applyBorder="1" applyAlignment="1">
      <alignment horizontal="center" wrapText="1"/>
    </xf>
    <xf numFmtId="164" fontId="81" fillId="21" borderId="457" xfId="1" applyFont="1" applyFill="1" applyBorder="1" applyAlignment="1">
      <alignment horizontal="center" wrapText="1"/>
    </xf>
    <xf numFmtId="164" fontId="81" fillId="17" borderId="0" xfId="1" applyFont="1" applyFill="1" applyBorder="1" applyAlignment="1">
      <alignment wrapText="1"/>
    </xf>
    <xf numFmtId="164" fontId="70" fillId="19" borderId="457" xfId="1" applyFont="1" applyFill="1" applyBorder="1"/>
    <xf numFmtId="164" fontId="70" fillId="0" borderId="457" xfId="1" applyFont="1" applyBorder="1"/>
    <xf numFmtId="165" fontId="53" fillId="0" borderId="460" xfId="1" applyNumberFormat="1" applyBorder="1"/>
    <xf numFmtId="165" fontId="53" fillId="0" borderId="457" xfId="1" applyNumberFormat="1" applyBorder="1"/>
    <xf numFmtId="164" fontId="53" fillId="17" borderId="0" xfId="1" applyFill="1" applyBorder="1"/>
    <xf numFmtId="164" fontId="81" fillId="0" borderId="463" xfId="1" applyFont="1" applyFill="1" applyBorder="1" applyAlignment="1">
      <alignment horizontal="left" vertical="center" wrapText="1"/>
    </xf>
    <xf numFmtId="164" fontId="81" fillId="0" borderId="0" xfId="1" applyFont="1" applyFill="1" applyBorder="1" applyAlignment="1">
      <alignment horizontal="center" vertical="center" wrapText="1"/>
    </xf>
    <xf numFmtId="164" fontId="80" fillId="0" borderId="0" xfId="1" applyFont="1" applyFill="1" applyBorder="1" applyAlignment="1">
      <alignment horizontal="right"/>
    </xf>
    <xf numFmtId="164" fontId="79" fillId="21" borderId="457" xfId="1" applyFont="1" applyFill="1" applyBorder="1"/>
    <xf numFmtId="164" fontId="81" fillId="21" borderId="457" xfId="1" applyFont="1" applyFill="1" applyBorder="1" applyAlignment="1">
      <alignment horizontal="left"/>
    </xf>
    <xf numFmtId="164" fontId="81" fillId="19" borderId="457" xfId="1" applyFont="1" applyFill="1" applyBorder="1"/>
    <xf numFmtId="164" fontId="53" fillId="0" borderId="459" xfId="1" applyBorder="1"/>
    <xf numFmtId="164" fontId="79" fillId="21" borderId="456" xfId="1" applyFont="1" applyFill="1" applyBorder="1" applyAlignment="1">
      <alignment wrapText="1"/>
    </xf>
    <xf numFmtId="164" fontId="83" fillId="21" borderId="465" xfId="1" applyFont="1" applyFill="1" applyBorder="1" applyAlignment="1">
      <alignment wrapText="1"/>
    </xf>
    <xf numFmtId="164" fontId="81" fillId="21" borderId="122" xfId="1" applyFont="1" applyFill="1" applyBorder="1" applyAlignment="1">
      <alignment wrapText="1"/>
    </xf>
    <xf numFmtId="164" fontId="81" fillId="21" borderId="466" xfId="1" applyFont="1" applyFill="1" applyBorder="1" applyAlignment="1">
      <alignment wrapText="1"/>
    </xf>
    <xf numFmtId="164" fontId="83" fillId="21" borderId="466" xfId="1" applyFont="1" applyFill="1" applyBorder="1" applyAlignment="1">
      <alignment wrapText="1"/>
    </xf>
    <xf numFmtId="164" fontId="53" fillId="0" borderId="462" xfId="1" applyBorder="1"/>
    <xf numFmtId="164" fontId="53" fillId="19" borderId="465" xfId="1" applyFill="1" applyBorder="1"/>
    <xf numFmtId="164" fontId="53" fillId="19" borderId="122" xfId="1" applyFill="1" applyBorder="1"/>
    <xf numFmtId="164" fontId="53" fillId="0" borderId="461" xfId="1" applyBorder="1"/>
    <xf numFmtId="164" fontId="80" fillId="22" borderId="457" xfId="1" applyFont="1" applyFill="1" applyBorder="1" applyAlignment="1">
      <alignment horizontal="right"/>
    </xf>
    <xf numFmtId="164" fontId="70" fillId="22" borderId="457" xfId="1" applyFont="1" applyFill="1" applyBorder="1" applyAlignment="1">
      <alignment horizontal="right"/>
    </xf>
    <xf numFmtId="164" fontId="53" fillId="22" borderId="461" xfId="1" applyFill="1" applyBorder="1"/>
    <xf numFmtId="164" fontId="53" fillId="22" borderId="457" xfId="1" applyFill="1" applyBorder="1"/>
    <xf numFmtId="164" fontId="53" fillId="0" borderId="0" xfId="1" applyBorder="1" applyAlignment="1"/>
    <xf numFmtId="164" fontId="81" fillId="0" borderId="0" xfId="1" applyFont="1" applyBorder="1" applyAlignment="1">
      <alignment horizontal="center" vertical="center" wrapText="1"/>
    </xf>
    <xf numFmtId="164" fontId="80" fillId="17" borderId="0" xfId="1" applyFont="1" applyFill="1" applyBorder="1" applyAlignment="1">
      <alignment horizontal="right" wrapText="1"/>
    </xf>
    <xf numFmtId="164" fontId="70" fillId="17" borderId="0" xfId="1" applyFont="1" applyFill="1" applyBorder="1" applyAlignment="1">
      <alignment horizontal="right" wrapText="1"/>
    </xf>
    <xf numFmtId="164" fontId="53" fillId="17" borderId="0" xfId="1" applyFill="1" applyBorder="1" applyAlignment="1">
      <alignment wrapText="1"/>
    </xf>
    <xf numFmtId="164" fontId="81" fillId="21" borderId="457" xfId="1" applyFont="1" applyFill="1" applyBorder="1" applyAlignment="1">
      <alignment wrapText="1"/>
    </xf>
    <xf numFmtId="164" fontId="82" fillId="21" borderId="467" xfId="1" applyFont="1" applyFill="1" applyBorder="1" applyAlignment="1">
      <alignment wrapText="1"/>
    </xf>
    <xf numFmtId="164" fontId="83" fillId="21" borderId="461" xfId="1" applyFont="1" applyFill="1" applyBorder="1" applyAlignment="1">
      <alignment wrapText="1"/>
    </xf>
    <xf numFmtId="164" fontId="83" fillId="21" borderId="457" xfId="1" applyFont="1" applyFill="1" applyBorder="1" applyAlignment="1">
      <alignment wrapText="1"/>
    </xf>
    <xf numFmtId="164" fontId="53" fillId="22" borderId="467" xfId="1" applyFill="1" applyBorder="1"/>
    <xf numFmtId="164" fontId="53" fillId="19" borderId="466" xfId="1" applyFill="1" applyBorder="1"/>
    <xf numFmtId="164" fontId="80" fillId="22" borderId="458" xfId="1" applyFont="1" applyFill="1" applyBorder="1" applyAlignment="1">
      <alignment horizontal="right"/>
    </xf>
    <xf numFmtId="164" fontId="80" fillId="22" borderId="461" xfId="1" applyFont="1" applyFill="1" applyBorder="1" applyAlignment="1">
      <alignment horizontal="right"/>
    </xf>
    <xf numFmtId="164" fontId="53" fillId="22" borderId="460" xfId="1" applyFill="1" applyBorder="1"/>
    <xf numFmtId="164" fontId="81" fillId="0" borderId="0" xfId="1" applyFont="1" applyBorder="1" applyAlignment="1"/>
    <xf numFmtId="164" fontId="80" fillId="17" borderId="0" xfId="1" applyFont="1" applyFill="1" applyBorder="1" applyAlignment="1">
      <alignment horizontal="right"/>
    </xf>
    <xf numFmtId="164" fontId="80" fillId="17" borderId="0" xfId="1" applyFont="1" applyFill="1" applyBorder="1"/>
    <xf numFmtId="164" fontId="78" fillId="23" borderId="0" xfId="1" applyFont="1" applyFill="1"/>
    <xf numFmtId="164" fontId="84" fillId="23" borderId="0" xfId="1" applyFont="1" applyFill="1"/>
    <xf numFmtId="164" fontId="84" fillId="0" borderId="0" xfId="1" applyFont="1" applyFill="1"/>
    <xf numFmtId="164" fontId="80" fillId="0" borderId="0" xfId="1" applyFont="1"/>
    <xf numFmtId="164" fontId="79" fillId="23" borderId="455" xfId="1" applyFont="1" applyFill="1" applyBorder="1" applyAlignment="1">
      <alignment wrapText="1"/>
    </xf>
    <xf numFmtId="164" fontId="77" fillId="23" borderId="456" xfId="1" applyFont="1" applyFill="1" applyBorder="1" applyAlignment="1">
      <alignment horizontal="center" wrapText="1"/>
    </xf>
    <xf numFmtId="164" fontId="81" fillId="23" borderId="457" xfId="1" applyFont="1" applyFill="1" applyBorder="1" applyAlignment="1">
      <alignment wrapText="1"/>
    </xf>
    <xf numFmtId="164" fontId="82" fillId="23" borderId="467" xfId="1" applyFont="1" applyFill="1" applyBorder="1" applyAlignment="1">
      <alignment wrapText="1"/>
    </xf>
    <xf numFmtId="164" fontId="81" fillId="23" borderId="461" xfId="1" applyFont="1" applyFill="1" applyBorder="1" applyAlignment="1">
      <alignment wrapText="1"/>
    </xf>
    <xf numFmtId="164" fontId="53" fillId="19" borderId="467" xfId="1" applyFill="1" applyBorder="1"/>
    <xf numFmtId="164" fontId="53" fillId="19" borderId="461" xfId="1" applyFill="1" applyBorder="1"/>
    <xf numFmtId="164" fontId="53" fillId="0" borderId="467" xfId="1" applyBorder="1"/>
    <xf numFmtId="164" fontId="80" fillId="22" borderId="467" xfId="1" applyFont="1" applyFill="1" applyBorder="1"/>
    <xf numFmtId="164" fontId="78" fillId="24" borderId="0" xfId="1" applyFont="1" applyFill="1"/>
    <xf numFmtId="164" fontId="53" fillId="24" borderId="0" xfId="1" applyFill="1"/>
    <xf numFmtId="164" fontId="53" fillId="17" borderId="0" xfId="1" applyFill="1"/>
    <xf numFmtId="164" fontId="78" fillId="0" borderId="0" xfId="1" applyFont="1" applyFill="1"/>
    <xf numFmtId="164" fontId="70" fillId="17" borderId="0" xfId="1" applyFont="1" applyFill="1" applyBorder="1"/>
    <xf numFmtId="164" fontId="81" fillId="25" borderId="460" xfId="1" applyFont="1" applyFill="1" applyBorder="1" applyAlignment="1">
      <alignment wrapText="1"/>
    </xf>
    <xf numFmtId="164" fontId="81" fillId="25" borderId="457" xfId="1" applyFont="1" applyFill="1" applyBorder="1" applyAlignment="1">
      <alignment wrapText="1"/>
    </xf>
    <xf numFmtId="164" fontId="83" fillId="25" borderId="465" xfId="1" applyFont="1" applyFill="1" applyBorder="1" applyAlignment="1">
      <alignment wrapText="1"/>
    </xf>
    <xf numFmtId="164" fontId="85" fillId="25" borderId="122" xfId="1" applyFont="1" applyFill="1" applyBorder="1" applyAlignment="1">
      <alignment wrapText="1"/>
    </xf>
    <xf numFmtId="164" fontId="81" fillId="25" borderId="122" xfId="1" applyFont="1" applyFill="1" applyBorder="1" applyAlignment="1">
      <alignment wrapText="1"/>
    </xf>
    <xf numFmtId="164" fontId="81" fillId="25" borderId="466" xfId="1" applyFont="1" applyFill="1" applyBorder="1" applyAlignment="1">
      <alignment wrapText="1"/>
    </xf>
    <xf numFmtId="164" fontId="83" fillId="25" borderId="466" xfId="1" applyFont="1" applyFill="1" applyBorder="1" applyAlignment="1">
      <alignment wrapText="1"/>
    </xf>
    <xf numFmtId="164" fontId="70" fillId="19" borderId="461" xfId="1" applyFont="1" applyFill="1" applyBorder="1"/>
    <xf numFmtId="164" fontId="70" fillId="0" borderId="461" xfId="1" applyFont="1" applyBorder="1"/>
    <xf numFmtId="164" fontId="70" fillId="22" borderId="461" xfId="1" applyFont="1" applyFill="1" applyBorder="1"/>
    <xf numFmtId="164" fontId="70" fillId="22" borderId="457" xfId="1" applyFont="1" applyFill="1" applyBorder="1"/>
    <xf numFmtId="164" fontId="53" fillId="0" borderId="0" xfId="1" applyBorder="1" applyAlignment="1">
      <alignment horizontal="left" vertical="center" wrapText="1"/>
    </xf>
    <xf numFmtId="164" fontId="80" fillId="0" borderId="0" xfId="1" applyFont="1" applyBorder="1" applyAlignment="1">
      <alignment horizontal="right"/>
    </xf>
    <xf numFmtId="164" fontId="70" fillId="0" borderId="0" xfId="1" applyFont="1" applyBorder="1"/>
    <xf numFmtId="164" fontId="82" fillId="0" borderId="0" xfId="1" applyFont="1" applyFill="1"/>
    <xf numFmtId="164" fontId="81" fillId="25" borderId="456" xfId="1" applyFont="1" applyFill="1" applyBorder="1" applyAlignment="1">
      <alignment horizontal="center" wrapText="1"/>
    </xf>
    <xf numFmtId="164" fontId="81" fillId="25" borderId="122" xfId="1" applyFont="1" applyFill="1" applyBorder="1" applyAlignment="1">
      <alignment horizontal="center" wrapText="1"/>
    </xf>
    <xf numFmtId="164" fontId="82" fillId="25" borderId="464" xfId="1" applyFont="1" applyFill="1" applyBorder="1" applyAlignment="1">
      <alignment wrapText="1"/>
    </xf>
    <xf numFmtId="164" fontId="70" fillId="22" borderId="464" xfId="1" applyFont="1" applyFill="1" applyBorder="1"/>
    <xf numFmtId="164" fontId="80" fillId="22" borderId="464" xfId="1" applyFont="1" applyFill="1" applyBorder="1"/>
    <xf numFmtId="164" fontId="81" fillId="0" borderId="0" xfId="1" applyFont="1" applyFill="1" applyBorder="1" applyAlignment="1">
      <alignment horizontal="left" vertical="center" wrapText="1"/>
    </xf>
    <xf numFmtId="164" fontId="80" fillId="0" borderId="0" xfId="1" applyFont="1" applyFill="1" applyBorder="1"/>
    <xf numFmtId="164" fontId="70" fillId="0" borderId="0" xfId="1" applyFont="1" applyFill="1" applyBorder="1"/>
    <xf numFmtId="164" fontId="78" fillId="26" borderId="0" xfId="1" applyFont="1" applyFill="1"/>
    <xf numFmtId="164" fontId="53" fillId="26" borderId="0" xfId="1" applyFill="1"/>
    <xf numFmtId="164" fontId="81" fillId="0" borderId="0" xfId="1" applyFont="1" applyBorder="1" applyAlignment="1">
      <alignment horizontal="left"/>
    </xf>
    <xf numFmtId="164" fontId="82" fillId="26" borderId="466" xfId="1" applyFont="1" applyFill="1" applyBorder="1" applyAlignment="1">
      <alignment wrapText="1"/>
    </xf>
    <xf numFmtId="164" fontId="83" fillId="26" borderId="466" xfId="1" applyFont="1" applyFill="1" applyBorder="1" applyAlignment="1">
      <alignment wrapText="1"/>
    </xf>
    <xf numFmtId="164" fontId="82" fillId="26" borderId="122" xfId="1" applyFont="1" applyFill="1" applyBorder="1" applyAlignment="1">
      <alignment wrapText="1"/>
    </xf>
    <xf numFmtId="164" fontId="81" fillId="26" borderId="466" xfId="1" applyFont="1" applyFill="1" applyBorder="1" applyAlignment="1">
      <alignment wrapText="1"/>
    </xf>
    <xf numFmtId="164" fontId="85" fillId="26" borderId="122" xfId="1" applyFont="1" applyFill="1" applyBorder="1" applyAlignment="1">
      <alignment wrapText="1"/>
    </xf>
    <xf numFmtId="164" fontId="81" fillId="26" borderId="468" xfId="1" applyFont="1" applyFill="1" applyBorder="1" applyAlignment="1">
      <alignment wrapText="1"/>
    </xf>
    <xf numFmtId="164" fontId="70" fillId="19" borderId="460" xfId="1" applyFont="1" applyFill="1" applyBorder="1"/>
    <xf numFmtId="164" fontId="70" fillId="19" borderId="467" xfId="1" applyFont="1" applyFill="1" applyBorder="1"/>
    <xf numFmtId="164" fontId="70" fillId="0" borderId="460" xfId="1" applyFont="1" applyBorder="1"/>
    <xf numFmtId="164" fontId="70" fillId="0" borderId="467" xfId="1" applyFont="1" applyBorder="1"/>
    <xf numFmtId="164" fontId="70" fillId="22" borderId="460" xfId="1" applyFont="1" applyFill="1" applyBorder="1"/>
    <xf numFmtId="164" fontId="70" fillId="22" borderId="467" xfId="1" applyFont="1" applyFill="1" applyBorder="1"/>
    <xf numFmtId="164" fontId="81" fillId="0" borderId="0" xfId="1" applyFont="1"/>
    <xf numFmtId="164" fontId="81" fillId="26" borderId="460" xfId="1" applyFont="1" applyFill="1" applyBorder="1" applyAlignment="1">
      <alignment wrapText="1"/>
    </xf>
    <xf numFmtId="164" fontId="81" fillId="26" borderId="457" xfId="1" applyFont="1" applyFill="1" applyBorder="1" applyAlignment="1">
      <alignment wrapText="1"/>
    </xf>
    <xf numFmtId="164" fontId="81" fillId="26" borderId="458" xfId="1" applyFont="1" applyFill="1" applyBorder="1" applyAlignment="1">
      <alignment wrapText="1"/>
    </xf>
    <xf numFmtId="164" fontId="82" fillId="26" borderId="457" xfId="1" applyFont="1" applyFill="1" applyBorder="1" applyAlignment="1">
      <alignment wrapText="1"/>
    </xf>
    <xf numFmtId="164" fontId="70" fillId="19" borderId="464" xfId="1" applyFont="1" applyFill="1" applyBorder="1"/>
    <xf numFmtId="164" fontId="70" fillId="0" borderId="464" xfId="1" applyFont="1" applyBorder="1"/>
    <xf numFmtId="164" fontId="80" fillId="22" borderId="464" xfId="1" applyFont="1" applyFill="1" applyBorder="1" applyAlignment="1">
      <alignment horizontal="right"/>
    </xf>
    <xf numFmtId="164" fontId="80" fillId="22" borderId="457" xfId="1" applyFont="1" applyFill="1" applyBorder="1"/>
    <xf numFmtId="164" fontId="80" fillId="17" borderId="462" xfId="1" applyFont="1" applyFill="1" applyBorder="1" applyAlignment="1">
      <alignment horizontal="right"/>
    </xf>
    <xf numFmtId="164" fontId="70" fillId="17" borderId="463" xfId="1" applyFont="1" applyFill="1" applyBorder="1"/>
    <xf numFmtId="164" fontId="53" fillId="0" borderId="469" xfId="1" applyBorder="1"/>
    <xf numFmtId="164" fontId="79" fillId="26" borderId="458" xfId="1" applyFont="1" applyFill="1" applyBorder="1" applyAlignment="1">
      <alignment horizontal="left" wrapText="1"/>
    </xf>
    <xf numFmtId="164" fontId="81" fillId="26" borderId="457" xfId="1" applyFont="1" applyFill="1" applyBorder="1" applyAlignment="1">
      <alignment horizontal="center" vertical="center" wrapText="1"/>
    </xf>
    <xf numFmtId="164" fontId="80" fillId="26" borderId="470" xfId="1" applyFont="1" applyFill="1" applyBorder="1" applyAlignment="1">
      <alignment horizontal="right"/>
    </xf>
    <xf numFmtId="164" fontId="70" fillId="26" borderId="457" xfId="1" applyFont="1" applyFill="1" applyBorder="1" applyAlignment="1">
      <alignment wrapText="1"/>
    </xf>
    <xf numFmtId="164" fontId="70" fillId="26" borderId="463" xfId="1" applyFont="1" applyFill="1" applyBorder="1" applyAlignment="1">
      <alignment wrapText="1"/>
    </xf>
    <xf numFmtId="164" fontId="80" fillId="26" borderId="457" xfId="1" applyFont="1" applyFill="1" applyBorder="1" applyAlignment="1">
      <alignment wrapText="1"/>
    </xf>
    <xf numFmtId="164" fontId="80" fillId="19" borderId="460" xfId="1" applyFont="1" applyFill="1" applyBorder="1" applyAlignment="1">
      <alignment horizontal="right"/>
    </xf>
    <xf numFmtId="164" fontId="80" fillId="19" borderId="459" xfId="1" applyFont="1" applyFill="1" applyBorder="1"/>
    <xf numFmtId="164" fontId="80" fillId="17" borderId="460" xfId="1" applyFont="1" applyFill="1" applyBorder="1" applyAlignment="1">
      <alignment horizontal="right"/>
    </xf>
    <xf numFmtId="164" fontId="70" fillId="17" borderId="457" xfId="1" applyFont="1" applyFill="1" applyBorder="1"/>
    <xf numFmtId="164" fontId="80" fillId="22" borderId="459" xfId="1" applyFont="1" applyFill="1" applyBorder="1"/>
    <xf numFmtId="164" fontId="80" fillId="17" borderId="470" xfId="1" applyFont="1" applyFill="1" applyBorder="1" applyAlignment="1">
      <alignment horizontal="right"/>
    </xf>
    <xf numFmtId="164" fontId="70" fillId="17" borderId="470" xfId="1" applyFont="1" applyFill="1" applyBorder="1"/>
    <xf numFmtId="164" fontId="80" fillId="22" borderId="463" xfId="1" applyFont="1" applyFill="1" applyBorder="1" applyAlignment="1">
      <alignment horizontal="right"/>
    </xf>
    <xf numFmtId="164" fontId="70" fillId="22" borderId="458" xfId="1" applyFont="1" applyFill="1" applyBorder="1"/>
    <xf numFmtId="164" fontId="81" fillId="0" borderId="0" xfId="1" applyFont="1" applyFill="1" applyBorder="1" applyAlignment="1">
      <alignment horizontal="left"/>
    </xf>
    <xf numFmtId="164" fontId="78" fillId="27" borderId="0" xfId="1" applyFont="1" applyFill="1"/>
    <xf numFmtId="164" fontId="53" fillId="27" borderId="0" xfId="1" applyFill="1"/>
    <xf numFmtId="164" fontId="78" fillId="0" borderId="0" xfId="1" applyFont="1"/>
    <xf numFmtId="164" fontId="81" fillId="27" borderId="467" xfId="1" applyFont="1" applyFill="1" applyBorder="1" applyAlignment="1">
      <alignment wrapText="1"/>
    </xf>
    <xf numFmtId="164" fontId="81" fillId="27" borderId="466" xfId="1" applyFont="1" applyFill="1" applyBorder="1" applyAlignment="1">
      <alignment wrapText="1"/>
    </xf>
    <xf numFmtId="164" fontId="81" fillId="27" borderId="122" xfId="1" applyFont="1" applyFill="1" applyBorder="1" applyAlignment="1">
      <alignment wrapText="1"/>
    </xf>
    <xf numFmtId="164" fontId="82" fillId="27" borderId="457" xfId="1" applyFont="1" applyFill="1" applyBorder="1" applyAlignment="1">
      <alignment wrapText="1"/>
    </xf>
    <xf numFmtId="164" fontId="82" fillId="27" borderId="468" xfId="1" applyFont="1" applyFill="1" applyBorder="1" applyAlignment="1">
      <alignment wrapText="1"/>
    </xf>
    <xf numFmtId="164" fontId="81" fillId="27" borderId="461" xfId="1" applyFont="1" applyFill="1" applyBorder="1" applyAlignment="1">
      <alignment wrapText="1"/>
    </xf>
    <xf numFmtId="164" fontId="81" fillId="27" borderId="457" xfId="1" applyFont="1" applyFill="1" applyBorder="1" applyAlignment="1">
      <alignment wrapText="1"/>
    </xf>
    <xf numFmtId="164" fontId="53" fillId="0" borderId="467" xfId="1" applyFill="1" applyBorder="1"/>
    <xf numFmtId="164" fontId="82" fillId="27" borderId="464" xfId="1" applyFont="1" applyFill="1" applyBorder="1" applyAlignment="1">
      <alignment wrapText="1"/>
    </xf>
    <xf numFmtId="164" fontId="81" fillId="27" borderId="460" xfId="1" applyFont="1" applyFill="1" applyBorder="1" applyAlignment="1">
      <alignment wrapText="1"/>
    </xf>
    <xf numFmtId="164" fontId="70" fillId="19" borderId="122" xfId="1" applyFont="1" applyFill="1" applyBorder="1"/>
    <xf numFmtId="164" fontId="53" fillId="22" borderId="471" xfId="1" applyFill="1" applyBorder="1"/>
    <xf numFmtId="164" fontId="53" fillId="22" borderId="464" xfId="1" applyFill="1" applyBorder="1"/>
    <xf numFmtId="164" fontId="78" fillId="28" borderId="0" xfId="1" applyFont="1" applyFill="1"/>
    <xf numFmtId="164" fontId="53" fillId="28" borderId="0" xfId="1" applyFill="1"/>
    <xf numFmtId="164" fontId="80" fillId="28" borderId="0" xfId="1" applyFont="1" applyFill="1"/>
    <xf numFmtId="164" fontId="79" fillId="28" borderId="455" xfId="1" applyFont="1" applyFill="1" applyBorder="1" applyAlignment="1">
      <alignment wrapText="1"/>
    </xf>
    <xf numFmtId="164" fontId="79" fillId="28" borderId="457" xfId="1" applyFont="1" applyFill="1" applyBorder="1" applyAlignment="1">
      <alignment horizontal="center" wrapText="1"/>
    </xf>
    <xf numFmtId="164" fontId="81" fillId="28" borderId="457" xfId="1" applyFont="1" applyFill="1" applyBorder="1" applyAlignment="1">
      <alignment wrapText="1"/>
    </xf>
    <xf numFmtId="164" fontId="81" fillId="28" borderId="460" xfId="1" applyFont="1" applyFill="1" applyBorder="1" applyAlignment="1">
      <alignment wrapText="1"/>
    </xf>
    <xf numFmtId="164" fontId="81" fillId="28" borderId="463" xfId="1" applyFont="1" applyFill="1" applyBorder="1" applyAlignment="1">
      <alignment wrapText="1"/>
    </xf>
    <xf numFmtId="164" fontId="53" fillId="19" borderId="463" xfId="1" applyFill="1" applyBorder="1"/>
    <xf numFmtId="164" fontId="53" fillId="0" borderId="463" xfId="1" applyBorder="1"/>
    <xf numFmtId="164" fontId="53" fillId="0" borderId="472" xfId="1" applyBorder="1"/>
    <xf numFmtId="164" fontId="53" fillId="0" borderId="456" xfId="1" applyBorder="1"/>
    <xf numFmtId="164" fontId="53" fillId="0" borderId="470" xfId="1" applyBorder="1"/>
    <xf numFmtId="164" fontId="79" fillId="25" borderId="455" xfId="1" applyFont="1" applyFill="1" applyBorder="1" applyAlignment="1">
      <alignment horizontal="left" vertical="center" wrapText="1"/>
    </xf>
    <xf numFmtId="164" fontId="79" fillId="25" borderId="457" xfId="1" applyFont="1" applyFill="1" applyBorder="1" applyAlignment="1">
      <alignment wrapText="1"/>
    </xf>
    <xf numFmtId="166" fontId="80" fillId="0" borderId="457" xfId="1" applyNumberFormat="1" applyFont="1" applyBorder="1"/>
    <xf numFmtId="167" fontId="70" fillId="0" borderId="457" xfId="1" applyNumberFormat="1" applyFont="1" applyBorder="1"/>
    <xf numFmtId="164" fontId="53" fillId="0" borderId="466" xfId="1" applyBorder="1"/>
    <xf numFmtId="0" fontId="5" fillId="2" borderId="473" xfId="0" applyFont="1" applyFill="1" applyBorder="1" applyAlignment="1">
      <alignment horizontal="centerContinuous"/>
    </xf>
    <xf numFmtId="0" fontId="0" fillId="2" borderId="474" xfId="0" applyFill="1" applyBorder="1" applyAlignment="1">
      <alignment horizontal="centerContinuous"/>
    </xf>
    <xf numFmtId="0" fontId="0" fillId="0" borderId="0" xfId="0" applyFont="1"/>
    <xf numFmtId="0" fontId="26" fillId="12" borderId="477" xfId="0" applyFont="1" applyFill="1" applyBorder="1" applyAlignment="1">
      <alignment horizontal="right"/>
    </xf>
    <xf numFmtId="0" fontId="19" fillId="0" borderId="18" xfId="0" applyFont="1" applyFill="1" applyBorder="1"/>
    <xf numFmtId="0" fontId="21" fillId="11" borderId="49" xfId="0" applyFont="1" applyFill="1" applyBorder="1" applyAlignment="1">
      <alignment horizontal="center" wrapText="1"/>
    </xf>
    <xf numFmtId="0" fontId="15" fillId="0" borderId="480" xfId="0" applyFont="1" applyFill="1" applyBorder="1" applyAlignment="1">
      <alignment horizontal="left" vertical="center" wrapText="1"/>
    </xf>
    <xf numFmtId="0" fontId="21" fillId="6" borderId="478" xfId="0" applyFont="1" applyFill="1" applyBorder="1" applyAlignment="1">
      <alignment horizontal="centerContinuous" wrapText="1"/>
    </xf>
    <xf numFmtId="0" fontId="21" fillId="6" borderId="479" xfId="0" applyFont="1" applyFill="1" applyBorder="1" applyAlignment="1">
      <alignment horizontal="centerContinuous" wrapText="1"/>
    </xf>
    <xf numFmtId="0" fontId="22" fillId="11" borderId="478" xfId="0" applyFont="1" applyFill="1" applyBorder="1" applyAlignment="1">
      <alignment horizontal="centerContinuous" wrapText="1"/>
    </xf>
    <xf numFmtId="0" fontId="22" fillId="11" borderId="479" xfId="0" applyFont="1" applyFill="1" applyBorder="1" applyAlignment="1">
      <alignment horizontal="centerContinuous" wrapText="1"/>
    </xf>
    <xf numFmtId="0" fontId="69" fillId="0" borderId="24" xfId="0" applyFont="1" applyBorder="1"/>
    <xf numFmtId="0" fontId="21" fillId="11" borderId="478" xfId="0" applyFont="1" applyFill="1" applyBorder="1" applyAlignment="1">
      <alignment horizontal="centerContinuous" wrapText="1"/>
    </xf>
    <xf numFmtId="0" fontId="21" fillId="11" borderId="401" xfId="0" applyFont="1" applyFill="1" applyBorder="1" applyAlignment="1">
      <alignment horizontal="centerContinuous" wrapText="1"/>
    </xf>
    <xf numFmtId="0" fontId="21" fillId="12" borderId="478" xfId="0" applyFont="1" applyFill="1" applyBorder="1" applyAlignment="1">
      <alignment horizontal="centerContinuous" wrapText="1"/>
    </xf>
    <xf numFmtId="0" fontId="21" fillId="12" borderId="481" xfId="0" applyFont="1" applyFill="1" applyBorder="1" applyAlignment="1">
      <alignment horizontal="centerContinuous" wrapText="1"/>
    </xf>
    <xf numFmtId="0" fontId="21" fillId="12" borderId="479" xfId="0" applyFont="1" applyFill="1" applyBorder="1" applyAlignment="1">
      <alignment horizontal="centerContinuous" wrapText="1"/>
    </xf>
    <xf numFmtId="0" fontId="0" fillId="7" borderId="480" xfId="0" applyFont="1" applyFill="1" applyBorder="1"/>
    <xf numFmtId="0" fontId="0" fillId="12" borderId="478" xfId="0" applyFont="1" applyFill="1" applyBorder="1" applyAlignment="1">
      <alignment wrapText="1"/>
    </xf>
    <xf numFmtId="0" fontId="21" fillId="13" borderId="478" xfId="0" applyFont="1" applyFill="1" applyBorder="1" applyAlignment="1">
      <alignment horizontal="centerContinuous" wrapText="1"/>
    </xf>
    <xf numFmtId="0" fontId="21" fillId="13" borderId="481" xfId="0" applyFont="1" applyFill="1" applyBorder="1" applyAlignment="1">
      <alignment horizontal="centerContinuous" wrapText="1"/>
    </xf>
    <xf numFmtId="0" fontId="21" fillId="13" borderId="401" xfId="0" applyFont="1" applyFill="1" applyBorder="1" applyAlignment="1">
      <alignment wrapText="1"/>
    </xf>
    <xf numFmtId="0" fontId="15" fillId="14" borderId="478" xfId="0" applyFont="1" applyFill="1" applyBorder="1" applyAlignment="1">
      <alignment wrapText="1"/>
    </xf>
    <xf numFmtId="0" fontId="21" fillId="11" borderId="49" xfId="0" applyFont="1" applyFill="1" applyBorder="1" applyAlignment="1">
      <alignment horizontal="center" wrapText="1"/>
    </xf>
    <xf numFmtId="0" fontId="5" fillId="2" borderId="482" xfId="0" applyFont="1" applyFill="1" applyBorder="1" applyAlignment="1">
      <alignment horizontal="centerContinuous"/>
    </xf>
    <xf numFmtId="0" fontId="0" fillId="2" borderId="483" xfId="0" applyFill="1" applyBorder="1" applyAlignment="1">
      <alignment horizontal="centerContinuous"/>
    </xf>
    <xf numFmtId="0" fontId="12" fillId="3" borderId="485" xfId="0" applyFont="1" applyFill="1" applyBorder="1" applyAlignment="1">
      <alignment wrapText="1"/>
    </xf>
    <xf numFmtId="0" fontId="12" fillId="3" borderId="486" xfId="0" applyFont="1" applyFill="1" applyBorder="1" applyAlignment="1">
      <alignment wrapText="1"/>
    </xf>
    <xf numFmtId="0" fontId="13" fillId="3" borderId="487" xfId="0" applyFont="1" applyFill="1" applyBorder="1" applyAlignment="1">
      <alignment horizontal="centerContinuous" wrapText="1"/>
    </xf>
    <xf numFmtId="0" fontId="12" fillId="6" borderId="485" xfId="0" applyFont="1" applyFill="1" applyBorder="1"/>
    <xf numFmtId="0" fontId="12" fillId="6" borderId="486" xfId="0" applyFont="1" applyFill="1" applyBorder="1" applyAlignment="1">
      <alignment horizontal="center" wrapText="1"/>
    </xf>
    <xf numFmtId="0" fontId="12" fillId="6" borderId="487" xfId="0" applyFont="1" applyFill="1" applyBorder="1"/>
    <xf numFmtId="0" fontId="12" fillId="6" borderId="486" xfId="0" applyFont="1" applyFill="1" applyBorder="1" applyAlignment="1">
      <alignment wrapText="1"/>
    </xf>
    <xf numFmtId="0" fontId="12" fillId="9" borderId="485" xfId="0" applyFont="1" applyFill="1" applyBorder="1" applyAlignment="1">
      <alignment wrapText="1"/>
    </xf>
    <xf numFmtId="0" fontId="29" fillId="9" borderId="486" xfId="0" applyFont="1" applyFill="1" applyBorder="1" applyAlignment="1">
      <alignment horizontal="center" wrapText="1"/>
    </xf>
    <xf numFmtId="0" fontId="21" fillId="11" borderId="490" xfId="0" applyFont="1" applyFill="1" applyBorder="1" applyAlignment="1">
      <alignment horizontal="center" wrapText="1"/>
    </xf>
    <xf numFmtId="0" fontId="21" fillId="12" borderId="491" xfId="0" applyFont="1" applyFill="1" applyBorder="1" applyAlignment="1">
      <alignment horizontal="centerContinuous" wrapText="1"/>
    </xf>
    <xf numFmtId="0" fontId="21" fillId="12" borderId="492" xfId="0" applyFont="1" applyFill="1" applyBorder="1" applyAlignment="1">
      <alignment horizontal="centerContinuous" wrapText="1"/>
    </xf>
    <xf numFmtId="0" fontId="21" fillId="12" borderId="493" xfId="0" applyFont="1" applyFill="1" applyBorder="1" applyAlignment="1">
      <alignment horizontal="centerContinuous" wrapText="1"/>
    </xf>
    <xf numFmtId="0" fontId="34" fillId="12" borderId="488" xfId="0" applyFont="1" applyFill="1" applyBorder="1" applyAlignment="1">
      <alignment horizontal="left" wrapText="1"/>
    </xf>
    <xf numFmtId="0" fontId="26" fillId="12" borderId="496" xfId="0" applyFont="1" applyFill="1" applyBorder="1" applyAlignment="1">
      <alignment wrapText="1"/>
    </xf>
    <xf numFmtId="0" fontId="12" fillId="14" borderId="485" xfId="0" applyFont="1" applyFill="1" applyBorder="1" applyAlignment="1">
      <alignment wrapText="1"/>
    </xf>
    <xf numFmtId="0" fontId="15" fillId="14" borderId="497" xfId="0" applyFont="1" applyFill="1" applyBorder="1" applyAlignment="1">
      <alignment wrapText="1"/>
    </xf>
    <xf numFmtId="0" fontId="15" fillId="14" borderId="498" xfId="0" applyFont="1" applyFill="1" applyBorder="1" applyAlignment="1">
      <alignment wrapText="1"/>
    </xf>
    <xf numFmtId="0" fontId="12" fillId="11" borderId="485" xfId="0" applyFont="1" applyFill="1" applyBorder="1" applyAlignment="1">
      <alignment horizontal="left" vertical="center" wrapText="1"/>
    </xf>
    <xf numFmtId="0" fontId="15" fillId="6" borderId="500" xfId="0" applyFont="1" applyFill="1" applyBorder="1" applyAlignment="1">
      <alignment horizontal="center" wrapText="1"/>
    </xf>
    <xf numFmtId="0" fontId="21" fillId="11" borderId="499" xfId="0" applyFont="1" applyFill="1" applyBorder="1" applyAlignment="1">
      <alignment horizontal="centerContinuous" wrapText="1"/>
    </xf>
    <xf numFmtId="0" fontId="26" fillId="12" borderId="502" xfId="0" applyFont="1" applyFill="1" applyBorder="1" applyAlignment="1">
      <alignment horizontal="right"/>
    </xf>
    <xf numFmtId="0" fontId="21" fillId="13" borderId="499" xfId="0" applyFont="1" applyFill="1" applyBorder="1" applyAlignment="1">
      <alignment horizontal="centerContinuous" wrapText="1"/>
    </xf>
    <xf numFmtId="0" fontId="15" fillId="14" borderId="500" xfId="0" applyFont="1" applyFill="1" applyBorder="1" applyAlignment="1">
      <alignment wrapText="1"/>
    </xf>
    <xf numFmtId="0" fontId="5" fillId="2" borderId="503" xfId="0" applyFont="1" applyFill="1" applyBorder="1" applyAlignment="1">
      <alignment horizontal="centerContinuous"/>
    </xf>
    <xf numFmtId="0" fontId="0" fillId="2" borderId="504" xfId="0" applyFill="1" applyBorder="1" applyAlignment="1">
      <alignment horizontal="centerContinuous"/>
    </xf>
    <xf numFmtId="0" fontId="26" fillId="12" borderId="507" xfId="0" applyFont="1" applyFill="1" applyBorder="1" applyAlignment="1">
      <alignment horizontal="right"/>
    </xf>
    <xf numFmtId="0" fontId="5" fillId="2" borderId="508" xfId="0" applyFont="1" applyFill="1" applyBorder="1" applyAlignment="1">
      <alignment horizontal="centerContinuous"/>
    </xf>
    <xf numFmtId="0" fontId="0" fillId="2" borderId="509" xfId="0" applyFill="1" applyBorder="1" applyAlignment="1">
      <alignment horizontal="centerContinuous"/>
    </xf>
    <xf numFmtId="0" fontId="26" fillId="12" borderId="512" xfId="0" applyFont="1" applyFill="1" applyBorder="1" applyAlignment="1">
      <alignment horizontal="right"/>
    </xf>
    <xf numFmtId="0" fontId="5" fillId="2" borderId="513" xfId="0" applyFont="1" applyFill="1" applyBorder="1" applyAlignment="1">
      <alignment horizontal="centerContinuous"/>
    </xf>
    <xf numFmtId="0" fontId="0" fillId="2" borderId="514" xfId="0" applyFill="1" applyBorder="1" applyAlignment="1">
      <alignment horizontal="centerContinuous"/>
    </xf>
    <xf numFmtId="0" fontId="22" fillId="6" borderId="517" xfId="0" applyFont="1" applyFill="1" applyBorder="1" applyAlignment="1">
      <alignment horizontal="centerContinuous" wrapText="1"/>
    </xf>
    <xf numFmtId="0" fontId="21" fillId="6" borderId="518" xfId="0" applyFont="1" applyFill="1" applyBorder="1" applyAlignment="1">
      <alignment horizontal="centerContinuous" wrapText="1"/>
    </xf>
    <xf numFmtId="0" fontId="21" fillId="6" borderId="519" xfId="0" applyFont="1" applyFill="1" applyBorder="1" applyAlignment="1">
      <alignment horizontal="centerContinuous" wrapText="1"/>
    </xf>
    <xf numFmtId="0" fontId="12" fillId="6" borderId="520" xfId="0" applyFont="1" applyFill="1" applyBorder="1"/>
    <xf numFmtId="0" fontId="12" fillId="6" borderId="521" xfId="0" applyFont="1" applyFill="1" applyBorder="1" applyAlignment="1">
      <alignment horizontal="center" wrapText="1"/>
    </xf>
    <xf numFmtId="0" fontId="12" fillId="9" borderId="520" xfId="0" applyFont="1" applyFill="1" applyBorder="1" applyAlignment="1">
      <alignment wrapText="1"/>
    </xf>
    <xf numFmtId="0" fontId="29" fillId="9" borderId="521" xfId="0" applyFont="1" applyFill="1" applyBorder="1" applyAlignment="1">
      <alignment horizontal="center" wrapText="1"/>
    </xf>
    <xf numFmtId="0" fontId="22" fillId="11" borderId="518" xfId="0" applyFont="1" applyFill="1" applyBorder="1" applyAlignment="1">
      <alignment horizontal="centerContinuous" wrapText="1"/>
    </xf>
    <xf numFmtId="0" fontId="22" fillId="11" borderId="519" xfId="0" applyFont="1" applyFill="1" applyBorder="1" applyAlignment="1">
      <alignment horizontal="centerContinuous" wrapText="1"/>
    </xf>
    <xf numFmtId="0" fontId="21" fillId="11" borderId="523" xfId="0" applyFont="1" applyFill="1" applyBorder="1" applyAlignment="1">
      <alignment horizontal="center" wrapText="1"/>
    </xf>
    <xf numFmtId="0" fontId="21" fillId="11" borderId="518" xfId="0" applyFont="1" applyFill="1" applyBorder="1" applyAlignment="1">
      <alignment horizontal="centerContinuous" wrapText="1"/>
    </xf>
    <xf numFmtId="0" fontId="21" fillId="12" borderId="524" xfId="0" applyFont="1" applyFill="1" applyBorder="1" applyAlignment="1">
      <alignment horizontal="centerContinuous" wrapText="1"/>
    </xf>
    <xf numFmtId="0" fontId="21" fillId="12" borderId="525" xfId="0" applyFont="1" applyFill="1" applyBorder="1" applyAlignment="1">
      <alignment horizontal="centerContinuous" wrapText="1"/>
    </xf>
    <xf numFmtId="0" fontId="21" fillId="12" borderId="526" xfId="0" applyFont="1" applyFill="1" applyBorder="1" applyAlignment="1">
      <alignment horizontal="centerContinuous" wrapText="1"/>
    </xf>
    <xf numFmtId="0" fontId="21" fillId="12" borderId="518" xfId="0" applyFont="1" applyFill="1" applyBorder="1" applyAlignment="1">
      <alignment horizontal="centerContinuous" wrapText="1"/>
    </xf>
    <xf numFmtId="0" fontId="21" fillId="12" borderId="529" xfId="0" applyFont="1" applyFill="1" applyBorder="1" applyAlignment="1">
      <alignment horizontal="centerContinuous" wrapText="1"/>
    </xf>
    <xf numFmtId="0" fontId="21" fillId="12" borderId="519" xfId="0" applyFont="1" applyFill="1" applyBorder="1" applyAlignment="1">
      <alignment horizontal="centerContinuous" wrapText="1"/>
    </xf>
    <xf numFmtId="0" fontId="0" fillId="7" borderId="530" xfId="0" applyFont="1" applyFill="1" applyBorder="1"/>
    <xf numFmtId="0" fontId="26" fillId="12" borderId="531" xfId="0" applyFont="1" applyFill="1" applyBorder="1" applyAlignment="1">
      <alignment horizontal="right"/>
    </xf>
    <xf numFmtId="0" fontId="0" fillId="12" borderId="518" xfId="0" applyFont="1" applyFill="1" applyBorder="1" applyAlignment="1">
      <alignment wrapText="1"/>
    </xf>
    <xf numFmtId="0" fontId="21" fillId="13" borderId="518" xfId="0" applyFont="1" applyFill="1" applyBorder="1" applyAlignment="1">
      <alignment horizontal="centerContinuous" wrapText="1"/>
    </xf>
    <xf numFmtId="0" fontId="21" fillId="13" borderId="529" xfId="0" applyFont="1" applyFill="1" applyBorder="1" applyAlignment="1">
      <alignment horizontal="centerContinuous" wrapText="1"/>
    </xf>
    <xf numFmtId="0" fontId="12" fillId="14" borderId="520" xfId="0" applyFont="1" applyFill="1" applyBorder="1" applyAlignment="1">
      <alignment wrapText="1"/>
    </xf>
    <xf numFmtId="0" fontId="15" fillId="14" borderId="518" xfId="0" applyFont="1" applyFill="1" applyBorder="1" applyAlignment="1">
      <alignment wrapText="1"/>
    </xf>
    <xf numFmtId="0" fontId="12" fillId="11" borderId="520" xfId="0" applyFont="1" applyFill="1" applyBorder="1" applyAlignment="1">
      <alignment horizontal="left" vertical="center" wrapText="1"/>
    </xf>
    <xf numFmtId="0" fontId="5" fillId="2" borderId="532" xfId="0" applyFont="1" applyFill="1" applyBorder="1" applyAlignment="1">
      <alignment horizontal="centerContinuous"/>
    </xf>
    <xf numFmtId="0" fontId="0" fillId="2" borderId="533" xfId="0" applyFill="1" applyBorder="1" applyAlignment="1">
      <alignment horizontal="centerContinuous"/>
    </xf>
    <xf numFmtId="0" fontId="12" fillId="3" borderId="520" xfId="0" applyFont="1" applyFill="1" applyBorder="1" applyAlignment="1">
      <alignment wrapText="1"/>
    </xf>
    <xf numFmtId="0" fontId="12" fillId="3" borderId="521" xfId="0" applyFont="1" applyFill="1" applyBorder="1" applyAlignment="1">
      <alignment wrapText="1"/>
    </xf>
    <xf numFmtId="0" fontId="15" fillId="0" borderId="530" xfId="0" applyFont="1" applyFill="1" applyBorder="1" applyAlignment="1">
      <alignment horizontal="left" vertical="center" wrapText="1"/>
    </xf>
    <xf numFmtId="0" fontId="12" fillId="6" borderId="521" xfId="0" applyFont="1" applyFill="1" applyBorder="1" applyAlignment="1">
      <alignment wrapText="1"/>
    </xf>
    <xf numFmtId="0" fontId="21" fillId="11" borderId="49" xfId="0" applyFont="1" applyFill="1" applyBorder="1" applyAlignment="1">
      <alignment horizontal="center" wrapText="1"/>
    </xf>
    <xf numFmtId="0" fontId="21" fillId="11" borderId="49" xfId="0" applyFont="1" applyFill="1" applyBorder="1" applyAlignment="1">
      <alignment horizontal="center" wrapText="1"/>
    </xf>
    <xf numFmtId="0" fontId="22" fillId="6" borderId="536" xfId="0" applyFont="1" applyFill="1" applyBorder="1" applyAlignment="1">
      <alignment horizontal="centerContinuous" wrapText="1"/>
    </xf>
    <xf numFmtId="0" fontId="21" fillId="6" borderId="537" xfId="0" applyFont="1" applyFill="1" applyBorder="1" applyAlignment="1">
      <alignment horizontal="centerContinuous" wrapText="1"/>
    </xf>
    <xf numFmtId="0" fontId="21" fillId="6" borderId="538" xfId="0" applyFont="1" applyFill="1" applyBorder="1" applyAlignment="1">
      <alignment horizontal="centerContinuous" wrapText="1"/>
    </xf>
    <xf numFmtId="0" fontId="12" fillId="6" borderId="539" xfId="0" applyFont="1" applyFill="1" applyBorder="1"/>
    <xf numFmtId="0" fontId="12" fillId="6" borderId="540" xfId="0" applyFont="1" applyFill="1" applyBorder="1" applyAlignment="1">
      <alignment horizontal="center" wrapText="1"/>
    </xf>
    <xf numFmtId="0" fontId="16" fillId="6" borderId="541" xfId="0" applyFont="1" applyFill="1" applyBorder="1" applyAlignment="1">
      <alignment wrapText="1"/>
    </xf>
    <xf numFmtId="0" fontId="12" fillId="9" borderId="539" xfId="0" applyFont="1" applyFill="1" applyBorder="1" applyAlignment="1">
      <alignment wrapText="1"/>
    </xf>
    <xf numFmtId="0" fontId="29" fillId="9" borderId="540" xfId="0" applyFont="1" applyFill="1" applyBorder="1" applyAlignment="1">
      <alignment horizontal="center" wrapText="1"/>
    </xf>
    <xf numFmtId="0" fontId="16" fillId="9" borderId="541" xfId="0" applyFont="1" applyFill="1" applyBorder="1" applyAlignment="1">
      <alignment wrapText="1"/>
    </xf>
    <xf numFmtId="0" fontId="22" fillId="11" borderId="536" xfId="0" applyFont="1" applyFill="1" applyBorder="1" applyAlignment="1">
      <alignment horizontal="centerContinuous" wrapText="1"/>
    </xf>
    <xf numFmtId="0" fontId="22" fillId="11" borderId="537" xfId="0" applyFont="1" applyFill="1" applyBorder="1" applyAlignment="1">
      <alignment horizontal="centerContinuous" wrapText="1"/>
    </xf>
    <xf numFmtId="0" fontId="22" fillId="11" borderId="538" xfId="0" applyFont="1" applyFill="1" applyBorder="1" applyAlignment="1">
      <alignment horizontal="centerContinuous" wrapText="1"/>
    </xf>
    <xf numFmtId="0" fontId="21" fillId="11" borderId="543" xfId="0" applyFont="1" applyFill="1" applyBorder="1" applyAlignment="1">
      <alignment horizontal="center" wrapText="1"/>
    </xf>
    <xf numFmtId="0" fontId="21" fillId="11" borderId="544" xfId="0" applyFont="1" applyFill="1" applyBorder="1" applyAlignment="1">
      <alignment horizontal="centerContinuous" wrapText="1"/>
    </xf>
    <xf numFmtId="0" fontId="21" fillId="11" borderId="537" xfId="0" applyFont="1" applyFill="1" applyBorder="1" applyAlignment="1">
      <alignment horizontal="centerContinuous" wrapText="1"/>
    </xf>
    <xf numFmtId="0" fontId="21" fillId="11" borderId="541" xfId="0" applyFont="1" applyFill="1" applyBorder="1" applyAlignment="1">
      <alignment horizontal="centerContinuous" wrapText="1"/>
    </xf>
    <xf numFmtId="0" fontId="21" fillId="12" borderId="545" xfId="0" applyFont="1" applyFill="1" applyBorder="1" applyAlignment="1">
      <alignment horizontal="centerContinuous" wrapText="1"/>
    </xf>
    <xf numFmtId="0" fontId="21" fillId="12" borderId="546" xfId="0" applyFont="1" applyFill="1" applyBorder="1" applyAlignment="1">
      <alignment horizontal="centerContinuous" wrapText="1"/>
    </xf>
    <xf numFmtId="0" fontId="21" fillId="12" borderId="547" xfId="0" applyFont="1" applyFill="1" applyBorder="1" applyAlignment="1">
      <alignment horizontal="centerContinuous" wrapText="1"/>
    </xf>
    <xf numFmtId="0" fontId="21" fillId="12" borderId="537" xfId="0" applyFont="1" applyFill="1" applyBorder="1" applyAlignment="1">
      <alignment horizontal="centerContinuous" wrapText="1"/>
    </xf>
    <xf numFmtId="0" fontId="21" fillId="12" borderId="550" xfId="0" applyFont="1" applyFill="1" applyBorder="1" applyAlignment="1">
      <alignment horizontal="centerContinuous" wrapText="1"/>
    </xf>
    <xf numFmtId="0" fontId="21" fillId="12" borderId="538" xfId="0" applyFont="1" applyFill="1" applyBorder="1" applyAlignment="1">
      <alignment horizontal="centerContinuous" wrapText="1"/>
    </xf>
    <xf numFmtId="0" fontId="0" fillId="7" borderId="551" xfId="0" applyFont="1" applyFill="1" applyBorder="1"/>
    <xf numFmtId="0" fontId="34" fillId="12" borderId="552" xfId="0" applyFont="1" applyFill="1" applyBorder="1" applyAlignment="1">
      <alignment horizontal="left" wrapText="1"/>
    </xf>
    <xf numFmtId="0" fontId="26" fillId="12" borderId="553" xfId="0" applyFont="1" applyFill="1" applyBorder="1" applyAlignment="1">
      <alignment horizontal="right"/>
    </xf>
    <xf numFmtId="0" fontId="0" fillId="12" borderId="537" xfId="0" applyFont="1" applyFill="1" applyBorder="1" applyAlignment="1">
      <alignment wrapText="1"/>
    </xf>
    <xf numFmtId="0" fontId="26" fillId="12" borderId="554" xfId="0" applyFont="1" applyFill="1" applyBorder="1" applyAlignment="1">
      <alignment wrapText="1"/>
    </xf>
    <xf numFmtId="0" fontId="21" fillId="13" borderId="544" xfId="0" applyFont="1" applyFill="1" applyBorder="1" applyAlignment="1">
      <alignment horizontal="centerContinuous" wrapText="1"/>
    </xf>
    <xf numFmtId="0" fontId="21" fillId="13" borderId="537" xfId="0" applyFont="1" applyFill="1" applyBorder="1" applyAlignment="1">
      <alignment horizontal="centerContinuous" wrapText="1"/>
    </xf>
    <xf numFmtId="0" fontId="21" fillId="13" borderId="550" xfId="0" applyFont="1" applyFill="1" applyBorder="1" applyAlignment="1">
      <alignment horizontal="centerContinuous" wrapText="1"/>
    </xf>
    <xf numFmtId="0" fontId="21" fillId="13" borderId="541" xfId="0" applyFont="1" applyFill="1" applyBorder="1" applyAlignment="1">
      <alignment wrapText="1"/>
    </xf>
    <xf numFmtId="0" fontId="12" fillId="14" borderId="539" xfId="0" applyFont="1" applyFill="1" applyBorder="1" applyAlignment="1">
      <alignment wrapText="1"/>
    </xf>
    <xf numFmtId="0" fontId="15" fillId="14" borderId="556" xfId="0" applyFont="1" applyFill="1" applyBorder="1" applyAlignment="1">
      <alignment wrapText="1"/>
    </xf>
    <xf numFmtId="0" fontId="15" fillId="14" borderId="537" xfId="0" applyFont="1" applyFill="1" applyBorder="1" applyAlignment="1">
      <alignment wrapText="1"/>
    </xf>
    <xf numFmtId="0" fontId="15" fillId="14" borderId="557" xfId="0" applyFont="1" applyFill="1" applyBorder="1" applyAlignment="1">
      <alignment wrapText="1"/>
    </xf>
    <xf numFmtId="0" fontId="15" fillId="14" borderId="558" xfId="0" applyFont="1" applyFill="1" applyBorder="1" applyAlignment="1">
      <alignment wrapText="1"/>
    </xf>
    <xf numFmtId="0" fontId="12" fillId="11" borderId="539" xfId="0" applyFont="1" applyFill="1" applyBorder="1" applyAlignment="1">
      <alignment horizontal="left" vertical="center" wrapText="1"/>
    </xf>
    <xf numFmtId="0" fontId="0" fillId="0" borderId="26" xfId="0" applyBorder="1" applyAlignment="1">
      <alignment horizontal="left" vertical="center" wrapText="1"/>
    </xf>
    <xf numFmtId="0" fontId="19" fillId="4" borderId="90" xfId="0" applyFont="1" applyFill="1" applyBorder="1" applyAlignment="1">
      <alignment horizontal="center"/>
    </xf>
    <xf numFmtId="0" fontId="19" fillId="0" borderId="92" xfId="0" applyFont="1" applyBorder="1" applyAlignment="1">
      <alignment horizontal="center"/>
    </xf>
    <xf numFmtId="4" fontId="19" fillId="7" borderId="48" xfId="0" applyNumberFormat="1" applyFont="1" applyFill="1" applyBorder="1" applyAlignment="1">
      <alignment horizontal="right" vertical="center" wrapText="1"/>
    </xf>
    <xf numFmtId="0" fontId="5" fillId="2" borderId="559" xfId="0" applyFont="1" applyFill="1" applyBorder="1" applyAlignment="1">
      <alignment horizontal="centerContinuous"/>
    </xf>
    <xf numFmtId="0" fontId="0" fillId="2" borderId="560" xfId="0" applyFill="1" applyBorder="1" applyAlignment="1">
      <alignment horizontal="centerContinuous"/>
    </xf>
    <xf numFmtId="0" fontId="12" fillId="3" borderId="539" xfId="0" applyFont="1" applyFill="1" applyBorder="1" applyAlignment="1">
      <alignment wrapText="1"/>
    </xf>
    <xf numFmtId="0" fontId="12" fillId="3" borderId="540" xfId="0" applyFont="1" applyFill="1" applyBorder="1" applyAlignment="1">
      <alignment wrapText="1"/>
    </xf>
    <xf numFmtId="0" fontId="15" fillId="6" borderId="556" xfId="0" applyFont="1" applyFill="1" applyBorder="1" applyAlignment="1">
      <alignment horizontal="center" wrapText="1"/>
    </xf>
    <xf numFmtId="0" fontId="15" fillId="0" borderId="551" xfId="0" applyFont="1" applyFill="1" applyBorder="1" applyAlignment="1">
      <alignment horizontal="left" vertical="center" wrapText="1"/>
    </xf>
    <xf numFmtId="0" fontId="12" fillId="6" borderId="540" xfId="0" applyFont="1" applyFill="1" applyBorder="1" applyAlignment="1">
      <alignment wrapText="1"/>
    </xf>
    <xf numFmtId="0" fontId="26" fillId="12" borderId="563" xfId="0" applyFont="1" applyFill="1" applyBorder="1" applyAlignment="1">
      <alignment horizontal="right"/>
    </xf>
    <xf numFmtId="0" fontId="21" fillId="11" borderId="49" xfId="0" applyFont="1" applyFill="1" applyBorder="1" applyAlignment="1">
      <alignment horizontal="center" wrapText="1"/>
    </xf>
    <xf numFmtId="0" fontId="5" fillId="2" borderId="564" xfId="0" applyFont="1" applyFill="1" applyBorder="1" applyAlignment="1">
      <alignment horizontal="centerContinuous"/>
    </xf>
    <xf numFmtId="0" fontId="0" fillId="2" borderId="565" xfId="0" applyFill="1" applyBorder="1" applyAlignment="1">
      <alignment horizontal="centerContinuous"/>
    </xf>
    <xf numFmtId="0" fontId="13" fillId="3" borderId="555" xfId="0" applyFont="1" applyFill="1" applyBorder="1" applyAlignment="1">
      <alignment horizontal="centerContinuous" wrapText="1"/>
    </xf>
    <xf numFmtId="0" fontId="12" fillId="6" borderId="555" xfId="0" applyFont="1" applyFill="1" applyBorder="1"/>
    <xf numFmtId="0" fontId="22" fillId="6" borderId="568" xfId="0" applyFont="1" applyFill="1" applyBorder="1" applyAlignment="1">
      <alignment horizontal="centerContinuous" wrapText="1"/>
    </xf>
    <xf numFmtId="0" fontId="21" fillId="6" borderId="569" xfId="0" applyFont="1" applyFill="1" applyBorder="1" applyAlignment="1">
      <alignment horizontal="centerContinuous" wrapText="1"/>
    </xf>
    <xf numFmtId="0" fontId="21" fillId="6" borderId="570" xfId="0" applyFont="1" applyFill="1" applyBorder="1" applyAlignment="1">
      <alignment horizontal="centerContinuous" wrapText="1"/>
    </xf>
    <xf numFmtId="0" fontId="12" fillId="6" borderId="571" xfId="0" applyFont="1" applyFill="1" applyBorder="1"/>
    <xf numFmtId="0" fontId="12" fillId="6" borderId="572" xfId="0" applyFont="1" applyFill="1" applyBorder="1" applyAlignment="1">
      <alignment horizontal="center" wrapText="1"/>
    </xf>
    <xf numFmtId="0" fontId="16" fillId="6" borderId="573" xfId="0" applyFont="1" applyFill="1" applyBorder="1" applyAlignment="1">
      <alignment wrapText="1"/>
    </xf>
    <xf numFmtId="0" fontId="12" fillId="9" borderId="571" xfId="0" applyFont="1" applyFill="1" applyBorder="1" applyAlignment="1">
      <alignment wrapText="1"/>
    </xf>
    <xf numFmtId="0" fontId="29" fillId="9" borderId="572" xfId="0" applyFont="1" applyFill="1" applyBorder="1" applyAlignment="1">
      <alignment horizontal="center" wrapText="1"/>
    </xf>
    <xf numFmtId="0" fontId="16" fillId="9" borderId="573" xfId="0" applyFont="1" applyFill="1" applyBorder="1" applyAlignment="1">
      <alignment wrapText="1"/>
    </xf>
    <xf numFmtId="0" fontId="22" fillId="11" borderId="569" xfId="0" applyFont="1" applyFill="1" applyBorder="1" applyAlignment="1">
      <alignment horizontal="centerContinuous" wrapText="1"/>
    </xf>
    <xf numFmtId="0" fontId="22" fillId="11" borderId="570" xfId="0" applyFont="1" applyFill="1" applyBorder="1" applyAlignment="1">
      <alignment horizontal="centerContinuous" wrapText="1"/>
    </xf>
    <xf numFmtId="0" fontId="21" fillId="11" borderId="575" xfId="0" applyFont="1" applyFill="1" applyBorder="1" applyAlignment="1">
      <alignment horizontal="center" wrapText="1"/>
    </xf>
    <xf numFmtId="0" fontId="21" fillId="11" borderId="569" xfId="0" applyFont="1" applyFill="1" applyBorder="1" applyAlignment="1">
      <alignment horizontal="centerContinuous" wrapText="1"/>
    </xf>
    <xf numFmtId="0" fontId="21" fillId="11" borderId="573" xfId="0" applyFont="1" applyFill="1" applyBorder="1" applyAlignment="1">
      <alignment horizontal="centerContinuous" wrapText="1"/>
    </xf>
    <xf numFmtId="0" fontId="21" fillId="12" borderId="576" xfId="0" applyFont="1" applyFill="1" applyBorder="1" applyAlignment="1">
      <alignment horizontal="centerContinuous" wrapText="1"/>
    </xf>
    <xf numFmtId="0" fontId="21" fillId="12" borderId="577" xfId="0" applyFont="1" applyFill="1" applyBorder="1" applyAlignment="1">
      <alignment horizontal="centerContinuous" wrapText="1"/>
    </xf>
    <xf numFmtId="0" fontId="21" fillId="12" borderId="578" xfId="0" applyFont="1" applyFill="1" applyBorder="1" applyAlignment="1">
      <alignment horizontal="centerContinuous" wrapText="1"/>
    </xf>
    <xf numFmtId="0" fontId="21" fillId="12" borderId="569" xfId="0" applyFont="1" applyFill="1" applyBorder="1" applyAlignment="1">
      <alignment horizontal="centerContinuous" wrapText="1"/>
    </xf>
    <xf numFmtId="0" fontId="21" fillId="12" borderId="581" xfId="0" applyFont="1" applyFill="1" applyBorder="1" applyAlignment="1">
      <alignment horizontal="centerContinuous" wrapText="1"/>
    </xf>
    <xf numFmtId="0" fontId="21" fillId="12" borderId="570" xfId="0" applyFont="1" applyFill="1" applyBorder="1" applyAlignment="1">
      <alignment horizontal="centerContinuous" wrapText="1"/>
    </xf>
    <xf numFmtId="0" fontId="0" fillId="7" borderId="582" xfId="0" applyFont="1" applyFill="1" applyBorder="1"/>
    <xf numFmtId="0" fontId="26" fillId="12" borderId="583" xfId="0" applyFont="1" applyFill="1" applyBorder="1" applyAlignment="1">
      <alignment horizontal="right"/>
    </xf>
    <xf numFmtId="0" fontId="0" fillId="12" borderId="569" xfId="0" applyFont="1" applyFill="1" applyBorder="1" applyAlignment="1">
      <alignment wrapText="1"/>
    </xf>
    <xf numFmtId="0" fontId="21" fillId="13" borderId="569" xfId="0" applyFont="1" applyFill="1" applyBorder="1" applyAlignment="1">
      <alignment horizontal="centerContinuous" wrapText="1"/>
    </xf>
    <xf numFmtId="0" fontId="21" fillId="13" borderId="581" xfId="0" applyFont="1" applyFill="1" applyBorder="1" applyAlignment="1">
      <alignment horizontal="centerContinuous" wrapText="1"/>
    </xf>
    <xf numFmtId="0" fontId="21" fillId="13" borderId="573" xfId="0" applyFont="1" applyFill="1" applyBorder="1" applyAlignment="1">
      <alignment wrapText="1"/>
    </xf>
    <xf numFmtId="0" fontId="12" fillId="14" borderId="571" xfId="0" applyFont="1" applyFill="1" applyBorder="1" applyAlignment="1">
      <alignment wrapText="1"/>
    </xf>
    <xf numFmtId="0" fontId="15" fillId="14" borderId="569" xfId="0" applyFont="1" applyFill="1" applyBorder="1" applyAlignment="1">
      <alignment wrapText="1"/>
    </xf>
    <xf numFmtId="0" fontId="12" fillId="11" borderId="571" xfId="0" applyFont="1" applyFill="1" applyBorder="1" applyAlignment="1">
      <alignment horizontal="left" vertical="center" wrapText="1"/>
    </xf>
    <xf numFmtId="0" fontId="5" fillId="2" borderId="584" xfId="0" applyFont="1" applyFill="1" applyBorder="1" applyAlignment="1">
      <alignment horizontal="centerContinuous"/>
    </xf>
    <xf numFmtId="0" fontId="0" fillId="2" borderId="585" xfId="0" applyFill="1" applyBorder="1" applyAlignment="1">
      <alignment horizontal="centerContinuous"/>
    </xf>
    <xf numFmtId="0" fontId="12" fillId="3" borderId="571" xfId="0" applyFont="1" applyFill="1" applyBorder="1" applyAlignment="1">
      <alignment wrapText="1"/>
    </xf>
    <xf numFmtId="0" fontId="12" fillId="3" borderId="572" xfId="0" applyFont="1" applyFill="1" applyBorder="1" applyAlignment="1">
      <alignment wrapText="1"/>
    </xf>
    <xf numFmtId="0" fontId="15" fillId="0" borderId="582" xfId="0" applyFont="1" applyFill="1" applyBorder="1" applyAlignment="1">
      <alignment horizontal="left" vertical="center" wrapText="1"/>
    </xf>
    <xf numFmtId="0" fontId="12" fillId="6" borderId="572" xfId="0" applyFont="1" applyFill="1" applyBorder="1" applyAlignment="1">
      <alignment wrapText="1"/>
    </xf>
    <xf numFmtId="0" fontId="22" fillId="6" borderId="589" xfId="0" applyFont="1" applyFill="1" applyBorder="1" applyAlignment="1">
      <alignment horizontal="centerContinuous" wrapText="1"/>
    </xf>
    <xf numFmtId="0" fontId="21" fillId="6" borderId="590" xfId="0" applyFont="1" applyFill="1" applyBorder="1" applyAlignment="1">
      <alignment horizontal="centerContinuous" wrapText="1"/>
    </xf>
    <xf numFmtId="0" fontId="21" fillId="6" borderId="591" xfId="0" applyFont="1" applyFill="1" applyBorder="1" applyAlignment="1">
      <alignment horizontal="centerContinuous" wrapText="1"/>
    </xf>
    <xf numFmtId="0" fontId="12" fillId="6" borderId="592" xfId="0" applyFont="1" applyFill="1" applyBorder="1"/>
    <xf numFmtId="0" fontId="12" fillId="6" borderId="593" xfId="0" applyFont="1" applyFill="1" applyBorder="1" applyAlignment="1">
      <alignment horizontal="center" wrapText="1"/>
    </xf>
    <xf numFmtId="0" fontId="12" fillId="9" borderId="592" xfId="0" applyFont="1" applyFill="1" applyBorder="1" applyAlignment="1">
      <alignment wrapText="1"/>
    </xf>
    <xf numFmtId="0" fontId="29" fillId="9" borderId="593" xfId="0" applyFont="1" applyFill="1" applyBorder="1" applyAlignment="1">
      <alignment horizontal="center" wrapText="1"/>
    </xf>
    <xf numFmtId="0" fontId="22" fillId="11" borderId="590" xfId="0" applyFont="1" applyFill="1" applyBorder="1" applyAlignment="1">
      <alignment horizontal="centerContinuous" wrapText="1"/>
    </xf>
    <xf numFmtId="0" fontId="22" fillId="11" borderId="591" xfId="0" applyFont="1" applyFill="1" applyBorder="1" applyAlignment="1">
      <alignment horizontal="centerContinuous" wrapText="1"/>
    </xf>
    <xf numFmtId="0" fontId="21" fillId="11" borderId="595" xfId="0" applyFont="1" applyFill="1" applyBorder="1" applyAlignment="1">
      <alignment horizontal="center" wrapText="1"/>
    </xf>
    <xf numFmtId="0" fontId="21" fillId="11" borderId="590" xfId="0" applyFont="1" applyFill="1" applyBorder="1" applyAlignment="1">
      <alignment horizontal="centerContinuous" wrapText="1"/>
    </xf>
    <xf numFmtId="0" fontId="21" fillId="12" borderId="596" xfId="0" applyFont="1" applyFill="1" applyBorder="1" applyAlignment="1">
      <alignment horizontal="centerContinuous" wrapText="1"/>
    </xf>
    <xf numFmtId="0" fontId="21" fillId="12" borderId="597" xfId="0" applyFont="1" applyFill="1" applyBorder="1" applyAlignment="1">
      <alignment horizontal="centerContinuous" wrapText="1"/>
    </xf>
    <xf numFmtId="0" fontId="21" fillId="12" borderId="598" xfId="0" applyFont="1" applyFill="1" applyBorder="1" applyAlignment="1">
      <alignment horizontal="centerContinuous" wrapText="1"/>
    </xf>
    <xf numFmtId="0" fontId="21" fillId="12" borderId="590" xfId="0" applyFont="1" applyFill="1" applyBorder="1" applyAlignment="1">
      <alignment horizontal="centerContinuous" wrapText="1"/>
    </xf>
    <xf numFmtId="0" fontId="21" fillId="12" borderId="601" xfId="0" applyFont="1" applyFill="1" applyBorder="1" applyAlignment="1">
      <alignment horizontal="centerContinuous" wrapText="1"/>
    </xf>
    <xf numFmtId="0" fontId="21" fillId="12" borderId="591" xfId="0" applyFont="1" applyFill="1" applyBorder="1" applyAlignment="1">
      <alignment horizontal="centerContinuous" wrapText="1"/>
    </xf>
    <xf numFmtId="0" fontId="0" fillId="7" borderId="602" xfId="0" applyFont="1" applyFill="1" applyBorder="1"/>
    <xf numFmtId="0" fontId="26" fillId="12" borderId="603" xfId="0" applyFont="1" applyFill="1" applyBorder="1" applyAlignment="1">
      <alignment horizontal="right"/>
    </xf>
    <xf numFmtId="0" fontId="0" fillId="12" borderId="590" xfId="0" applyFont="1" applyFill="1" applyBorder="1" applyAlignment="1">
      <alignment wrapText="1"/>
    </xf>
    <xf numFmtId="0" fontId="21" fillId="13" borderId="590" xfId="0" applyFont="1" applyFill="1" applyBorder="1" applyAlignment="1">
      <alignment horizontal="centerContinuous" wrapText="1"/>
    </xf>
    <xf numFmtId="0" fontId="21" fillId="13" borderId="601" xfId="0" applyFont="1" applyFill="1" applyBorder="1" applyAlignment="1">
      <alignment horizontal="centerContinuous" wrapText="1"/>
    </xf>
    <xf numFmtId="0" fontId="12" fillId="14" borderId="592" xfId="0" applyFont="1" applyFill="1" applyBorder="1" applyAlignment="1">
      <alignment wrapText="1"/>
    </xf>
    <xf numFmtId="0" fontId="15" fillId="14" borderId="590" xfId="0" applyFont="1" applyFill="1" applyBorder="1" applyAlignment="1">
      <alignment wrapText="1"/>
    </xf>
    <xf numFmtId="0" fontId="12" fillId="11" borderId="592" xfId="0" applyFont="1" applyFill="1" applyBorder="1" applyAlignment="1">
      <alignment horizontal="left" vertical="center" wrapText="1"/>
    </xf>
    <xf numFmtId="0" fontId="21" fillId="11" borderId="49" xfId="0" applyFont="1" applyFill="1" applyBorder="1" applyAlignment="1">
      <alignment horizontal="center" wrapText="1"/>
    </xf>
    <xf numFmtId="0" fontId="21" fillId="11" borderId="595" xfId="0" applyFont="1" applyFill="1" applyBorder="1" applyAlignment="1">
      <alignment horizontal="center" wrapText="1"/>
    </xf>
    <xf numFmtId="0" fontId="12" fillId="3" borderId="592" xfId="0" applyFont="1" applyFill="1" applyBorder="1" applyAlignment="1">
      <alignment wrapText="1"/>
    </xf>
    <xf numFmtId="0" fontId="12" fillId="3" borderId="593" xfId="0" applyFont="1" applyFill="1" applyBorder="1" applyAlignment="1">
      <alignment wrapText="1"/>
    </xf>
    <xf numFmtId="0" fontId="15" fillId="6" borderId="605" xfId="0" applyFont="1" applyFill="1" applyBorder="1" applyAlignment="1">
      <alignment horizontal="center" wrapText="1"/>
    </xf>
    <xf numFmtId="0" fontId="15" fillId="0" borderId="602" xfId="0" applyFont="1" applyFill="1" applyBorder="1" applyAlignment="1">
      <alignment horizontal="left" vertical="center" wrapText="1"/>
    </xf>
    <xf numFmtId="0" fontId="12" fillId="6" borderId="593" xfId="0" applyFont="1" applyFill="1" applyBorder="1" applyAlignment="1">
      <alignment wrapText="1"/>
    </xf>
    <xf numFmtId="0" fontId="22" fillId="11" borderId="568" xfId="0" applyFont="1" applyFill="1" applyBorder="1" applyAlignment="1">
      <alignment horizontal="centerContinuous" wrapText="1"/>
    </xf>
    <xf numFmtId="0" fontId="21" fillId="11" borderId="604" xfId="0" applyFont="1" applyFill="1" applyBorder="1" applyAlignment="1">
      <alignment horizontal="centerContinuous" wrapText="1"/>
    </xf>
    <xf numFmtId="0" fontId="21" fillId="13" borderId="604" xfId="0" applyFont="1" applyFill="1" applyBorder="1" applyAlignment="1">
      <alignment horizontal="centerContinuous" wrapText="1"/>
    </xf>
    <xf numFmtId="0" fontId="15" fillId="14" borderId="605" xfId="0" applyFont="1" applyFill="1" applyBorder="1" applyAlignment="1">
      <alignment wrapText="1"/>
    </xf>
    <xf numFmtId="0" fontId="5" fillId="2" borderId="606" xfId="0" applyFont="1" applyFill="1" applyBorder="1" applyAlignment="1">
      <alignment horizontal="centerContinuous"/>
    </xf>
    <xf numFmtId="0" fontId="0" fillId="2" borderId="607" xfId="0" applyFill="1" applyBorder="1" applyAlignment="1">
      <alignment horizontal="centerContinuous"/>
    </xf>
    <xf numFmtId="0" fontId="13" fillId="3" borderId="609" xfId="0" applyFont="1" applyFill="1" applyBorder="1" applyAlignment="1">
      <alignment horizontal="centerContinuous" wrapText="1"/>
    </xf>
    <xf numFmtId="0" fontId="12" fillId="6" borderId="609" xfId="0" applyFont="1" applyFill="1" applyBorder="1"/>
    <xf numFmtId="0" fontId="16" fillId="6" borderId="612" xfId="0" applyFont="1" applyFill="1" applyBorder="1" applyAlignment="1">
      <alignment wrapText="1"/>
    </xf>
    <xf numFmtId="0" fontId="16" fillId="9" borderId="612" xfId="0" applyFont="1" applyFill="1" applyBorder="1" applyAlignment="1">
      <alignment wrapText="1"/>
    </xf>
    <xf numFmtId="0" fontId="21" fillId="11" borderId="612" xfId="0" applyFont="1" applyFill="1" applyBorder="1" applyAlignment="1">
      <alignment horizontal="centerContinuous" wrapText="1"/>
    </xf>
    <xf numFmtId="0" fontId="34" fillId="12" borderId="610" xfId="0" applyFont="1" applyFill="1" applyBorder="1" applyAlignment="1">
      <alignment horizontal="left" wrapText="1"/>
    </xf>
    <xf numFmtId="0" fontId="26" fillId="12" borderId="613" xfId="0" applyFont="1" applyFill="1" applyBorder="1" applyAlignment="1">
      <alignment horizontal="right"/>
    </xf>
    <xf numFmtId="0" fontId="26" fillId="12" borderId="614" xfId="0" applyFont="1" applyFill="1" applyBorder="1" applyAlignment="1">
      <alignment wrapText="1"/>
    </xf>
    <xf numFmtId="0" fontId="21" fillId="13" borderId="612" xfId="0" applyFont="1" applyFill="1" applyBorder="1" applyAlignment="1">
      <alignment wrapText="1"/>
    </xf>
    <xf numFmtId="0" fontId="15" fillId="14" borderId="615" xfId="0" applyFont="1" applyFill="1" applyBorder="1" applyAlignment="1">
      <alignment wrapText="1"/>
    </xf>
    <xf numFmtId="0" fontId="15" fillId="14" borderId="616" xfId="0" applyFont="1" applyFill="1" applyBorder="1" applyAlignment="1">
      <alignment wrapText="1"/>
    </xf>
    <xf numFmtId="0" fontId="15" fillId="0" borderId="25" xfId="0" applyFont="1" applyBorder="1" applyAlignment="1">
      <alignment horizontal="left" vertical="center" wrapText="1"/>
    </xf>
    <xf numFmtId="0" fontId="0" fillId="0" borderId="26" xfId="0" applyBorder="1" applyAlignment="1">
      <alignment vertical="center" wrapText="1"/>
    </xf>
    <xf numFmtId="0" fontId="15" fillId="0" borderId="27" xfId="0" applyFont="1" applyBorder="1" applyAlignment="1">
      <alignment horizontal="left" vertical="center" wrapText="1"/>
    </xf>
    <xf numFmtId="0" fontId="0" fillId="0" borderId="28" xfId="0" applyBorder="1" applyAlignment="1">
      <alignment vertical="center" wrapText="1"/>
    </xf>
    <xf numFmtId="0" fontId="38" fillId="7" borderId="48" xfId="0" applyFont="1" applyFill="1" applyBorder="1" applyAlignment="1">
      <alignment horizontal="center" vertical="center" wrapText="1"/>
    </xf>
    <xf numFmtId="0" fontId="38" fillId="7" borderId="18" xfId="0" applyFont="1" applyFill="1" applyBorder="1" applyAlignment="1">
      <alignment horizontal="center" vertical="center" wrapText="1"/>
    </xf>
    <xf numFmtId="0" fontId="38" fillId="7" borderId="94" xfId="0" applyFont="1" applyFill="1" applyBorder="1" applyAlignment="1">
      <alignment horizontal="center" vertical="center" wrapText="1"/>
    </xf>
    <xf numFmtId="0" fontId="12" fillId="13" borderId="487" xfId="0" applyFont="1" applyFill="1" applyBorder="1" applyAlignment="1">
      <alignment horizontal="left"/>
    </xf>
    <xf numFmtId="0" fontId="12" fillId="13" borderId="23" xfId="0" applyFont="1" applyFill="1" applyBorder="1" applyAlignment="1">
      <alignment horizontal="left"/>
    </xf>
    <xf numFmtId="0" fontId="12" fillId="13" borderId="540" xfId="0" applyFont="1" applyFill="1" applyBorder="1" applyAlignment="1">
      <alignment horizontal="center" wrapText="1"/>
    </xf>
    <xf numFmtId="0" fontId="12" fillId="13" borderId="52" xfId="0" applyFont="1" applyFill="1" applyBorder="1" applyAlignment="1">
      <alignment horizontal="center" wrapText="1"/>
    </xf>
    <xf numFmtId="0" fontId="15" fillId="13" borderId="15" xfId="0" applyFont="1" applyFill="1" applyBorder="1" applyAlignment="1">
      <alignment horizontal="center" wrapText="1"/>
    </xf>
    <xf numFmtId="0" fontId="15" fillId="13" borderId="21" xfId="0" applyFont="1" applyFill="1" applyBorder="1" applyAlignment="1">
      <alignment horizontal="center" wrapText="1"/>
    </xf>
    <xf numFmtId="0" fontId="15" fillId="13" borderId="36" xfId="0" applyFont="1" applyFill="1" applyBorder="1" applyAlignment="1">
      <alignment horizontal="center" wrapText="1"/>
    </xf>
    <xf numFmtId="0" fontId="15" fillId="13" borderId="537" xfId="0" applyFont="1" applyFill="1" applyBorder="1" applyAlignment="1">
      <alignment horizontal="center" wrapText="1"/>
    </xf>
    <xf numFmtId="0" fontId="15" fillId="13" borderId="541" xfId="0" applyFont="1" applyFill="1" applyBorder="1" applyAlignment="1">
      <alignment horizontal="center" wrapText="1"/>
    </xf>
    <xf numFmtId="0" fontId="15" fillId="13" borderId="556" xfId="0" applyFont="1" applyFill="1" applyBorder="1" applyAlignment="1">
      <alignment horizontal="center" wrapText="1"/>
    </xf>
    <xf numFmtId="0" fontId="15" fillId="13" borderId="16" xfId="0" applyFont="1" applyFill="1" applyBorder="1" applyAlignment="1">
      <alignment horizontal="center" wrapText="1"/>
    </xf>
    <xf numFmtId="0" fontId="18" fillId="0" borderId="41" xfId="0" applyFont="1" applyBorder="1" applyAlignment="1">
      <alignment horizontal="left" vertical="center" wrapText="1"/>
    </xf>
    <xf numFmtId="0" fontId="1" fillId="0" borderId="95" xfId="0" applyFont="1" applyBorder="1" applyAlignment="1">
      <alignment vertical="center" wrapText="1"/>
    </xf>
    <xf numFmtId="0" fontId="18" fillId="0" borderId="25" xfId="0" applyFont="1" applyBorder="1" applyAlignment="1">
      <alignment horizontal="left" vertical="center" wrapText="1"/>
    </xf>
    <xf numFmtId="0" fontId="1" fillId="0" borderId="97" xfId="0" applyFont="1" applyBorder="1" applyAlignment="1">
      <alignment vertical="center" wrapText="1"/>
    </xf>
    <xf numFmtId="0" fontId="18" fillId="0" borderId="27" xfId="0" applyFont="1" applyBorder="1" applyAlignment="1">
      <alignment horizontal="left" vertical="center" wrapText="1"/>
    </xf>
    <xf numFmtId="0" fontId="1" fillId="0" borderId="99" xfId="0" applyFont="1" applyBorder="1" applyAlignment="1">
      <alignment vertical="center" wrapText="1"/>
    </xf>
    <xf numFmtId="0" fontId="21" fillId="0" borderId="77" xfId="0" applyFont="1" applyBorder="1" applyAlignment="1">
      <alignment horizontal="left" wrapText="1"/>
    </xf>
    <xf numFmtId="0" fontId="0" fillId="0" borderId="42" xfId="0" applyBorder="1" applyAlignment="1">
      <alignment wrapText="1"/>
    </xf>
    <xf numFmtId="0" fontId="21" fillId="0" borderId="80" xfId="0" applyFont="1" applyBorder="1" applyAlignment="1">
      <alignment horizontal="left" wrapText="1"/>
    </xf>
    <xf numFmtId="0" fontId="0" fillId="0" borderId="26" xfId="0" applyBorder="1" applyAlignment="1">
      <alignment wrapText="1"/>
    </xf>
    <xf numFmtId="0" fontId="21" fillId="0" borderId="82" xfId="0" applyFont="1" applyBorder="1" applyAlignment="1">
      <alignment horizontal="left" wrapText="1"/>
    </xf>
    <xf numFmtId="0" fontId="0" fillId="0" borderId="28" xfId="0" applyBorder="1" applyAlignment="1">
      <alignment wrapText="1"/>
    </xf>
    <xf numFmtId="0" fontId="20" fillId="13" borderId="542" xfId="0" applyFont="1" applyFill="1" applyBorder="1" applyAlignment="1">
      <alignment horizontal="left" wrapText="1"/>
    </xf>
    <xf numFmtId="0" fontId="20" fillId="13" borderId="109" xfId="0" applyFont="1" applyFill="1" applyBorder="1" applyAlignment="1">
      <alignment horizontal="left" wrapText="1"/>
    </xf>
    <xf numFmtId="0" fontId="21" fillId="13" borderId="543" xfId="0" applyFont="1" applyFill="1" applyBorder="1" applyAlignment="1">
      <alignment horizontal="center" wrapText="1"/>
    </xf>
    <xf numFmtId="0" fontId="21" fillId="13" borderId="49" xfId="0" applyFont="1" applyFill="1" applyBorder="1" applyAlignment="1">
      <alignment horizontal="center" wrapText="1"/>
    </xf>
    <xf numFmtId="0" fontId="21" fillId="13" borderId="375" xfId="0" applyFont="1" applyFill="1" applyBorder="1" applyAlignment="1">
      <alignment horizontal="center" wrapText="1"/>
    </xf>
    <xf numFmtId="0" fontId="21" fillId="13" borderId="537" xfId="0" applyFont="1" applyFill="1" applyBorder="1" applyAlignment="1">
      <alignment horizontal="center" wrapText="1"/>
    </xf>
    <xf numFmtId="0" fontId="21" fillId="13" borderId="538" xfId="0" applyFont="1" applyFill="1" applyBorder="1" applyAlignment="1">
      <alignment horizontal="center" wrapText="1"/>
    </xf>
    <xf numFmtId="0" fontId="21" fillId="0" borderId="25" xfId="0" applyFont="1" applyBorder="1" applyAlignment="1">
      <alignment horizontal="left" vertical="center" wrapText="1"/>
    </xf>
    <xf numFmtId="0" fontId="0" fillId="0" borderId="26" xfId="0" applyBorder="1" applyAlignment="1"/>
    <xf numFmtId="0" fontId="21" fillId="0" borderId="27" xfId="0" applyFont="1" applyBorder="1" applyAlignment="1">
      <alignment horizontal="left"/>
    </xf>
    <xf numFmtId="0" fontId="0" fillId="0" borderId="28" xfId="0" applyBorder="1" applyAlignment="1"/>
    <xf numFmtId="0" fontId="21" fillId="12" borderId="545" xfId="0" applyFont="1" applyFill="1" applyBorder="1" applyAlignment="1">
      <alignment horizontal="center" wrapText="1"/>
    </xf>
    <xf numFmtId="0" fontId="21" fillId="12" borderId="546" xfId="0" applyFont="1" applyFill="1" applyBorder="1" applyAlignment="1">
      <alignment horizontal="center" wrapText="1"/>
    </xf>
    <xf numFmtId="0" fontId="21" fillId="12" borderId="548" xfId="0" applyFont="1" applyFill="1" applyBorder="1" applyAlignment="1">
      <alignment horizontal="center" wrapText="1"/>
    </xf>
    <xf numFmtId="0" fontId="24" fillId="0" borderId="25" xfId="0" applyFont="1" applyBorder="1" applyAlignment="1">
      <alignment horizontal="left" vertical="center" wrapText="1"/>
    </xf>
    <xf numFmtId="0" fontId="20" fillId="12" borderId="539" xfId="0" applyFont="1" applyFill="1" applyBorder="1" applyAlignment="1">
      <alignment horizontal="left" wrapText="1"/>
    </xf>
    <xf numFmtId="0" fontId="20" fillId="12" borderId="25" xfId="0" applyFont="1" applyFill="1" applyBorder="1" applyAlignment="1">
      <alignment horizontal="left" wrapText="1"/>
    </xf>
    <xf numFmtId="0" fontId="29" fillId="12" borderId="540" xfId="0" applyFont="1" applyFill="1" applyBorder="1" applyAlignment="1">
      <alignment horizontal="center" wrapText="1"/>
    </xf>
    <xf numFmtId="0" fontId="29" fillId="12" borderId="18" xfId="0" applyFont="1" applyFill="1" applyBorder="1" applyAlignment="1">
      <alignment horizontal="center" wrapText="1"/>
    </xf>
    <xf numFmtId="0" fontId="21" fillId="12" borderId="549" xfId="0" applyFont="1" applyFill="1" applyBorder="1" applyAlignment="1">
      <alignment horizontal="center" wrapText="1"/>
    </xf>
    <xf numFmtId="0" fontId="21" fillId="12" borderId="73" xfId="0" applyFont="1" applyFill="1" applyBorder="1" applyAlignment="1">
      <alignment horizontal="center" wrapText="1"/>
    </xf>
    <xf numFmtId="0" fontId="21" fillId="12" borderId="543" xfId="0" applyFont="1" applyFill="1" applyBorder="1" applyAlignment="1">
      <alignment horizontal="center" wrapText="1"/>
    </xf>
    <xf numFmtId="0" fontId="21" fillId="12" borderId="49" xfId="0" applyFont="1" applyFill="1" applyBorder="1" applyAlignment="1">
      <alignment horizontal="center" wrapText="1"/>
    </xf>
    <xf numFmtId="0" fontId="20" fillId="11" borderId="542" xfId="0" applyFont="1" applyFill="1" applyBorder="1" applyAlignment="1">
      <alignment horizontal="left" wrapText="1"/>
    </xf>
    <xf numFmtId="0" fontId="20" fillId="11" borderId="109" xfId="0" applyFont="1" applyFill="1" applyBorder="1" applyAlignment="1">
      <alignment horizontal="left" wrapText="1"/>
    </xf>
    <xf numFmtId="0" fontId="29" fillId="11" borderId="540" xfId="0" applyFont="1" applyFill="1" applyBorder="1" applyAlignment="1">
      <alignment horizontal="center" wrapText="1"/>
    </xf>
    <xf numFmtId="0" fontId="12" fillId="11" borderId="18" xfId="0" applyFont="1" applyFill="1" applyBorder="1" applyAlignment="1">
      <alignment horizontal="center" wrapText="1"/>
    </xf>
    <xf numFmtId="0" fontId="20" fillId="12" borderId="542" xfId="0" applyFont="1" applyFill="1" applyBorder="1" applyAlignment="1">
      <alignment horizontal="left" wrapText="1"/>
    </xf>
    <xf numFmtId="0" fontId="20" fillId="12" borderId="109" xfId="0" applyFont="1" applyFill="1" applyBorder="1" applyAlignment="1">
      <alignment horizontal="left" wrapText="1"/>
    </xf>
    <xf numFmtId="0" fontId="21" fillId="0" borderId="27" xfId="0" applyFont="1" applyBorder="1" applyAlignment="1"/>
    <xf numFmtId="0" fontId="21" fillId="11" borderId="544" xfId="0" applyFont="1" applyFill="1" applyBorder="1" applyAlignment="1">
      <alignment horizontal="center" wrapText="1"/>
    </xf>
    <xf numFmtId="0" fontId="21" fillId="11" borderId="541" xfId="0" applyFont="1" applyFill="1" applyBorder="1" applyAlignment="1">
      <alignment horizontal="center" wrapText="1"/>
    </xf>
    <xf numFmtId="0" fontId="87" fillId="7" borderId="18" xfId="0" applyFont="1" applyFill="1" applyBorder="1" applyAlignment="1">
      <alignment horizontal="center" vertical="center" wrapText="1"/>
    </xf>
    <xf numFmtId="0" fontId="38" fillId="7" borderId="18" xfId="0" applyFont="1" applyFill="1" applyBorder="1" applyAlignment="1">
      <alignment horizontal="center"/>
    </xf>
    <xf numFmtId="0" fontId="38" fillId="7" borderId="94" xfId="0" applyFont="1" applyFill="1" applyBorder="1" applyAlignment="1">
      <alignment horizontal="center"/>
    </xf>
    <xf numFmtId="0" fontId="15" fillId="7" borderId="18" xfId="0" applyFont="1" applyFill="1" applyBorder="1" applyAlignment="1">
      <alignment horizontal="center" vertical="center" wrapText="1"/>
    </xf>
    <xf numFmtId="0" fontId="0" fillId="7" borderId="18" xfId="0" applyFill="1" applyBorder="1" applyAlignment="1">
      <alignment horizontal="center"/>
    </xf>
    <xf numFmtId="0" fontId="0" fillId="7" borderId="94" xfId="0" applyFill="1" applyBorder="1" applyAlignment="1">
      <alignment horizontal="center"/>
    </xf>
    <xf numFmtId="0" fontId="21" fillId="11" borderId="543" xfId="0" applyFont="1" applyFill="1" applyBorder="1" applyAlignment="1">
      <alignment horizontal="center" wrapText="1"/>
    </xf>
    <xf numFmtId="0" fontId="21" fillId="11" borderId="49" xfId="0" applyFont="1" applyFill="1" applyBorder="1" applyAlignment="1">
      <alignment horizontal="center" wrapText="1"/>
    </xf>
    <xf numFmtId="0" fontId="21" fillId="11" borderId="562" xfId="0" applyFont="1" applyFill="1" applyBorder="1" applyAlignment="1">
      <alignment horizontal="center" wrapText="1"/>
    </xf>
    <xf numFmtId="0" fontId="21" fillId="11" borderId="50" xfId="0" applyFont="1" applyFill="1" applyBorder="1" applyAlignment="1">
      <alignment horizontal="center" wrapText="1"/>
    </xf>
    <xf numFmtId="0" fontId="24" fillId="0" borderId="25" xfId="0" applyFont="1" applyBorder="1" applyAlignment="1">
      <alignment horizontal="center" vertical="center" wrapText="1"/>
    </xf>
    <xf numFmtId="0" fontId="0" fillId="0" borderId="26" xfId="0" applyBorder="1" applyAlignment="1">
      <alignment horizontal="center"/>
    </xf>
    <xf numFmtId="0" fontId="21" fillId="0" borderId="25" xfId="0" applyFont="1" applyBorder="1" applyAlignment="1">
      <alignment horizontal="center" vertical="center" wrapText="1"/>
    </xf>
    <xf numFmtId="0" fontId="21" fillId="0" borderId="27" xfId="0" applyFont="1" applyBorder="1" applyAlignment="1">
      <alignment horizontal="center"/>
    </xf>
    <xf numFmtId="0" fontId="0" fillId="0" borderId="28" xfId="0" applyBorder="1" applyAlignment="1">
      <alignment horizontal="center"/>
    </xf>
    <xf numFmtId="0" fontId="0" fillId="0" borderId="27" xfId="0" applyBorder="1" applyAlignment="1"/>
    <xf numFmtId="0" fontId="31" fillId="0" borderId="25" xfId="0" applyFont="1" applyBorder="1" applyAlignment="1">
      <alignment horizontal="left" vertical="center" wrapText="1"/>
    </xf>
    <xf numFmtId="0" fontId="27" fillId="0" borderId="25" xfId="0" applyFont="1" applyBorder="1" applyAlignment="1">
      <alignment horizontal="left" vertical="center" wrapText="1"/>
    </xf>
    <xf numFmtId="0" fontId="27" fillId="0" borderId="27" xfId="0" applyFont="1" applyBorder="1" applyAlignment="1"/>
    <xf numFmtId="0" fontId="22" fillId="6" borderId="562" xfId="0" applyFont="1" applyFill="1" applyBorder="1" applyAlignment="1">
      <alignment horizontal="center" wrapText="1"/>
    </xf>
    <xf numFmtId="0" fontId="22" fillId="6" borderId="50" xfId="0" applyFont="1" applyFill="1" applyBorder="1" applyAlignment="1">
      <alignment horizontal="center" wrapText="1"/>
    </xf>
    <xf numFmtId="0" fontId="2" fillId="0" borderId="0" xfId="0" applyFont="1" applyAlignment="1"/>
    <xf numFmtId="0" fontId="3" fillId="0" borderId="0" xfId="0" applyFont="1" applyAlignment="1"/>
    <xf numFmtId="0" fontId="0" fillId="2" borderId="560" xfId="0" applyFill="1" applyBorder="1" applyAlignment="1">
      <alignment horizontal="center"/>
    </xf>
    <xf numFmtId="0" fontId="0" fillId="2" borderId="561" xfId="0" applyFill="1" applyBorder="1" applyAlignment="1">
      <alignment horizontal="center"/>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14" fillId="3" borderId="544" xfId="0" applyFont="1" applyFill="1" applyBorder="1" applyAlignment="1">
      <alignment horizontal="center" wrapText="1"/>
    </xf>
    <xf numFmtId="0" fontId="14" fillId="3" borderId="537" xfId="0" applyFont="1" applyFill="1" applyBorder="1" applyAlignment="1">
      <alignment horizontal="center" wrapText="1"/>
    </xf>
    <xf numFmtId="0" fontId="27" fillId="7" borderId="25" xfId="0" applyFont="1" applyFill="1" applyBorder="1" applyAlignment="1">
      <alignment horizontal="center" vertical="center" wrapText="1"/>
    </xf>
    <xf numFmtId="0" fontId="37" fillId="7" borderId="26"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37" fillId="7" borderId="28" xfId="0" applyFont="1" applyFill="1" applyBorder="1" applyAlignment="1">
      <alignment horizontal="center" vertical="center" wrapText="1"/>
    </xf>
    <xf numFmtId="0" fontId="13" fillId="3" borderId="552" xfId="0" applyFont="1" applyFill="1" applyBorder="1" applyAlignment="1">
      <alignment horizontal="center" wrapText="1"/>
    </xf>
    <xf numFmtId="0" fontId="13" fillId="3" borderId="537" xfId="0" applyFont="1" applyFill="1" applyBorder="1" applyAlignment="1">
      <alignment horizontal="center" wrapText="1"/>
    </xf>
    <xf numFmtId="0" fontId="13" fillId="3" borderId="538" xfId="0" applyFont="1" applyFill="1" applyBorder="1" applyAlignment="1">
      <alignment horizontal="center" wrapText="1"/>
    </xf>
    <xf numFmtId="0" fontId="18" fillId="7" borderId="25" xfId="0" applyFont="1" applyFill="1" applyBorder="1" applyAlignment="1">
      <alignment horizontal="left" vertical="center" wrapText="1"/>
    </xf>
    <xf numFmtId="0" fontId="0" fillId="7" borderId="26" xfId="0" applyFill="1" applyBorder="1" applyAlignment="1">
      <alignment vertical="center" wrapText="1"/>
    </xf>
    <xf numFmtId="0" fontId="15" fillId="7" borderId="25" xfId="0" applyFont="1" applyFill="1" applyBorder="1" applyAlignment="1">
      <alignment horizontal="left" vertical="center" wrapText="1"/>
    </xf>
    <xf numFmtId="0" fontId="15" fillId="7" borderId="27" xfId="0" applyFont="1" applyFill="1" applyBorder="1" applyAlignment="1">
      <alignment horizontal="left" vertical="center" wrapText="1"/>
    </xf>
    <xf numFmtId="0" fontId="0" fillId="7" borderId="28" xfId="0" applyFill="1" applyBorder="1" applyAlignment="1">
      <alignment vertical="center" wrapText="1"/>
    </xf>
    <xf numFmtId="0" fontId="20" fillId="6" borderId="542" xfId="0" applyFont="1" applyFill="1" applyBorder="1" applyAlignment="1">
      <alignment horizontal="left"/>
    </xf>
    <xf numFmtId="0" fontId="20" fillId="6" borderId="109" xfId="0" applyFont="1" applyFill="1" applyBorder="1" applyAlignment="1">
      <alignment horizontal="left"/>
    </xf>
    <xf numFmtId="0" fontId="21" fillId="6" borderId="543" xfId="0" applyFont="1" applyFill="1" applyBorder="1" applyAlignment="1">
      <alignment horizontal="left" wrapText="1"/>
    </xf>
    <xf numFmtId="0" fontId="21" fillId="6" borderId="49" xfId="0" applyFont="1" applyFill="1" applyBorder="1" applyAlignment="1">
      <alignment horizontal="left" wrapText="1"/>
    </xf>
    <xf numFmtId="0" fontId="0" fillId="0" borderId="48" xfId="0" applyBorder="1" applyAlignment="1">
      <alignment horizontal="center" vertical="center" wrapText="1"/>
    </xf>
    <xf numFmtId="0" fontId="0" fillId="0" borderId="18" xfId="0" applyBorder="1" applyAlignment="1">
      <alignment horizontal="center" vertical="center" wrapText="1"/>
    </xf>
    <xf numFmtId="0" fontId="0" fillId="0" borderId="94" xfId="0" applyBorder="1" applyAlignment="1">
      <alignment horizontal="center" vertical="center" wrapText="1"/>
    </xf>
    <xf numFmtId="0" fontId="12" fillId="13" borderId="308" xfId="0" applyFont="1" applyFill="1" applyBorder="1" applyAlignment="1">
      <alignment horizontal="left"/>
    </xf>
    <xf numFmtId="0" fontId="12" fillId="13" borderId="278" xfId="0" applyFont="1" applyFill="1" applyBorder="1" applyAlignment="1">
      <alignment horizontal="center" wrapText="1"/>
    </xf>
    <xf numFmtId="0" fontId="15" fillId="13" borderId="275" xfId="0" applyFont="1" applyFill="1" applyBorder="1" applyAlignment="1">
      <alignment horizontal="center" wrapText="1"/>
    </xf>
    <xf numFmtId="0" fontId="15" fillId="13" borderId="262" xfId="0" applyFont="1" applyFill="1" applyBorder="1" applyAlignment="1">
      <alignment horizontal="center" wrapText="1"/>
    </xf>
    <xf numFmtId="0" fontId="15" fillId="13" borderId="310" xfId="0" applyFont="1" applyFill="1" applyBorder="1" applyAlignment="1">
      <alignment horizontal="center" wrapText="1"/>
    </xf>
    <xf numFmtId="0" fontId="16" fillId="0" borderId="41" xfId="0" applyFont="1" applyBorder="1" applyAlignment="1">
      <alignment horizontal="left" vertical="center" wrapText="1"/>
    </xf>
    <xf numFmtId="0" fontId="0" fillId="0" borderId="42" xfId="0" applyBorder="1" applyAlignment="1">
      <alignment vertical="center" wrapText="1"/>
    </xf>
    <xf numFmtId="0" fontId="16" fillId="0" borderId="25" xfId="0" applyFont="1" applyBorder="1" applyAlignment="1">
      <alignment horizontal="left" vertical="center" wrapText="1"/>
    </xf>
    <xf numFmtId="0" fontId="16" fillId="0" borderId="27" xfId="0" applyFont="1" applyBorder="1" applyAlignment="1">
      <alignment horizontal="left" vertical="center" wrapText="1"/>
    </xf>
    <xf numFmtId="0" fontId="20" fillId="13" borderId="280" xfId="0" applyFont="1" applyFill="1" applyBorder="1" applyAlignment="1">
      <alignment horizontal="left" wrapText="1"/>
    </xf>
    <xf numFmtId="0" fontId="21" fillId="13" borderId="281" xfId="0" applyFont="1" applyFill="1" applyBorder="1" applyAlignment="1">
      <alignment horizontal="center" wrapText="1"/>
    </xf>
    <xf numFmtId="0" fontId="21" fillId="13" borderId="257" xfId="0" applyFont="1" applyFill="1" applyBorder="1" applyAlignment="1">
      <alignment horizontal="center" wrapText="1"/>
    </xf>
    <xf numFmtId="0" fontId="21" fillId="13" borderId="275" xfId="0" applyFont="1" applyFill="1" applyBorder="1" applyAlignment="1">
      <alignment horizontal="center" wrapText="1"/>
    </xf>
    <xf numFmtId="0" fontId="21" fillId="13" borderId="276" xfId="0" applyFont="1" applyFill="1" applyBorder="1" applyAlignment="1">
      <alignment horizontal="center" wrapText="1"/>
    </xf>
    <xf numFmtId="0" fontId="21" fillId="13" borderId="312" xfId="0" applyFont="1" applyFill="1" applyBorder="1" applyAlignment="1">
      <alignment horizontal="center" wrapText="1"/>
    </xf>
    <xf numFmtId="0" fontId="0" fillId="0" borderId="275" xfId="0" applyBorder="1" applyAlignment="1">
      <alignment horizontal="center" wrapText="1"/>
    </xf>
    <xf numFmtId="0" fontId="0" fillId="0" borderId="288" xfId="0" applyBorder="1" applyAlignment="1">
      <alignment horizontal="center" wrapText="1"/>
    </xf>
    <xf numFmtId="0" fontId="21" fillId="12" borderId="283" xfId="0" applyFont="1" applyFill="1" applyBorder="1" applyAlignment="1">
      <alignment horizontal="center" wrapText="1"/>
    </xf>
    <xf numFmtId="0" fontId="21" fillId="12" borderId="284" xfId="0" applyFont="1" applyFill="1" applyBorder="1" applyAlignment="1">
      <alignment horizontal="center" wrapText="1"/>
    </xf>
    <xf numFmtId="0" fontId="21" fillId="12" borderId="286" xfId="0" applyFont="1" applyFill="1" applyBorder="1" applyAlignment="1">
      <alignment horizontal="center" wrapText="1"/>
    </xf>
    <xf numFmtId="0" fontId="20" fillId="12" borderId="277" xfId="0" applyFont="1" applyFill="1" applyBorder="1" applyAlignment="1">
      <alignment horizontal="left" wrapText="1"/>
    </xf>
    <xf numFmtId="0" fontId="29" fillId="12" borderId="278" xfId="0" applyFont="1" applyFill="1" applyBorder="1" applyAlignment="1">
      <alignment horizontal="center" wrapText="1"/>
    </xf>
    <xf numFmtId="0" fontId="21" fillId="12" borderId="287" xfId="0" applyFont="1" applyFill="1" applyBorder="1" applyAlignment="1">
      <alignment horizontal="center" wrapText="1"/>
    </xf>
    <xf numFmtId="0" fontId="21" fillId="12" borderId="281" xfId="0" applyFont="1" applyFill="1" applyBorder="1" applyAlignment="1">
      <alignment horizontal="center" wrapText="1"/>
    </xf>
    <xf numFmtId="0" fontId="20" fillId="11" borderId="280" xfId="0" applyFont="1" applyFill="1" applyBorder="1" applyAlignment="1">
      <alignment horizontal="left" wrapText="1"/>
    </xf>
    <xf numFmtId="0" fontId="29" fillId="11" borderId="278" xfId="0" applyFont="1" applyFill="1" applyBorder="1" applyAlignment="1">
      <alignment horizontal="center" wrapText="1"/>
    </xf>
    <xf numFmtId="0" fontId="20" fillId="12" borderId="280" xfId="0" applyFont="1" applyFill="1" applyBorder="1" applyAlignment="1">
      <alignment horizontal="left" wrapText="1"/>
    </xf>
    <xf numFmtId="0" fontId="21" fillId="11" borderId="312" xfId="0" applyFont="1" applyFill="1" applyBorder="1" applyAlignment="1">
      <alignment horizontal="center" wrapText="1"/>
    </xf>
    <xf numFmtId="0" fontId="21" fillId="11" borderId="262" xfId="0" applyFont="1" applyFill="1" applyBorder="1" applyAlignment="1">
      <alignment horizontal="center" wrapText="1"/>
    </xf>
    <xf numFmtId="0" fontId="21" fillId="11" borderId="281" xfId="0" applyFont="1" applyFill="1" applyBorder="1" applyAlignment="1">
      <alignment horizontal="center" wrapText="1"/>
    </xf>
    <xf numFmtId="0" fontId="21" fillId="11" borderId="320" xfId="0" applyFont="1" applyFill="1" applyBorder="1" applyAlignment="1">
      <alignment horizontal="center" wrapText="1"/>
    </xf>
    <xf numFmtId="0" fontId="22" fillId="6" borderId="320" xfId="0" applyFont="1" applyFill="1" applyBorder="1" applyAlignment="1">
      <alignment horizontal="center" wrapText="1"/>
    </xf>
    <xf numFmtId="0" fontId="0" fillId="2" borderId="318" xfId="0" applyFill="1" applyBorder="1" applyAlignment="1">
      <alignment horizontal="center"/>
    </xf>
    <xf numFmtId="0" fontId="0" fillId="2" borderId="319" xfId="0" applyFill="1" applyBorder="1" applyAlignment="1">
      <alignment horizontal="center"/>
    </xf>
    <xf numFmtId="0" fontId="14" fillId="3" borderId="312" xfId="0" applyFont="1" applyFill="1" applyBorder="1" applyAlignment="1">
      <alignment horizontal="center" wrapText="1"/>
    </xf>
    <xf numFmtId="0" fontId="14" fillId="3" borderId="275" xfId="0" applyFont="1" applyFill="1" applyBorder="1" applyAlignment="1">
      <alignment horizontal="center" wrapText="1"/>
    </xf>
    <xf numFmtId="0" fontId="0" fillId="0" borderId="25" xfId="0" applyBorder="1" applyAlignment="1">
      <alignment vertical="center" wrapText="1"/>
    </xf>
    <xf numFmtId="0" fontId="0" fillId="0" borderId="27" xfId="0" applyBorder="1" applyAlignment="1">
      <alignment vertical="center" wrapText="1"/>
    </xf>
    <xf numFmtId="0" fontId="13" fillId="3" borderId="309" xfId="0" applyFont="1" applyFill="1" applyBorder="1" applyAlignment="1">
      <alignment horizontal="center" wrapText="1"/>
    </xf>
    <xf numFmtId="0" fontId="13" fillId="3" borderId="275" xfId="0" applyFont="1" applyFill="1" applyBorder="1" applyAlignment="1">
      <alignment horizontal="center" wrapText="1"/>
    </xf>
    <xf numFmtId="0" fontId="13" fillId="3" borderId="276" xfId="0" applyFont="1" applyFill="1" applyBorder="1" applyAlignment="1">
      <alignment horizontal="center" wrapText="1"/>
    </xf>
    <xf numFmtId="0" fontId="20" fillId="6" borderId="280" xfId="0" applyFont="1" applyFill="1" applyBorder="1" applyAlignment="1">
      <alignment horizontal="left"/>
    </xf>
    <xf numFmtId="0" fontId="21" fillId="6" borderId="281" xfId="0" applyFont="1" applyFill="1" applyBorder="1" applyAlignment="1">
      <alignment horizontal="left" wrapText="1"/>
    </xf>
    <xf numFmtId="0" fontId="0" fillId="2" borderId="102" xfId="0" applyFill="1" applyBorder="1" applyAlignment="1">
      <alignment horizontal="center"/>
    </xf>
    <xf numFmtId="0" fontId="0" fillId="2" borderId="103" xfId="0" applyFill="1" applyBorder="1" applyAlignment="1">
      <alignment horizontal="center"/>
    </xf>
    <xf numFmtId="0" fontId="14" fillId="3" borderId="12" xfId="0" applyFont="1" applyFill="1" applyBorder="1" applyAlignment="1">
      <alignment horizontal="center" wrapText="1"/>
    </xf>
    <xf numFmtId="0" fontId="14" fillId="3" borderId="13" xfId="0" applyFont="1" applyFill="1" applyBorder="1" applyAlignment="1">
      <alignment horizontal="center" wrapText="1"/>
    </xf>
    <xf numFmtId="0" fontId="15" fillId="0" borderId="18" xfId="0" applyFont="1" applyBorder="1" applyAlignment="1">
      <alignment horizontal="center" vertical="center" wrapText="1"/>
    </xf>
    <xf numFmtId="0" fontId="15" fillId="0" borderId="94" xfId="0" applyFont="1" applyBorder="1" applyAlignment="1">
      <alignment horizontal="center" vertical="center" wrapText="1"/>
    </xf>
    <xf numFmtId="0" fontId="13" fillId="3" borderId="37" xfId="0" applyFont="1" applyFill="1" applyBorder="1" applyAlignment="1">
      <alignment horizontal="center" wrapText="1"/>
    </xf>
    <xf numFmtId="0" fontId="13" fillId="3" borderId="13" xfId="0" applyFont="1" applyFill="1" applyBorder="1" applyAlignment="1">
      <alignment horizontal="center" wrapText="1"/>
    </xf>
    <xf numFmtId="0" fontId="13" fillId="3" borderId="38" xfId="0" applyFont="1" applyFill="1" applyBorder="1" applyAlignment="1">
      <alignment horizontal="center" wrapText="1"/>
    </xf>
    <xf numFmtId="0" fontId="15" fillId="0" borderId="26" xfId="0" applyFont="1" applyBorder="1" applyAlignment="1">
      <alignment horizontal="center" vertical="center" wrapText="1"/>
    </xf>
    <xf numFmtId="0" fontId="15" fillId="0" borderId="28" xfId="0" applyFont="1" applyBorder="1" applyAlignment="1">
      <alignment horizontal="center" vertical="center" wrapText="1"/>
    </xf>
    <xf numFmtId="0" fontId="20" fillId="6" borderId="44" xfId="0" applyFont="1" applyFill="1" applyBorder="1" applyAlignment="1">
      <alignment horizontal="left"/>
    </xf>
    <xf numFmtId="0" fontId="20" fillId="6" borderId="17" xfId="0" applyFont="1" applyFill="1" applyBorder="1" applyAlignment="1">
      <alignment horizontal="left"/>
    </xf>
    <xf numFmtId="0" fontId="21" fillId="6" borderId="45" xfId="0" applyFont="1" applyFill="1" applyBorder="1" applyAlignment="1">
      <alignment horizontal="left" wrapText="1"/>
    </xf>
    <xf numFmtId="0" fontId="22" fillId="6" borderId="105" xfId="0" applyFont="1" applyFill="1" applyBorder="1" applyAlignment="1">
      <alignment horizontal="center" wrapText="1"/>
    </xf>
    <xf numFmtId="0" fontId="20" fillId="11" borderId="44" xfId="0" applyFont="1" applyFill="1" applyBorder="1" applyAlignment="1">
      <alignment horizontal="left" wrapText="1"/>
    </xf>
    <xf numFmtId="0" fontId="20" fillId="11" borderId="106" xfId="0" applyFont="1" applyFill="1" applyBorder="1" applyAlignment="1">
      <alignment horizontal="left" wrapText="1"/>
    </xf>
    <xf numFmtId="0" fontId="29" fillId="11" borderId="10" xfId="0" applyFont="1" applyFill="1" applyBorder="1" applyAlignment="1">
      <alignment horizontal="center" wrapText="1"/>
    </xf>
    <xf numFmtId="0" fontId="29" fillId="11" borderId="18" xfId="0" applyFont="1" applyFill="1" applyBorder="1" applyAlignment="1">
      <alignment horizontal="center" wrapText="1"/>
    </xf>
    <xf numFmtId="0" fontId="21" fillId="11" borderId="45" xfId="0" applyFont="1" applyFill="1" applyBorder="1" applyAlignment="1">
      <alignment horizontal="center" wrapText="1"/>
    </xf>
    <xf numFmtId="0" fontId="21" fillId="11" borderId="12" xfId="0" applyFont="1" applyFill="1" applyBorder="1" applyAlignment="1">
      <alignment horizontal="center" wrapText="1"/>
    </xf>
    <xf numFmtId="0" fontId="21" fillId="11" borderId="57" xfId="0" applyFont="1" applyFill="1" applyBorder="1" applyAlignment="1">
      <alignment horizont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0" fontId="21" fillId="11" borderId="105" xfId="0" applyFont="1" applyFill="1" applyBorder="1" applyAlignment="1">
      <alignment horizontal="center" wrapText="1"/>
    </xf>
    <xf numFmtId="0" fontId="21" fillId="7" borderId="18" xfId="0" applyFont="1" applyFill="1" applyBorder="1" applyAlignment="1">
      <alignment horizontal="center" vertical="center" wrapText="1"/>
    </xf>
    <xf numFmtId="0" fontId="21" fillId="7" borderId="94" xfId="0" applyFont="1" applyFill="1" applyBorder="1" applyAlignment="1">
      <alignment horizontal="center" vertical="center" wrapText="1"/>
    </xf>
    <xf numFmtId="0" fontId="20" fillId="12" borderId="44" xfId="0" applyFont="1" applyFill="1" applyBorder="1" applyAlignment="1">
      <alignment horizontal="left" wrapText="1"/>
    </xf>
    <xf numFmtId="0" fontId="20" fillId="12" borderId="106" xfId="0" applyFont="1" applyFill="1" applyBorder="1" applyAlignment="1">
      <alignment horizontal="left" wrapText="1"/>
    </xf>
    <xf numFmtId="0" fontId="29" fillId="12" borderId="10" xfId="0" applyFont="1" applyFill="1" applyBorder="1" applyAlignment="1">
      <alignment horizontal="center" wrapText="1"/>
    </xf>
    <xf numFmtId="0" fontId="21" fillId="12" borderId="45" xfId="0" applyFont="1" applyFill="1" applyBorder="1" applyAlignment="1">
      <alignment horizontal="center" wrapText="1"/>
    </xf>
    <xf numFmtId="0" fontId="21" fillId="12" borderId="66" xfId="0" applyFont="1" applyFill="1" applyBorder="1" applyAlignment="1">
      <alignment horizontal="center" wrapText="1"/>
    </xf>
    <xf numFmtId="0" fontId="21" fillId="12" borderId="67" xfId="0" applyFont="1" applyFill="1" applyBorder="1" applyAlignment="1">
      <alignment horizontal="center" wrapText="1"/>
    </xf>
    <xf numFmtId="0" fontId="21" fillId="12" borderId="69" xfId="0" applyFont="1" applyFill="1" applyBorder="1" applyAlignment="1">
      <alignment horizontal="center" wrapText="1"/>
    </xf>
    <xf numFmtId="0" fontId="20" fillId="12" borderId="9" xfId="0" applyFont="1" applyFill="1" applyBorder="1" applyAlignment="1">
      <alignment horizontal="left" wrapText="1"/>
    </xf>
    <xf numFmtId="0" fontId="21" fillId="12" borderId="71" xfId="0" applyFont="1" applyFill="1" applyBorder="1" applyAlignment="1">
      <alignment horizontal="center" wrapText="1"/>
    </xf>
    <xf numFmtId="0" fontId="15" fillId="13" borderId="13" xfId="0" applyFont="1" applyFill="1" applyBorder="1" applyAlignment="1">
      <alignment horizontal="center" wrapText="1"/>
    </xf>
    <xf numFmtId="0" fontId="15" fillId="13" borderId="57" xfId="0" applyFont="1" applyFill="1" applyBorder="1" applyAlignment="1">
      <alignment horizontal="center" wrapText="1"/>
    </xf>
    <xf numFmtId="0" fontId="15" fillId="13" borderId="39" xfId="0" applyFont="1" applyFill="1" applyBorder="1" applyAlignment="1">
      <alignment horizontal="center" wrapText="1"/>
    </xf>
    <xf numFmtId="0" fontId="20" fillId="13" borderId="44" xfId="0" applyFont="1" applyFill="1" applyBorder="1" applyAlignment="1">
      <alignment horizontal="left" wrapText="1"/>
    </xf>
    <xf numFmtId="0" fontId="20" fillId="13" borderId="17" xfId="0" applyFont="1" applyFill="1" applyBorder="1" applyAlignment="1">
      <alignment horizontal="left" wrapText="1"/>
    </xf>
    <xf numFmtId="0" fontId="12" fillId="13" borderId="10" xfId="0" applyFont="1" applyFill="1" applyBorder="1" applyAlignment="1">
      <alignment horizontal="center" wrapText="1"/>
    </xf>
    <xf numFmtId="0" fontId="21" fillId="13" borderId="45" xfId="0" applyFont="1" applyFill="1" applyBorder="1" applyAlignment="1">
      <alignment horizontal="center" wrapText="1"/>
    </xf>
    <xf numFmtId="0" fontId="21" fillId="13" borderId="47" xfId="0" applyFont="1" applyFill="1" applyBorder="1" applyAlignment="1">
      <alignment horizontal="center" wrapText="1"/>
    </xf>
    <xf numFmtId="0" fontId="21" fillId="13" borderId="13" xfId="0" applyFont="1" applyFill="1" applyBorder="1" applyAlignment="1">
      <alignment horizontal="center" wrapText="1"/>
    </xf>
    <xf numFmtId="0" fontId="21" fillId="13" borderId="38" xfId="0" applyFont="1" applyFill="1" applyBorder="1" applyAlignment="1">
      <alignment horizontal="center" wrapText="1"/>
    </xf>
    <xf numFmtId="0" fontId="30" fillId="0" borderId="41" xfId="0" applyFont="1" applyBorder="1" applyAlignment="1">
      <alignment horizontal="left" vertical="center" wrapText="1"/>
    </xf>
    <xf numFmtId="0" fontId="21" fillId="0" borderId="48"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94" xfId="0" applyFont="1" applyBorder="1" applyAlignment="1">
      <alignment horizontal="center" vertical="center" wrapText="1"/>
    </xf>
    <xf numFmtId="0" fontId="12" fillId="13" borderId="14" xfId="0" applyFont="1" applyFill="1" applyBorder="1" applyAlignment="1">
      <alignment horizontal="left"/>
    </xf>
    <xf numFmtId="0" fontId="22" fillId="6" borderId="501" xfId="0" applyFont="1" applyFill="1" applyBorder="1" applyAlignment="1">
      <alignment horizontal="center" wrapText="1"/>
    </xf>
    <xf numFmtId="0" fontId="0" fillId="2" borderId="483" xfId="0" applyFill="1" applyBorder="1" applyAlignment="1">
      <alignment horizontal="center"/>
    </xf>
    <xf numFmtId="0" fontId="0" fillId="2" borderId="484" xfId="0" applyFill="1" applyBorder="1" applyAlignment="1">
      <alignment horizontal="center"/>
    </xf>
    <xf numFmtId="0" fontId="14" fillId="3" borderId="499" xfId="0" applyFont="1" applyFill="1" applyBorder="1" applyAlignment="1">
      <alignment horizontal="center" wrapText="1"/>
    </xf>
    <xf numFmtId="0" fontId="14" fillId="3" borderId="478" xfId="0" applyFont="1" applyFill="1" applyBorder="1" applyAlignment="1">
      <alignment horizontal="center" wrapText="1"/>
    </xf>
    <xf numFmtId="0" fontId="13" fillId="3" borderId="488" xfId="0" applyFont="1" applyFill="1" applyBorder="1" applyAlignment="1">
      <alignment horizontal="center" wrapText="1"/>
    </xf>
    <xf numFmtId="0" fontId="13" fillId="3" borderId="478" xfId="0" applyFont="1" applyFill="1" applyBorder="1" applyAlignment="1">
      <alignment horizontal="center" wrapText="1"/>
    </xf>
    <xf numFmtId="0" fontId="13" fillId="3" borderId="479" xfId="0" applyFont="1" applyFill="1" applyBorder="1" applyAlignment="1">
      <alignment horizontal="center" wrapText="1"/>
    </xf>
    <xf numFmtId="0" fontId="20" fillId="6" borderId="489" xfId="0" applyFont="1" applyFill="1" applyBorder="1" applyAlignment="1">
      <alignment horizontal="left"/>
    </xf>
    <xf numFmtId="0" fontId="21" fillId="6" borderId="490" xfId="0" applyFont="1" applyFill="1" applyBorder="1" applyAlignment="1">
      <alignment horizontal="left" wrapText="1"/>
    </xf>
    <xf numFmtId="0" fontId="20" fillId="11" borderId="489" xfId="0" applyFont="1" applyFill="1" applyBorder="1" applyAlignment="1">
      <alignment horizontal="left" wrapText="1"/>
    </xf>
    <xf numFmtId="0" fontId="29" fillId="11" borderId="486" xfId="0" applyFont="1" applyFill="1" applyBorder="1" applyAlignment="1">
      <alignment horizontal="center" wrapText="1"/>
    </xf>
    <xf numFmtId="0" fontId="21" fillId="11" borderId="499" xfId="0" applyFont="1" applyFill="1" applyBorder="1" applyAlignment="1">
      <alignment horizontal="center" wrapText="1"/>
    </xf>
    <xf numFmtId="0" fontId="21" fillId="11" borderId="401" xfId="0" applyFont="1" applyFill="1" applyBorder="1" applyAlignment="1">
      <alignment horizontal="center" wrapText="1"/>
    </xf>
    <xf numFmtId="0" fontId="21" fillId="11" borderId="490" xfId="0" applyFont="1" applyFill="1" applyBorder="1" applyAlignment="1">
      <alignment horizontal="center" wrapText="1"/>
    </xf>
    <xf numFmtId="0" fontId="21" fillId="11" borderId="501" xfId="0" applyFont="1" applyFill="1" applyBorder="1" applyAlignment="1">
      <alignment horizontal="center" wrapText="1"/>
    </xf>
    <xf numFmtId="0" fontId="20" fillId="12" borderId="489" xfId="0" applyFont="1" applyFill="1" applyBorder="1" applyAlignment="1">
      <alignment horizontal="left" wrapText="1"/>
    </xf>
    <xf numFmtId="0" fontId="29" fillId="12" borderId="486" xfId="0" applyFont="1" applyFill="1" applyBorder="1" applyAlignment="1">
      <alignment horizontal="center" wrapText="1"/>
    </xf>
    <xf numFmtId="0" fontId="21" fillId="12" borderId="491" xfId="0" applyFont="1" applyFill="1" applyBorder="1" applyAlignment="1">
      <alignment horizontal="center" wrapText="1"/>
    </xf>
    <xf numFmtId="0" fontId="21" fillId="12" borderId="492" xfId="0" applyFont="1" applyFill="1" applyBorder="1" applyAlignment="1">
      <alignment horizontal="center" wrapText="1"/>
    </xf>
    <xf numFmtId="0" fontId="21" fillId="12" borderId="494" xfId="0" applyFont="1" applyFill="1" applyBorder="1" applyAlignment="1">
      <alignment horizontal="center" wrapText="1"/>
    </xf>
    <xf numFmtId="0" fontId="20" fillId="12" borderId="485" xfId="0" applyFont="1" applyFill="1" applyBorder="1" applyAlignment="1">
      <alignment horizontal="left" wrapText="1"/>
    </xf>
    <xf numFmtId="0" fontId="21" fillId="12" borderId="495" xfId="0" applyFont="1" applyFill="1" applyBorder="1" applyAlignment="1">
      <alignment horizontal="center" wrapText="1"/>
    </xf>
    <xf numFmtId="0" fontId="21" fillId="12" borderId="490" xfId="0" applyFont="1" applyFill="1" applyBorder="1" applyAlignment="1">
      <alignment horizontal="center" wrapText="1"/>
    </xf>
    <xf numFmtId="0" fontId="15" fillId="13" borderId="478" xfId="0" applyFont="1" applyFill="1" applyBorder="1" applyAlignment="1">
      <alignment horizontal="center" wrapText="1"/>
    </xf>
    <xf numFmtId="0" fontId="15" fillId="13" borderId="401" xfId="0" applyFont="1" applyFill="1" applyBorder="1" applyAlignment="1">
      <alignment horizontal="center" wrapText="1"/>
    </xf>
    <xf numFmtId="0" fontId="15" fillId="13" borderId="500" xfId="0" applyFont="1" applyFill="1" applyBorder="1" applyAlignment="1">
      <alignment horizontal="center" wrapText="1"/>
    </xf>
    <xf numFmtId="0" fontId="20" fillId="13" borderId="489" xfId="0" applyFont="1" applyFill="1" applyBorder="1" applyAlignment="1">
      <alignment horizontal="left" wrapText="1"/>
    </xf>
    <xf numFmtId="0" fontId="12" fillId="13" borderId="486" xfId="0" applyFont="1" applyFill="1" applyBorder="1" applyAlignment="1">
      <alignment horizontal="center" wrapText="1"/>
    </xf>
    <xf numFmtId="0" fontId="21" fillId="13" borderId="490" xfId="0" applyFont="1" applyFill="1" applyBorder="1" applyAlignment="1">
      <alignment horizontal="center" wrapText="1"/>
    </xf>
    <xf numFmtId="0" fontId="21" fillId="13" borderId="123" xfId="0" applyFont="1" applyFill="1" applyBorder="1" applyAlignment="1">
      <alignment horizontal="center" wrapText="1"/>
    </xf>
    <xf numFmtId="0" fontId="21" fillId="13" borderId="478" xfId="0" applyFont="1" applyFill="1" applyBorder="1" applyAlignment="1">
      <alignment horizontal="center" wrapText="1"/>
    </xf>
    <xf numFmtId="0" fontId="21" fillId="13" borderId="479" xfId="0" applyFont="1" applyFill="1" applyBorder="1" applyAlignment="1">
      <alignment horizontal="center" wrapText="1"/>
    </xf>
    <xf numFmtId="0" fontId="22" fillId="6" borderId="325" xfId="0" applyFont="1" applyFill="1" applyBorder="1" applyAlignment="1">
      <alignment horizontal="center" wrapText="1"/>
    </xf>
    <xf numFmtId="0" fontId="0" fillId="2" borderId="323" xfId="0" applyFill="1" applyBorder="1" applyAlignment="1">
      <alignment horizontal="center"/>
    </xf>
    <xf numFmtId="0" fontId="0" fillId="2" borderId="324" xfId="0" applyFill="1" applyBorder="1" applyAlignment="1">
      <alignment horizontal="center"/>
    </xf>
    <xf numFmtId="0" fontId="20" fillId="11" borderId="331" xfId="0" applyFont="1" applyFill="1" applyBorder="1" applyAlignment="1">
      <alignment horizontal="left" wrapText="1"/>
    </xf>
    <xf numFmtId="0" fontId="29" fillId="11" borderId="330" xfId="0" applyFont="1" applyFill="1" applyBorder="1" applyAlignment="1">
      <alignment horizontal="center" wrapText="1"/>
    </xf>
    <xf numFmtId="0" fontId="21" fillId="11" borderId="332" xfId="0" applyFont="1" applyFill="1" applyBorder="1" applyAlignment="1">
      <alignment horizontal="center" wrapText="1"/>
    </xf>
    <xf numFmtId="0" fontId="21" fillId="11" borderId="325" xfId="0" applyFont="1" applyFill="1" applyBorder="1" applyAlignment="1">
      <alignment horizontal="center" wrapText="1"/>
    </xf>
    <xf numFmtId="0" fontId="20" fillId="12" borderId="331" xfId="0" applyFont="1" applyFill="1" applyBorder="1" applyAlignment="1">
      <alignment horizontal="left" wrapText="1"/>
    </xf>
    <xf numFmtId="0" fontId="29" fillId="12" borderId="330" xfId="0" applyFont="1" applyFill="1" applyBorder="1" applyAlignment="1">
      <alignment horizontal="center" wrapText="1"/>
    </xf>
    <xf numFmtId="0" fontId="21" fillId="12" borderId="333" xfId="0" applyFont="1" applyFill="1" applyBorder="1" applyAlignment="1">
      <alignment horizontal="center" wrapText="1"/>
    </xf>
    <xf numFmtId="0" fontId="21" fillId="12" borderId="334" xfId="0" applyFont="1" applyFill="1" applyBorder="1" applyAlignment="1">
      <alignment horizontal="center" wrapText="1"/>
    </xf>
    <xf numFmtId="0" fontId="21" fillId="12" borderId="336" xfId="0" applyFont="1" applyFill="1" applyBorder="1" applyAlignment="1">
      <alignment horizontal="center" wrapText="1"/>
    </xf>
    <xf numFmtId="0" fontId="20" fillId="12" borderId="329" xfId="0" applyFont="1" applyFill="1" applyBorder="1" applyAlignment="1">
      <alignment horizontal="left" wrapText="1"/>
    </xf>
    <xf numFmtId="0" fontId="21" fillId="12" borderId="337" xfId="0" applyFont="1" applyFill="1" applyBorder="1" applyAlignment="1">
      <alignment horizontal="center" wrapText="1"/>
    </xf>
    <xf numFmtId="0" fontId="21" fillId="12" borderId="332" xfId="0" applyFont="1" applyFill="1" applyBorder="1" applyAlignment="1">
      <alignment horizontal="center" wrapText="1"/>
    </xf>
    <xf numFmtId="0" fontId="15" fillId="13" borderId="327" xfId="0" applyFont="1" applyFill="1" applyBorder="1" applyAlignment="1">
      <alignment horizontal="center" wrapText="1"/>
    </xf>
    <xf numFmtId="0" fontId="20" fillId="13" borderId="331" xfId="0" applyFont="1" applyFill="1" applyBorder="1" applyAlignment="1">
      <alignment horizontal="left" wrapText="1"/>
    </xf>
    <xf numFmtId="0" fontId="12" fillId="13" borderId="330" xfId="0" applyFont="1" applyFill="1" applyBorder="1" applyAlignment="1">
      <alignment horizontal="center" wrapText="1"/>
    </xf>
    <xf numFmtId="0" fontId="21" fillId="13" borderId="332" xfId="0" applyFont="1" applyFill="1" applyBorder="1" applyAlignment="1">
      <alignment horizontal="center" wrapText="1"/>
    </xf>
    <xf numFmtId="0" fontId="21" fillId="13" borderId="327" xfId="0" applyFont="1" applyFill="1" applyBorder="1" applyAlignment="1">
      <alignment horizontal="center" wrapText="1"/>
    </xf>
    <xf numFmtId="0" fontId="20" fillId="6" borderId="348" xfId="0" applyFont="1" applyFill="1" applyBorder="1" applyAlignment="1">
      <alignment horizontal="left"/>
    </xf>
    <xf numFmtId="0" fontId="21" fillId="6" borderId="349" xfId="0" applyFont="1" applyFill="1" applyBorder="1" applyAlignment="1">
      <alignment horizontal="left" wrapText="1"/>
    </xf>
    <xf numFmtId="0" fontId="0" fillId="2" borderId="341" xfId="0" applyFill="1" applyBorder="1" applyAlignment="1">
      <alignment horizontal="center"/>
    </xf>
    <xf numFmtId="0" fontId="0" fillId="2" borderId="342" xfId="0" applyFill="1" applyBorder="1" applyAlignment="1">
      <alignment horizontal="center"/>
    </xf>
    <xf numFmtId="0" fontId="14" fillId="3" borderId="345" xfId="0" applyFont="1" applyFill="1" applyBorder="1" applyAlignment="1">
      <alignment horizontal="center" wrapText="1"/>
    </xf>
    <xf numFmtId="0" fontId="13" fillId="3" borderId="345" xfId="0" applyFont="1" applyFill="1" applyBorder="1" applyAlignment="1">
      <alignment horizontal="center" wrapText="1"/>
    </xf>
    <xf numFmtId="0" fontId="13" fillId="3" borderId="346" xfId="0" applyFont="1" applyFill="1" applyBorder="1" applyAlignment="1">
      <alignment horizont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0" fillId="11" borderId="348" xfId="0" applyFont="1" applyFill="1" applyBorder="1" applyAlignment="1">
      <alignment horizontal="left" wrapText="1"/>
    </xf>
    <xf numFmtId="0" fontId="29" fillId="11" borderId="344" xfId="0" applyFont="1" applyFill="1" applyBorder="1" applyAlignment="1">
      <alignment horizontal="center" wrapText="1"/>
    </xf>
    <xf numFmtId="0" fontId="21" fillId="11" borderId="279" xfId="0" applyFont="1" applyFill="1" applyBorder="1" applyAlignment="1">
      <alignment horizontal="center" wrapText="1"/>
    </xf>
    <xf numFmtId="0" fontId="24" fillId="0" borderId="27" xfId="0" applyFont="1" applyBorder="1" applyAlignment="1">
      <alignment horizontal="center" vertical="center" wrapText="1"/>
    </xf>
    <xf numFmtId="0" fontId="21" fillId="11" borderId="349" xfId="0" applyFont="1" applyFill="1" applyBorder="1" applyAlignment="1">
      <alignment horizontal="center" wrapText="1"/>
    </xf>
    <xf numFmtId="0" fontId="20" fillId="12" borderId="348" xfId="0" applyFont="1" applyFill="1" applyBorder="1" applyAlignment="1">
      <alignment horizontal="left" wrapText="1"/>
    </xf>
    <xf numFmtId="0" fontId="29" fillId="12" borderId="344" xfId="0" applyFont="1" applyFill="1" applyBorder="1" applyAlignment="1">
      <alignment horizontal="center" wrapText="1"/>
    </xf>
    <xf numFmtId="0" fontId="18" fillId="0" borderId="25" xfId="0" applyFont="1" applyBorder="1" applyAlignment="1">
      <alignment horizontal="center" vertical="center" wrapText="1"/>
    </xf>
    <xf numFmtId="0" fontId="18" fillId="0" borderId="27" xfId="0" applyFont="1" applyBorder="1" applyAlignment="1">
      <alignment horizontal="center" vertical="center" wrapText="1"/>
    </xf>
    <xf numFmtId="0" fontId="21" fillId="12" borderId="350" xfId="0" applyFont="1" applyFill="1" applyBorder="1" applyAlignment="1">
      <alignment horizontal="center" wrapText="1"/>
    </xf>
    <xf numFmtId="0" fontId="21" fillId="12" borderId="351" xfId="0" applyFont="1" applyFill="1" applyBorder="1" applyAlignment="1">
      <alignment horizontal="center" wrapText="1"/>
    </xf>
    <xf numFmtId="0" fontId="21" fillId="12" borderId="353" xfId="0" applyFont="1" applyFill="1" applyBorder="1" applyAlignment="1">
      <alignment horizontal="center" wrapText="1"/>
    </xf>
    <xf numFmtId="0" fontId="20" fillId="12" borderId="343" xfId="0" applyFont="1" applyFill="1" applyBorder="1" applyAlignment="1">
      <alignment horizontal="left" wrapText="1"/>
    </xf>
    <xf numFmtId="0" fontId="21" fillId="12" borderId="354" xfId="0" applyFont="1" applyFill="1" applyBorder="1" applyAlignment="1">
      <alignment horizontal="center" wrapText="1"/>
    </xf>
    <xf numFmtId="0" fontId="21" fillId="12" borderId="349" xfId="0" applyFont="1" applyFill="1" applyBorder="1" applyAlignment="1">
      <alignment horizontal="center" wrapText="1"/>
    </xf>
    <xf numFmtId="0" fontId="15" fillId="13" borderId="345" xfId="0" applyFont="1" applyFill="1" applyBorder="1" applyAlignment="1">
      <alignment horizontal="center" wrapText="1"/>
    </xf>
    <xf numFmtId="0" fontId="15" fillId="13" borderId="279" xfId="0" applyFont="1" applyFill="1" applyBorder="1" applyAlignment="1">
      <alignment horizontal="center" wrapText="1"/>
    </xf>
    <xf numFmtId="0" fontId="20" fillId="13" borderId="348" xfId="0" applyFont="1" applyFill="1" applyBorder="1" applyAlignment="1">
      <alignment horizontal="left" wrapText="1"/>
    </xf>
    <xf numFmtId="0" fontId="12" fillId="13" borderId="344" xfId="0" applyFont="1" applyFill="1" applyBorder="1" applyAlignment="1">
      <alignment horizontal="center" wrapText="1"/>
    </xf>
    <xf numFmtId="0" fontId="21" fillId="13" borderId="349" xfId="0" applyFont="1" applyFill="1" applyBorder="1" applyAlignment="1">
      <alignment horizontal="center" wrapText="1"/>
    </xf>
    <xf numFmtId="0" fontId="21" fillId="13" borderId="345" xfId="0" applyFont="1" applyFill="1" applyBorder="1" applyAlignment="1">
      <alignment horizontal="center" wrapText="1"/>
    </xf>
    <xf numFmtId="0" fontId="21" fillId="13" borderId="346" xfId="0" applyFont="1" applyFill="1" applyBorder="1" applyAlignment="1">
      <alignment horizontal="center" wrapText="1"/>
    </xf>
    <xf numFmtId="0" fontId="65"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22" fillId="6" borderId="359" xfId="0" applyFont="1" applyFill="1" applyBorder="1" applyAlignment="1">
      <alignment horizontal="center" wrapText="1"/>
    </xf>
    <xf numFmtId="0" fontId="0" fillId="2" borderId="357" xfId="0" applyFill="1" applyBorder="1" applyAlignment="1">
      <alignment horizontal="center"/>
    </xf>
    <xf numFmtId="0" fontId="0" fillId="2" borderId="358" xfId="0" applyFill="1" applyBorder="1" applyAlignment="1">
      <alignment horizontal="center"/>
    </xf>
    <xf numFmtId="0" fontId="20" fillId="11" borderId="365" xfId="0" applyFont="1" applyFill="1" applyBorder="1" applyAlignment="1">
      <alignment horizontal="left" wrapText="1"/>
    </xf>
    <xf numFmtId="0" fontId="29" fillId="11" borderId="364" xfId="0" applyFont="1" applyFill="1" applyBorder="1" applyAlignment="1">
      <alignment horizontal="center" wrapText="1"/>
    </xf>
    <xf numFmtId="0" fontId="21" fillId="11" borderId="366" xfId="0" applyFont="1" applyFill="1" applyBorder="1" applyAlignment="1">
      <alignment horizontal="center" wrapText="1"/>
    </xf>
    <xf numFmtId="0" fontId="21" fillId="11" borderId="359" xfId="0" applyFont="1" applyFill="1" applyBorder="1" applyAlignment="1">
      <alignment horizontal="center" wrapText="1"/>
    </xf>
    <xf numFmtId="0" fontId="20" fillId="12" borderId="365" xfId="0" applyFont="1" applyFill="1" applyBorder="1" applyAlignment="1">
      <alignment horizontal="left" wrapText="1"/>
    </xf>
    <xf numFmtId="0" fontId="29" fillId="12" borderId="364" xfId="0" applyFont="1" applyFill="1" applyBorder="1" applyAlignment="1">
      <alignment horizontal="center" wrapText="1"/>
    </xf>
    <xf numFmtId="0" fontId="21" fillId="12" borderId="367" xfId="0" applyFont="1" applyFill="1" applyBorder="1" applyAlignment="1">
      <alignment horizontal="center" wrapText="1"/>
    </xf>
    <xf numFmtId="0" fontId="21" fillId="12" borderId="368" xfId="0" applyFont="1" applyFill="1" applyBorder="1" applyAlignment="1">
      <alignment horizontal="center" wrapText="1"/>
    </xf>
    <xf numFmtId="0" fontId="21" fillId="12" borderId="370" xfId="0" applyFont="1" applyFill="1" applyBorder="1" applyAlignment="1">
      <alignment horizontal="center" wrapText="1"/>
    </xf>
    <xf numFmtId="0" fontId="20" fillId="12" borderId="363" xfId="0" applyFont="1" applyFill="1" applyBorder="1" applyAlignment="1">
      <alignment horizontal="left" wrapText="1"/>
    </xf>
    <xf numFmtId="0" fontId="21" fillId="12" borderId="371" xfId="0" applyFont="1" applyFill="1" applyBorder="1" applyAlignment="1">
      <alignment horizontal="center" wrapText="1"/>
    </xf>
    <xf numFmtId="0" fontId="21" fillId="12" borderId="366" xfId="0" applyFont="1" applyFill="1" applyBorder="1" applyAlignment="1">
      <alignment horizontal="center" wrapText="1"/>
    </xf>
    <xf numFmtId="0" fontId="15" fillId="13" borderId="361" xfId="0" applyFont="1" applyFill="1" applyBorder="1" applyAlignment="1">
      <alignment horizontal="center" wrapText="1"/>
    </xf>
    <xf numFmtId="0" fontId="20" fillId="13" borderId="365" xfId="0" applyFont="1" applyFill="1" applyBorder="1" applyAlignment="1">
      <alignment horizontal="left" wrapText="1"/>
    </xf>
    <xf numFmtId="0" fontId="12" fillId="13" borderId="364" xfId="0" applyFont="1" applyFill="1" applyBorder="1" applyAlignment="1">
      <alignment horizontal="center" wrapText="1"/>
    </xf>
    <xf numFmtId="0" fontId="21" fillId="13" borderId="366" xfId="0" applyFont="1" applyFill="1" applyBorder="1" applyAlignment="1">
      <alignment horizontal="center" wrapText="1"/>
    </xf>
    <xf numFmtId="0" fontId="21" fillId="13" borderId="361" xfId="0" applyFont="1" applyFill="1" applyBorder="1" applyAlignment="1">
      <alignment horizontal="center" wrapText="1"/>
    </xf>
    <xf numFmtId="0" fontId="21" fillId="13" borderId="362" xfId="0" applyFont="1" applyFill="1" applyBorder="1" applyAlignment="1">
      <alignment horizontal="center" wrapText="1"/>
    </xf>
    <xf numFmtId="0" fontId="22" fillId="6" borderId="414" xfId="0" applyFont="1" applyFill="1" applyBorder="1" applyAlignment="1">
      <alignment horizontal="center" wrapText="1"/>
    </xf>
    <xf numFmtId="0" fontId="0" fillId="2" borderId="412" xfId="0" applyFill="1" applyBorder="1" applyAlignment="1">
      <alignment horizontal="center"/>
    </xf>
    <xf numFmtId="0" fontId="0" fillId="2" borderId="413" xfId="0" applyFill="1" applyBorder="1" applyAlignment="1">
      <alignment horizontal="center"/>
    </xf>
    <xf numFmtId="0" fontId="14" fillId="3" borderId="383" xfId="0" applyFont="1" applyFill="1" applyBorder="1" applyAlignment="1">
      <alignment horizontal="center" wrapText="1"/>
    </xf>
    <xf numFmtId="0" fontId="14" fillId="3" borderId="397" xfId="0" applyFont="1" applyFill="1" applyBorder="1" applyAlignment="1">
      <alignment horizontal="center" wrapText="1"/>
    </xf>
    <xf numFmtId="0" fontId="13" fillId="3" borderId="386" xfId="0" applyFont="1" applyFill="1" applyBorder="1" applyAlignment="1">
      <alignment horizontal="center" wrapText="1"/>
    </xf>
    <xf numFmtId="0" fontId="13" fillId="3" borderId="397" xfId="0" applyFont="1" applyFill="1" applyBorder="1" applyAlignment="1">
      <alignment horizontal="center" wrapText="1"/>
    </xf>
    <xf numFmtId="0" fontId="13" fillId="3" borderId="377" xfId="0" applyFont="1" applyFill="1" applyBorder="1" applyAlignment="1">
      <alignment horizontal="center" wrapText="1"/>
    </xf>
    <xf numFmtId="0" fontId="18" fillId="0" borderId="25" xfId="0" applyFont="1" applyFill="1" applyBorder="1" applyAlignment="1">
      <alignment horizontal="left" vertical="center" wrapText="1"/>
    </xf>
    <xf numFmtId="0" fontId="0" fillId="0" borderId="26" xfId="0" applyFill="1" applyBorder="1" applyAlignment="1">
      <alignment vertical="center" wrapText="1"/>
    </xf>
    <xf numFmtId="0" fontId="15" fillId="0" borderId="25"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0" fillId="0" borderId="28" xfId="0" applyFill="1" applyBorder="1" applyAlignment="1">
      <alignment vertical="center" wrapText="1"/>
    </xf>
    <xf numFmtId="0" fontId="20" fillId="6" borderId="402" xfId="0" applyFont="1" applyFill="1" applyBorder="1" applyAlignment="1">
      <alignment horizontal="left"/>
    </xf>
    <xf numFmtId="0" fontId="21" fillId="6" borderId="403" xfId="0" applyFont="1" applyFill="1" applyBorder="1" applyAlignment="1">
      <alignment horizontal="left" wrapText="1"/>
    </xf>
    <xf numFmtId="0" fontId="37" fillId="0" borderId="26" xfId="0" applyFont="1" applyBorder="1" applyAlignment="1"/>
    <xf numFmtId="0" fontId="37" fillId="0" borderId="28" xfId="0" applyFont="1" applyBorder="1" applyAlignment="1"/>
    <xf numFmtId="0" fontId="20" fillId="11" borderId="421" xfId="0" applyFont="1" applyFill="1" applyBorder="1" applyAlignment="1">
      <alignment horizontal="left" wrapText="1"/>
    </xf>
    <xf numFmtId="0" fontId="29" fillId="11" borderId="419" xfId="0" applyFont="1" applyFill="1" applyBorder="1" applyAlignment="1">
      <alignment horizontal="center" wrapText="1"/>
    </xf>
    <xf numFmtId="0" fontId="21" fillId="11" borderId="383" xfId="0" applyFont="1" applyFill="1" applyBorder="1" applyAlignment="1">
      <alignment horizontal="center" wrapText="1"/>
    </xf>
    <xf numFmtId="0" fontId="21" fillId="11" borderId="420" xfId="0" applyFont="1" applyFill="1" applyBorder="1" applyAlignment="1">
      <alignment horizontal="center" wrapText="1"/>
    </xf>
    <xf numFmtId="0" fontId="21" fillId="11" borderId="422" xfId="0" applyFont="1" applyFill="1" applyBorder="1" applyAlignment="1">
      <alignment horizontal="center" wrapText="1"/>
    </xf>
    <xf numFmtId="0" fontId="21" fillId="11" borderId="414" xfId="0" applyFont="1" applyFill="1" applyBorder="1" applyAlignment="1">
      <alignment horizontal="center" wrapText="1"/>
    </xf>
    <xf numFmtId="0" fontId="20" fillId="12" borderId="421" xfId="0" applyFont="1" applyFill="1" applyBorder="1" applyAlignment="1">
      <alignment horizontal="left" wrapText="1"/>
    </xf>
    <xf numFmtId="0" fontId="29" fillId="12" borderId="419" xfId="0" applyFont="1" applyFill="1" applyBorder="1" applyAlignment="1">
      <alignment horizontal="center" wrapText="1"/>
    </xf>
    <xf numFmtId="0" fontId="21" fillId="12" borderId="423" xfId="0" applyFont="1" applyFill="1" applyBorder="1" applyAlignment="1">
      <alignment horizontal="center" wrapText="1"/>
    </xf>
    <xf numFmtId="0" fontId="21" fillId="12" borderId="424" xfId="0" applyFont="1" applyFill="1" applyBorder="1" applyAlignment="1">
      <alignment horizontal="center" wrapText="1"/>
    </xf>
    <xf numFmtId="0" fontId="21" fillId="12" borderId="426" xfId="0" applyFont="1" applyFill="1" applyBorder="1" applyAlignment="1">
      <alignment horizontal="center" wrapText="1"/>
    </xf>
    <xf numFmtId="0" fontId="20" fillId="12" borderId="418" xfId="0" applyFont="1" applyFill="1" applyBorder="1" applyAlignment="1">
      <alignment horizontal="left" wrapText="1"/>
    </xf>
    <xf numFmtId="0" fontId="21" fillId="12" borderId="427" xfId="0" applyFont="1" applyFill="1" applyBorder="1" applyAlignment="1">
      <alignment horizontal="center" wrapText="1"/>
    </xf>
    <xf numFmtId="0" fontId="21" fillId="12" borderId="422" xfId="0" applyFont="1" applyFill="1" applyBorder="1" applyAlignment="1">
      <alignment horizontal="center" wrapText="1"/>
    </xf>
    <xf numFmtId="0" fontId="15" fillId="13" borderId="416" xfId="0" applyFont="1" applyFill="1" applyBorder="1" applyAlignment="1">
      <alignment horizontal="center" wrapText="1"/>
    </xf>
    <xf numFmtId="0" fontId="15" fillId="13" borderId="420" xfId="0" applyFont="1" applyFill="1" applyBorder="1" applyAlignment="1">
      <alignment horizontal="center" wrapText="1"/>
    </xf>
    <xf numFmtId="0" fontId="15" fillId="13" borderId="389" xfId="0" applyFont="1" applyFill="1" applyBorder="1" applyAlignment="1">
      <alignment horizontal="center" wrapText="1"/>
    </xf>
    <xf numFmtId="0" fontId="1" fillId="0" borderId="42" xfId="0" applyFont="1" applyBorder="1" applyAlignment="1">
      <alignment vertical="center" wrapText="1"/>
    </xf>
    <xf numFmtId="0" fontId="1" fillId="0" borderId="26" xfId="0" applyFont="1" applyBorder="1" applyAlignment="1">
      <alignment vertical="center" wrapText="1"/>
    </xf>
    <xf numFmtId="0" fontId="1" fillId="0" borderId="28" xfId="0" applyFont="1" applyBorder="1" applyAlignment="1">
      <alignment vertical="center" wrapText="1"/>
    </xf>
    <xf numFmtId="0" fontId="21" fillId="0" borderId="77" xfId="0" applyFont="1" applyBorder="1" applyAlignment="1">
      <alignment horizontal="left" vertical="center" wrapText="1"/>
    </xf>
    <xf numFmtId="0" fontId="21" fillId="0" borderId="80" xfId="0" applyFont="1" applyBorder="1" applyAlignment="1">
      <alignment horizontal="left" vertical="center" wrapText="1"/>
    </xf>
    <xf numFmtId="0" fontId="21" fillId="0" borderId="82" xfId="0" applyFont="1" applyBorder="1" applyAlignment="1">
      <alignment horizontal="left" vertical="center" wrapText="1"/>
    </xf>
    <xf numFmtId="0" fontId="20" fillId="13" borderId="421" xfId="0" applyFont="1" applyFill="1" applyBorder="1" applyAlignment="1">
      <alignment horizontal="left" wrapText="1"/>
    </xf>
    <xf numFmtId="0" fontId="12" fillId="13" borderId="419" xfId="0" applyFont="1" applyFill="1" applyBorder="1" applyAlignment="1">
      <alignment horizontal="center" wrapText="1"/>
    </xf>
    <xf numFmtId="0" fontId="21" fillId="13" borderId="422" xfId="0" applyFont="1" applyFill="1" applyBorder="1" applyAlignment="1">
      <alignment horizontal="center" wrapText="1"/>
    </xf>
    <xf numFmtId="0" fontId="21" fillId="13" borderId="416" xfId="0" applyFont="1" applyFill="1" applyBorder="1" applyAlignment="1">
      <alignment horizontal="center" wrapText="1"/>
    </xf>
    <xf numFmtId="0" fontId="21" fillId="13" borderId="417" xfId="0" applyFont="1" applyFill="1" applyBorder="1" applyAlignment="1">
      <alignment horizontal="center" wrapText="1"/>
    </xf>
    <xf numFmtId="0" fontId="21" fillId="0" borderId="48" xfId="0" applyFont="1" applyBorder="1" applyAlignment="1">
      <alignment horizontal="left" vertical="top" wrapText="1"/>
    </xf>
    <xf numFmtId="0" fontId="21" fillId="0" borderId="18" xfId="0" applyFont="1" applyBorder="1" applyAlignment="1">
      <alignment horizontal="left" vertical="top" wrapText="1"/>
    </xf>
    <xf numFmtId="0" fontId="21" fillId="0" borderId="94" xfId="0" applyFont="1" applyBorder="1" applyAlignment="1">
      <alignment horizontal="left" vertical="top" wrapText="1"/>
    </xf>
    <xf numFmtId="0" fontId="12" fillId="13" borderId="388" xfId="0" applyFont="1" applyFill="1" applyBorder="1" applyAlignment="1">
      <alignment horizontal="left"/>
    </xf>
    <xf numFmtId="0" fontId="0" fillId="2" borderId="432" xfId="0" applyFill="1" applyBorder="1" applyAlignment="1">
      <alignment horizontal="center"/>
    </xf>
    <xf numFmtId="0" fontId="0" fillId="2" borderId="433" xfId="0" applyFill="1" applyBorder="1" applyAlignment="1">
      <alignment horizontal="center"/>
    </xf>
    <xf numFmtId="0" fontId="14" fillId="3" borderId="416" xfId="0" applyFont="1" applyFill="1" applyBorder="1" applyAlignment="1">
      <alignment horizontal="center" wrapText="1"/>
    </xf>
    <xf numFmtId="0" fontId="13" fillId="3" borderId="416" xfId="0" applyFont="1" applyFill="1" applyBorder="1" applyAlignment="1">
      <alignment horizontal="center" wrapText="1"/>
    </xf>
    <xf numFmtId="0" fontId="13" fillId="3" borderId="417" xfId="0" applyFont="1" applyFill="1" applyBorder="1" applyAlignment="1">
      <alignment horizontal="center" wrapText="1"/>
    </xf>
    <xf numFmtId="0" fontId="66" fillId="0" borderId="25" xfId="0" applyFont="1" applyBorder="1" applyAlignment="1">
      <alignment horizontal="left" vertical="center" wrapText="1"/>
    </xf>
    <xf numFmtId="0" fontId="20" fillId="6" borderId="421" xfId="0" applyFont="1" applyFill="1" applyBorder="1" applyAlignment="1">
      <alignment horizontal="left"/>
    </xf>
    <xf numFmtId="0" fontId="21" fillId="6" borderId="422" xfId="0" applyFont="1" applyFill="1" applyBorder="1" applyAlignment="1">
      <alignment horizontal="left" wrapText="1"/>
    </xf>
    <xf numFmtId="0" fontId="22" fillId="6" borderId="506" xfId="0" applyFont="1" applyFill="1" applyBorder="1" applyAlignment="1">
      <alignment horizontal="center" wrapText="1"/>
    </xf>
    <xf numFmtId="0" fontId="0" fillId="2" borderId="504" xfId="0" applyFill="1" applyBorder="1" applyAlignment="1">
      <alignment horizontal="center"/>
    </xf>
    <xf numFmtId="0" fontId="0" fillId="2" borderId="505" xfId="0" applyFill="1" applyBorder="1" applyAlignment="1">
      <alignment horizontal="center"/>
    </xf>
    <xf numFmtId="0" fontId="24" fillId="0" borderId="25" xfId="0" applyFont="1" applyBorder="1" applyAlignment="1">
      <alignment horizontal="right" vertical="center" wrapText="1"/>
    </xf>
    <xf numFmtId="0" fontId="0" fillId="0" borderId="26" xfId="0" applyBorder="1" applyAlignment="1">
      <alignment horizontal="right"/>
    </xf>
    <xf numFmtId="0" fontId="21" fillId="0" borderId="25" xfId="0" applyFont="1" applyBorder="1" applyAlignment="1">
      <alignment horizontal="right" vertical="center" wrapText="1"/>
    </xf>
    <xf numFmtId="0" fontId="21" fillId="0" borderId="27" xfId="0" applyFont="1" applyBorder="1" applyAlignment="1">
      <alignment horizontal="right"/>
    </xf>
    <xf numFmtId="0" fontId="0" fillId="0" borderId="28" xfId="0" applyBorder="1" applyAlignment="1">
      <alignment horizontal="right"/>
    </xf>
    <xf numFmtId="0" fontId="21" fillId="11" borderId="506" xfId="0" applyFont="1" applyFill="1" applyBorder="1" applyAlignment="1">
      <alignment horizontal="center" wrapText="1"/>
    </xf>
    <xf numFmtId="0" fontId="15" fillId="0" borderId="116" xfId="0" applyFont="1" applyBorder="1" applyAlignment="1">
      <alignment horizontal="left" vertical="center" wrapText="1"/>
    </xf>
    <xf numFmtId="0" fontId="15" fillId="0" borderId="55" xfId="0" applyFont="1" applyBorder="1" applyAlignment="1">
      <alignment horizontal="left" vertical="center" wrapText="1"/>
    </xf>
    <xf numFmtId="0" fontId="15" fillId="0" borderId="117" xfId="0" applyFont="1" applyBorder="1" applyAlignment="1">
      <alignment horizontal="left" vertical="center" wrapText="1"/>
    </xf>
    <xf numFmtId="0" fontId="0" fillId="0" borderId="53" xfId="0" applyBorder="1" applyAlignment="1">
      <alignment vertical="center" wrapText="1"/>
    </xf>
    <xf numFmtId="0" fontId="20" fillId="13" borderId="437" xfId="0" applyFont="1" applyFill="1" applyBorder="1" applyAlignment="1">
      <alignment horizontal="left" wrapText="1"/>
    </xf>
    <xf numFmtId="0" fontId="12" fillId="13" borderId="436" xfId="0" applyFont="1" applyFill="1" applyBorder="1" applyAlignment="1">
      <alignment horizontal="center" wrapText="1"/>
    </xf>
    <xf numFmtId="0" fontId="21" fillId="13" borderId="438" xfId="0" applyFont="1" applyFill="1" applyBorder="1" applyAlignment="1">
      <alignment horizontal="center" wrapText="1"/>
    </xf>
    <xf numFmtId="0" fontId="21" fillId="13" borderId="434" xfId="0" applyFont="1" applyFill="1" applyBorder="1" applyAlignment="1">
      <alignment horizontal="center" wrapText="1"/>
    </xf>
    <xf numFmtId="0" fontId="15" fillId="13" borderId="434" xfId="0" applyFont="1" applyFill="1" applyBorder="1" applyAlignment="1">
      <alignment horizontal="center" wrapText="1"/>
    </xf>
    <xf numFmtId="0" fontId="21" fillId="12" borderId="439" xfId="0" applyFont="1" applyFill="1" applyBorder="1" applyAlignment="1">
      <alignment horizontal="center" wrapText="1"/>
    </xf>
    <xf numFmtId="0" fontId="21" fillId="12" borderId="440" xfId="0" applyFont="1" applyFill="1" applyBorder="1" applyAlignment="1">
      <alignment horizontal="center" wrapText="1"/>
    </xf>
    <xf numFmtId="0" fontId="21" fillId="12" borderId="450" xfId="0" applyFont="1" applyFill="1" applyBorder="1" applyAlignment="1">
      <alignment horizontal="center" wrapText="1"/>
    </xf>
    <xf numFmtId="0" fontId="20" fillId="12" borderId="435" xfId="0" applyFont="1" applyFill="1" applyBorder="1" applyAlignment="1">
      <alignment horizontal="left" wrapText="1"/>
    </xf>
    <xf numFmtId="0" fontId="29" fillId="12" borderId="436" xfId="0" applyFont="1" applyFill="1" applyBorder="1" applyAlignment="1">
      <alignment horizontal="center" wrapText="1"/>
    </xf>
    <xf numFmtId="0" fontId="21" fillId="12" borderId="443" xfId="0" applyFont="1" applyFill="1" applyBorder="1" applyAlignment="1">
      <alignment horizontal="center" wrapText="1"/>
    </xf>
    <xf numFmtId="0" fontId="21" fillId="12" borderId="438" xfId="0" applyFont="1" applyFill="1" applyBorder="1" applyAlignment="1">
      <alignment horizontal="center" wrapText="1"/>
    </xf>
    <xf numFmtId="0" fontId="20" fillId="11" borderId="437" xfId="0" applyFont="1" applyFill="1" applyBorder="1" applyAlignment="1">
      <alignment horizontal="left" wrapText="1"/>
    </xf>
    <xf numFmtId="0" fontId="29" fillId="11" borderId="436" xfId="0" applyFont="1" applyFill="1" applyBorder="1" applyAlignment="1">
      <alignment horizontal="center" wrapText="1"/>
    </xf>
    <xf numFmtId="0" fontId="20" fillId="12" borderId="437" xfId="0" applyFont="1" applyFill="1" applyBorder="1" applyAlignment="1">
      <alignment horizontal="left" wrapText="1"/>
    </xf>
    <xf numFmtId="0" fontId="21" fillId="11" borderId="438" xfId="0" applyFont="1" applyFill="1" applyBorder="1" applyAlignment="1">
      <alignment horizontal="center" wrapText="1"/>
    </xf>
    <xf numFmtId="0" fontId="21" fillId="11" borderId="448" xfId="0" applyFont="1" applyFill="1" applyBorder="1" applyAlignment="1">
      <alignment horizontal="center" wrapText="1"/>
    </xf>
    <xf numFmtId="0" fontId="21" fillId="0" borderId="27" xfId="0" applyFont="1" applyBorder="1" applyAlignment="1">
      <alignment horizontal="left" wrapText="1"/>
    </xf>
    <xf numFmtId="0" fontId="21" fillId="0" borderId="28" xfId="0" applyFont="1" applyBorder="1" applyAlignment="1">
      <alignment horizontal="left" wrapText="1"/>
    </xf>
    <xf numFmtId="0" fontId="21" fillId="0" borderId="0" xfId="0" applyFont="1" applyBorder="1" applyAlignment="1">
      <alignment horizontal="left" wrapText="1"/>
    </xf>
    <xf numFmtId="0" fontId="21" fillId="0" borderId="26" xfId="0" applyFont="1" applyBorder="1" applyAlignment="1">
      <alignment horizontal="left" wrapText="1"/>
    </xf>
    <xf numFmtId="0" fontId="0" fillId="2" borderId="446" xfId="0" applyFill="1" applyBorder="1" applyAlignment="1">
      <alignment horizontal="center"/>
    </xf>
    <xf numFmtId="0" fontId="0" fillId="2" borderId="447" xfId="0" applyFill="1" applyBorder="1" applyAlignment="1">
      <alignment horizontal="center"/>
    </xf>
    <xf numFmtId="0" fontId="14" fillId="3" borderId="434" xfId="0" applyFont="1" applyFill="1" applyBorder="1" applyAlignment="1">
      <alignment horizontal="center" wrapText="1"/>
    </xf>
    <xf numFmtId="0" fontId="13" fillId="3" borderId="434" xfId="0" applyFont="1" applyFill="1" applyBorder="1" applyAlignment="1">
      <alignment horizontal="center" wrapText="1"/>
    </xf>
    <xf numFmtId="0" fontId="20" fillId="6" borderId="437" xfId="0" applyFont="1" applyFill="1" applyBorder="1" applyAlignment="1">
      <alignment horizontal="left"/>
    </xf>
    <xf numFmtId="0" fontId="21" fillId="6" borderId="438" xfId="0" applyFont="1" applyFill="1" applyBorder="1" applyAlignment="1">
      <alignment horizontal="left" wrapText="1"/>
    </xf>
    <xf numFmtId="0" fontId="22" fillId="6" borderId="448" xfId="0" applyFont="1" applyFill="1" applyBorder="1" applyAlignment="1">
      <alignment horizontal="center" wrapText="1"/>
    </xf>
    <xf numFmtId="0" fontId="15" fillId="0" borderId="26" xfId="0" applyFont="1" applyBorder="1" applyAlignment="1">
      <alignment horizontal="left" vertical="center" wrapText="1"/>
    </xf>
    <xf numFmtId="164" fontId="82" fillId="25" borderId="461" xfId="1" applyFont="1" applyFill="1" applyBorder="1" applyAlignment="1">
      <alignment horizontal="center" wrapText="1"/>
    </xf>
    <xf numFmtId="164" fontId="81" fillId="25" borderId="464" xfId="1" applyFont="1" applyFill="1" applyBorder="1" applyAlignment="1">
      <alignment horizontal="center" wrapText="1"/>
    </xf>
    <xf numFmtId="164" fontId="81" fillId="26" borderId="457" xfId="1" applyFont="1" applyFill="1" applyBorder="1" applyAlignment="1">
      <alignment horizontal="center" wrapText="1"/>
    </xf>
    <xf numFmtId="164" fontId="81" fillId="26" borderId="464" xfId="1" applyFont="1" applyFill="1" applyBorder="1" applyAlignment="1">
      <alignment horizontal="center" wrapText="1"/>
    </xf>
    <xf numFmtId="0" fontId="0" fillId="0" borderId="122" xfId="0" applyFill="1" applyBorder="1"/>
    <xf numFmtId="164" fontId="53" fillId="0" borderId="457" xfId="1" applyFill="1" applyBorder="1" applyAlignment="1">
      <alignment horizontal="center" vertical="center" wrapText="1"/>
    </xf>
    <xf numFmtId="164" fontId="79" fillId="27" borderId="457" xfId="1" applyFont="1" applyFill="1" applyBorder="1" applyAlignment="1">
      <alignment horizontal="left"/>
    </xf>
    <xf numFmtId="164" fontId="79" fillId="27" borderId="457" xfId="1" applyFont="1" applyFill="1" applyBorder="1" applyAlignment="1">
      <alignment horizontal="center" wrapText="1"/>
    </xf>
    <xf numFmtId="164" fontId="81" fillId="27" borderId="457" xfId="1" applyFont="1" applyFill="1" applyBorder="1" applyAlignment="1">
      <alignment horizontal="center" wrapText="1"/>
    </xf>
    <xf numFmtId="164" fontId="81" fillId="27" borderId="464" xfId="1" applyFont="1" applyFill="1" applyBorder="1" applyAlignment="1">
      <alignment horizontal="center" wrapText="1"/>
    </xf>
    <xf numFmtId="164" fontId="81" fillId="27" borderId="460" xfId="1" applyFont="1" applyFill="1" applyBorder="1" applyAlignment="1">
      <alignment horizontal="center" wrapText="1"/>
    </xf>
    <xf numFmtId="164" fontId="81" fillId="0" borderId="457" xfId="1" applyFont="1" applyFill="1" applyBorder="1" applyAlignment="1">
      <alignment horizontal="left" vertical="center" wrapText="1"/>
    </xf>
    <xf numFmtId="0" fontId="0" fillId="0" borderId="457" xfId="0" applyFill="1" applyBorder="1"/>
    <xf numFmtId="164" fontId="79" fillId="27" borderId="456" xfId="1" applyFont="1" applyFill="1" applyBorder="1" applyAlignment="1">
      <alignment horizontal="left" wrapText="1"/>
    </xf>
    <xf numFmtId="164" fontId="81" fillId="27" borderId="461" xfId="1" applyFont="1" applyFill="1" applyBorder="1" applyAlignment="1">
      <alignment horizontal="center" wrapText="1"/>
    </xf>
    <xf numFmtId="164" fontId="81" fillId="0" borderId="122" xfId="1" applyFont="1" applyFill="1" applyBorder="1" applyAlignment="1">
      <alignment horizontal="left" vertical="center" wrapText="1"/>
    </xf>
    <xf numFmtId="164" fontId="81" fillId="26" borderId="460" xfId="1" applyFont="1" applyFill="1" applyBorder="1" applyAlignment="1">
      <alignment horizontal="center" wrapText="1"/>
    </xf>
    <xf numFmtId="164" fontId="79" fillId="25" borderId="456" xfId="1" applyFont="1" applyFill="1" applyBorder="1" applyAlignment="1">
      <alignment horizontal="left" wrapText="1"/>
    </xf>
    <xf numFmtId="164" fontId="77" fillId="25" borderId="456" xfId="1" applyFont="1" applyFill="1" applyBorder="1" applyAlignment="1">
      <alignment horizontal="center" wrapText="1"/>
    </xf>
    <xf numFmtId="164" fontId="79" fillId="26" borderId="456" xfId="1" applyFont="1" applyFill="1" applyBorder="1" applyAlignment="1">
      <alignment horizontal="left" wrapText="1"/>
    </xf>
    <xf numFmtId="164" fontId="77" fillId="26" borderId="456" xfId="1" applyFont="1" applyFill="1" applyBorder="1" applyAlignment="1">
      <alignment horizontal="center" wrapText="1"/>
    </xf>
    <xf numFmtId="164" fontId="79" fillId="26" borderId="455" xfId="1" applyFont="1" applyFill="1" applyBorder="1" applyAlignment="1">
      <alignment horizontal="left" wrapText="1"/>
    </xf>
    <xf numFmtId="164" fontId="81" fillId="25" borderId="457" xfId="1" applyFont="1" applyFill="1" applyBorder="1" applyAlignment="1">
      <alignment horizontal="center" wrapText="1"/>
    </xf>
    <xf numFmtId="164" fontId="82" fillId="21" borderId="464" xfId="1" applyFont="1" applyFill="1" applyBorder="1" applyAlignment="1">
      <alignment horizontal="center" wrapText="1"/>
    </xf>
    <xf numFmtId="164" fontId="71" fillId="0" borderId="0" xfId="1" applyFont="1" applyFill="1" applyBorder="1" applyAlignment="1"/>
    <xf numFmtId="0" fontId="0" fillId="17" borderId="453" xfId="0" applyFill="1" applyBorder="1"/>
    <xf numFmtId="164" fontId="74" fillId="17" borderId="454" xfId="1" applyFont="1" applyFill="1" applyBorder="1" applyAlignment="1">
      <alignment horizontal="left" vertical="top" wrapText="1"/>
    </xf>
    <xf numFmtId="164" fontId="80" fillId="18" borderId="458" xfId="1" applyFont="1" applyFill="1" applyBorder="1" applyAlignment="1">
      <alignment horizontal="center" wrapText="1"/>
    </xf>
    <xf numFmtId="164" fontId="80" fillId="18" borderId="457" xfId="1" applyFont="1" applyFill="1" applyBorder="1" applyAlignment="1">
      <alignment horizontal="center" wrapText="1"/>
    </xf>
    <xf numFmtId="164" fontId="79" fillId="21" borderId="456" xfId="1" applyFont="1" applyFill="1" applyBorder="1" applyAlignment="1">
      <alignment horizontal="left"/>
    </xf>
    <xf numFmtId="164" fontId="81" fillId="21" borderId="457" xfId="1" applyFont="1" applyFill="1" applyBorder="1" applyAlignment="1">
      <alignment horizontal="left" wrapText="1"/>
    </xf>
    <xf numFmtId="164" fontId="73" fillId="17" borderId="452" xfId="1" applyFont="1" applyFill="1" applyBorder="1" applyAlignment="1">
      <alignment horizontal="center"/>
    </xf>
    <xf numFmtId="164" fontId="82" fillId="21" borderId="461" xfId="1" applyFont="1" applyFill="1" applyBorder="1" applyAlignment="1">
      <alignment horizontal="center" wrapText="1"/>
    </xf>
    <xf numFmtId="0" fontId="21" fillId="11" borderId="511" xfId="0" applyFont="1" applyFill="1" applyBorder="1" applyAlignment="1">
      <alignment horizontal="center" wrapText="1"/>
    </xf>
    <xf numFmtId="0" fontId="22" fillId="6" borderId="511" xfId="0" applyFont="1" applyFill="1" applyBorder="1" applyAlignment="1">
      <alignment horizontal="center" wrapText="1"/>
    </xf>
    <xf numFmtId="0" fontId="0" fillId="2" borderId="509" xfId="0" applyFill="1" applyBorder="1" applyAlignment="1">
      <alignment horizontal="center"/>
    </xf>
    <xf numFmtId="0" fontId="0" fillId="2" borderId="510" xfId="0" applyFill="1" applyBorder="1" applyAlignment="1">
      <alignment horizontal="center"/>
    </xf>
    <xf numFmtId="0" fontId="22" fillId="6" borderId="535" xfId="0" applyFont="1" applyFill="1" applyBorder="1" applyAlignment="1">
      <alignment horizontal="center" wrapText="1"/>
    </xf>
    <xf numFmtId="0" fontId="0" fillId="2" borderId="533" xfId="0" applyFill="1" applyBorder="1" applyAlignment="1">
      <alignment horizontal="center"/>
    </xf>
    <xf numFmtId="0" fontId="0" fillId="2" borderId="534" xfId="0" applyFill="1" applyBorder="1" applyAlignment="1">
      <alignment horizontal="center"/>
    </xf>
    <xf numFmtId="0" fontId="14" fillId="3" borderId="518" xfId="0" applyFont="1" applyFill="1" applyBorder="1" applyAlignment="1">
      <alignment horizontal="center" wrapText="1"/>
    </xf>
    <xf numFmtId="0" fontId="13" fillId="3" borderId="518" xfId="0" applyFont="1" applyFill="1" applyBorder="1" applyAlignment="1">
      <alignment horizontal="center" wrapText="1"/>
    </xf>
    <xf numFmtId="0" fontId="13" fillId="3" borderId="519" xfId="0" applyFont="1" applyFill="1" applyBorder="1" applyAlignment="1">
      <alignment horizontal="center" wrapText="1"/>
    </xf>
    <xf numFmtId="0" fontId="20" fillId="6" borderId="522" xfId="0" applyFont="1" applyFill="1" applyBorder="1" applyAlignment="1">
      <alignment horizontal="left"/>
    </xf>
    <xf numFmtId="0" fontId="21" fillId="6" borderId="523" xfId="0" applyFont="1" applyFill="1" applyBorder="1" applyAlignment="1">
      <alignment horizontal="left" wrapText="1"/>
    </xf>
    <xf numFmtId="0" fontId="21" fillId="11" borderId="535" xfId="0" applyFont="1" applyFill="1" applyBorder="1" applyAlignment="1">
      <alignment horizontal="center" wrapText="1"/>
    </xf>
    <xf numFmtId="0" fontId="21" fillId="13" borderId="536" xfId="0" applyFont="1" applyFill="1" applyBorder="1" applyAlignment="1">
      <alignment horizontal="center" wrapText="1"/>
    </xf>
    <xf numFmtId="0" fontId="12" fillId="13" borderId="555" xfId="0" applyFont="1" applyFill="1" applyBorder="1" applyAlignment="1">
      <alignment horizontal="left"/>
    </xf>
    <xf numFmtId="0" fontId="22" fillId="6" borderId="476" xfId="0" applyFont="1" applyFill="1" applyBorder="1" applyAlignment="1">
      <alignment horizontal="center" wrapText="1"/>
    </xf>
    <xf numFmtId="0" fontId="0" fillId="2" borderId="474" xfId="0" applyFill="1" applyBorder="1" applyAlignment="1">
      <alignment horizontal="center"/>
    </xf>
    <xf numFmtId="0" fontId="0" fillId="2" borderId="475" xfId="0" applyFill="1" applyBorder="1" applyAlignment="1">
      <alignment horizontal="center"/>
    </xf>
    <xf numFmtId="0" fontId="18" fillId="0" borderId="148" xfId="0" applyFont="1" applyBorder="1" applyAlignment="1">
      <alignment horizontal="left" vertical="center" wrapText="1"/>
    </xf>
    <xf numFmtId="0" fontId="15" fillId="0" borderId="148" xfId="0" applyFont="1" applyBorder="1" applyAlignment="1">
      <alignment horizontal="left" vertical="center" wrapText="1"/>
    </xf>
    <xf numFmtId="0" fontId="24" fillId="0" borderId="148" xfId="0" applyFont="1" applyBorder="1" applyAlignment="1">
      <alignment horizontal="left" vertical="center" wrapText="1"/>
    </xf>
    <xf numFmtId="0" fontId="21" fillId="0" borderId="148" xfId="0" applyFont="1" applyBorder="1" applyAlignment="1">
      <alignment horizontal="left" vertical="center" wrapText="1"/>
    </xf>
    <xf numFmtId="0" fontId="31" fillId="0" borderId="148" xfId="0" applyFont="1" applyBorder="1" applyAlignment="1">
      <alignment horizontal="left" vertical="center" wrapText="1"/>
    </xf>
    <xf numFmtId="0" fontId="27" fillId="0" borderId="148" xfId="0" applyFont="1" applyBorder="1" applyAlignment="1">
      <alignment horizontal="left" vertical="center" wrapText="1"/>
    </xf>
    <xf numFmtId="0" fontId="21" fillId="11" borderId="476" xfId="0" applyFont="1" applyFill="1" applyBorder="1" applyAlignment="1">
      <alignment horizontal="center" wrapText="1"/>
    </xf>
    <xf numFmtId="0" fontId="21" fillId="12" borderId="442" xfId="0" applyFont="1" applyFill="1" applyBorder="1" applyAlignment="1">
      <alignment horizontal="center" wrapText="1"/>
    </xf>
    <xf numFmtId="0" fontId="20" fillId="12" borderId="148" xfId="0" applyFont="1" applyFill="1" applyBorder="1" applyAlignment="1">
      <alignment horizontal="left" wrapText="1"/>
    </xf>
    <xf numFmtId="0" fontId="16" fillId="0" borderId="148" xfId="0" applyFont="1" applyBorder="1" applyAlignment="1">
      <alignment horizontal="left" vertical="center" wrapText="1"/>
    </xf>
    <xf numFmtId="0" fontId="20" fillId="11" borderId="17" xfId="0" applyFont="1" applyFill="1" applyBorder="1" applyAlignment="1">
      <alignment horizontal="left" wrapText="1"/>
    </xf>
    <xf numFmtId="0" fontId="20" fillId="12" borderId="17" xfId="0" applyFont="1" applyFill="1" applyBorder="1" applyAlignment="1">
      <alignment horizontal="left" wrapText="1"/>
    </xf>
    <xf numFmtId="0" fontId="21" fillId="11" borderId="46" xfId="0" applyFont="1" applyFill="1" applyBorder="1" applyAlignment="1">
      <alignment horizontal="center" wrapText="1"/>
    </xf>
    <xf numFmtId="0" fontId="22" fillId="6" borderId="46" xfId="0" applyFont="1"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22" fillId="6" borderId="611" xfId="0" applyFont="1" applyFill="1" applyBorder="1" applyAlignment="1">
      <alignment horizontal="center" wrapText="1"/>
    </xf>
    <xf numFmtId="0" fontId="0" fillId="2" borderId="607" xfId="0" applyFill="1" applyBorder="1" applyAlignment="1">
      <alignment horizontal="center"/>
    </xf>
    <xf numFmtId="0" fontId="0" fillId="2" borderId="608" xfId="0" applyFill="1" applyBorder="1" applyAlignment="1">
      <alignment horizontal="center"/>
    </xf>
    <xf numFmtId="0" fontId="14" fillId="3" borderId="604" xfId="0" applyFont="1" applyFill="1" applyBorder="1" applyAlignment="1">
      <alignment horizontal="center" wrapText="1"/>
    </xf>
    <xf numFmtId="0" fontId="14" fillId="3" borderId="590" xfId="0" applyFont="1" applyFill="1" applyBorder="1" applyAlignment="1">
      <alignment horizontal="center" wrapText="1"/>
    </xf>
    <xf numFmtId="0" fontId="41" fillId="0" borderId="26" xfId="0" applyFont="1" applyBorder="1" applyAlignment="1">
      <alignment vertical="center" wrapText="1"/>
    </xf>
    <xf numFmtId="0" fontId="66" fillId="0" borderId="148" xfId="0" applyFont="1" applyBorder="1" applyAlignment="1">
      <alignment horizontal="left" vertical="center" wrapText="1"/>
    </xf>
    <xf numFmtId="0" fontId="66" fillId="0" borderId="27" xfId="0" applyFont="1" applyBorder="1" applyAlignment="1">
      <alignment horizontal="left" vertical="center" wrapText="1"/>
    </xf>
    <xf numFmtId="0" fontId="41" fillId="0" borderId="28" xfId="0" applyFont="1" applyBorder="1" applyAlignment="1">
      <alignment vertical="center" wrapText="1"/>
    </xf>
    <xf numFmtId="0" fontId="13" fillId="3" borderId="610" xfId="0" applyFont="1" applyFill="1" applyBorder="1" applyAlignment="1">
      <alignment horizontal="center" wrapText="1"/>
    </xf>
    <xf numFmtId="0" fontId="13" fillId="3" borderId="590" xfId="0" applyFont="1" applyFill="1" applyBorder="1" applyAlignment="1">
      <alignment horizontal="center" wrapText="1"/>
    </xf>
    <xf numFmtId="0" fontId="13" fillId="3" borderId="591" xfId="0" applyFont="1" applyFill="1" applyBorder="1" applyAlignment="1">
      <alignment horizontal="center" wrapText="1"/>
    </xf>
    <xf numFmtId="0" fontId="20" fillId="6" borderId="594" xfId="0" applyFont="1" applyFill="1" applyBorder="1" applyAlignment="1">
      <alignment horizontal="left"/>
    </xf>
    <xf numFmtId="0" fontId="21" fillId="6" borderId="595" xfId="0" applyFont="1" applyFill="1" applyBorder="1" applyAlignment="1">
      <alignment horizontal="left" wrapText="1"/>
    </xf>
    <xf numFmtId="0" fontId="20" fillId="11" borderId="594" xfId="0" applyFont="1" applyFill="1" applyBorder="1" applyAlignment="1">
      <alignment horizontal="left" wrapText="1"/>
    </xf>
    <xf numFmtId="0" fontId="29" fillId="11" borderId="593" xfId="0" applyFont="1" applyFill="1" applyBorder="1" applyAlignment="1">
      <alignment horizontal="center" wrapText="1"/>
    </xf>
    <xf numFmtId="0" fontId="21" fillId="11" borderId="604" xfId="0" applyFont="1" applyFill="1" applyBorder="1" applyAlignment="1">
      <alignment horizontal="center" wrapText="1"/>
    </xf>
    <xf numFmtId="0" fontId="21" fillId="11" borderId="612" xfId="0" applyFont="1" applyFill="1" applyBorder="1" applyAlignment="1">
      <alignment horizontal="center" wrapText="1"/>
    </xf>
    <xf numFmtId="0" fontId="21" fillId="11" borderId="595" xfId="0" applyFont="1" applyFill="1" applyBorder="1" applyAlignment="1">
      <alignment horizontal="center" wrapText="1"/>
    </xf>
    <xf numFmtId="0" fontId="21" fillId="11" borderId="611" xfId="0" applyFont="1" applyFill="1" applyBorder="1" applyAlignment="1">
      <alignment horizontal="center" wrapText="1"/>
    </xf>
    <xf numFmtId="0" fontId="20" fillId="12" borderId="594" xfId="0" applyFont="1" applyFill="1" applyBorder="1" applyAlignment="1">
      <alignment horizontal="left" wrapText="1"/>
    </xf>
    <xf numFmtId="0" fontId="29" fillId="12" borderId="593" xfId="0" applyFont="1" applyFill="1" applyBorder="1" applyAlignment="1">
      <alignment horizontal="center" wrapText="1"/>
    </xf>
    <xf numFmtId="0" fontId="21" fillId="12" borderId="596" xfId="0" applyFont="1" applyFill="1" applyBorder="1" applyAlignment="1">
      <alignment horizontal="center" wrapText="1"/>
    </xf>
    <xf numFmtId="0" fontId="21" fillId="12" borderId="597" xfId="0" applyFont="1" applyFill="1" applyBorder="1" applyAlignment="1">
      <alignment horizontal="center" wrapText="1"/>
    </xf>
    <xf numFmtId="0" fontId="21" fillId="12" borderId="599" xfId="0" applyFont="1" applyFill="1" applyBorder="1" applyAlignment="1">
      <alignment horizontal="center" wrapText="1"/>
    </xf>
    <xf numFmtId="0" fontId="20" fillId="12" borderId="592" xfId="0" applyFont="1" applyFill="1" applyBorder="1" applyAlignment="1">
      <alignment horizontal="left" wrapText="1"/>
    </xf>
    <xf numFmtId="0" fontId="21" fillId="12" borderId="600" xfId="0" applyFont="1" applyFill="1" applyBorder="1" applyAlignment="1">
      <alignment horizontal="center" wrapText="1"/>
    </xf>
    <xf numFmtId="0" fontId="21" fillId="12" borderId="595" xfId="0" applyFont="1" applyFill="1" applyBorder="1" applyAlignment="1">
      <alignment horizontal="center" wrapText="1"/>
    </xf>
    <xf numFmtId="0" fontId="15" fillId="13" borderId="590" xfId="0" applyFont="1" applyFill="1" applyBorder="1" applyAlignment="1">
      <alignment horizontal="center" wrapText="1"/>
    </xf>
    <xf numFmtId="0" fontId="15" fillId="13" borderId="612" xfId="0" applyFont="1" applyFill="1" applyBorder="1" applyAlignment="1">
      <alignment horizontal="center" wrapText="1"/>
    </xf>
    <xf numFmtId="0" fontId="15" fillId="13" borderId="605" xfId="0" applyFont="1" applyFill="1" applyBorder="1" applyAlignment="1">
      <alignment horizontal="center" wrapText="1"/>
    </xf>
    <xf numFmtId="0" fontId="20" fillId="13" borderId="594" xfId="0" applyFont="1" applyFill="1" applyBorder="1" applyAlignment="1">
      <alignment horizontal="left" wrapText="1"/>
    </xf>
    <xf numFmtId="0" fontId="12" fillId="13" borderId="593" xfId="0" applyFont="1" applyFill="1" applyBorder="1" applyAlignment="1">
      <alignment horizontal="center" wrapText="1"/>
    </xf>
    <xf numFmtId="0" fontId="21" fillId="13" borderId="595" xfId="0" applyFont="1" applyFill="1" applyBorder="1" applyAlignment="1">
      <alignment horizontal="center" wrapText="1"/>
    </xf>
    <xf numFmtId="0" fontId="21" fillId="13" borderId="568" xfId="0" applyFont="1" applyFill="1" applyBorder="1" applyAlignment="1">
      <alignment horizontal="center" wrapText="1"/>
    </xf>
    <xf numFmtId="0" fontId="21" fillId="13" borderId="590" xfId="0" applyFont="1" applyFill="1" applyBorder="1" applyAlignment="1">
      <alignment horizontal="center" wrapText="1"/>
    </xf>
    <xf numFmtId="0" fontId="21" fillId="13" borderId="591" xfId="0" applyFont="1" applyFill="1" applyBorder="1" applyAlignment="1">
      <alignment horizontal="center" wrapText="1"/>
    </xf>
    <xf numFmtId="0" fontId="51" fillId="0" borderId="148" xfId="0" applyFont="1" applyBorder="1" applyAlignment="1">
      <alignment horizontal="left" vertical="center" wrapText="1"/>
    </xf>
    <xf numFmtId="0" fontId="12" fillId="13" borderId="609" xfId="0" applyFont="1" applyFill="1" applyBorder="1" applyAlignment="1">
      <alignment horizontal="left"/>
    </xf>
    <xf numFmtId="0" fontId="21" fillId="11" borderId="311" xfId="0" applyFont="1" applyFill="1" applyBorder="1" applyAlignment="1">
      <alignment horizontal="center" wrapText="1"/>
    </xf>
    <xf numFmtId="0" fontId="22" fillId="6" borderId="311" xfId="0" applyFont="1" applyFill="1" applyBorder="1" applyAlignment="1">
      <alignment horizontal="center" wrapText="1"/>
    </xf>
    <xf numFmtId="0" fontId="0" fillId="2" borderId="306" xfId="0" applyFill="1" applyBorder="1" applyAlignment="1">
      <alignment horizontal="center"/>
    </xf>
    <xf numFmtId="0" fontId="0" fillId="2" borderId="307" xfId="0" applyFill="1" applyBorder="1" applyAlignment="1">
      <alignment horizontal="center"/>
    </xf>
    <xf numFmtId="0" fontId="14" fillId="3" borderId="282" xfId="0" applyFont="1" applyFill="1" applyBorder="1" applyAlignment="1">
      <alignment horizontal="center" wrapText="1"/>
    </xf>
    <xf numFmtId="0" fontId="15" fillId="0" borderId="119"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120" xfId="0" applyFont="1" applyBorder="1" applyAlignment="1">
      <alignment horizontal="center" vertical="center" wrapText="1"/>
    </xf>
    <xf numFmtId="0" fontId="0" fillId="0" borderId="48" xfId="0" applyBorder="1" applyAlignment="1">
      <alignment horizontal="left" vertical="top" wrapText="1"/>
    </xf>
    <xf numFmtId="0" fontId="0" fillId="0" borderId="18" xfId="0" applyBorder="1" applyAlignment="1">
      <alignment horizontal="left" vertical="top" wrapText="1"/>
    </xf>
    <xf numFmtId="0" fontId="0" fillId="0" borderId="94" xfId="0" applyBorder="1" applyAlignment="1">
      <alignment horizontal="left" vertical="top" wrapText="1"/>
    </xf>
    <xf numFmtId="0" fontId="12" fillId="13" borderId="127" xfId="0" applyFont="1" applyFill="1" applyBorder="1" applyAlignment="1">
      <alignment horizontal="left"/>
    </xf>
    <xf numFmtId="0" fontId="12" fillId="13" borderId="144" xfId="0" applyFont="1" applyFill="1" applyBorder="1" applyAlignment="1">
      <alignment horizontal="center" wrapText="1"/>
    </xf>
    <xf numFmtId="0" fontId="15" fillId="13" borderId="124" xfId="0" applyFont="1" applyFill="1" applyBorder="1" applyAlignment="1">
      <alignment horizontal="center" wrapText="1"/>
    </xf>
    <xf numFmtId="0" fontId="15" fillId="13" borderId="131" xfId="0" applyFont="1" applyFill="1" applyBorder="1" applyAlignment="1">
      <alignment horizontal="center" wrapText="1"/>
    </xf>
    <xf numFmtId="0" fontId="15" fillId="13" borderId="129" xfId="0" applyFont="1" applyFill="1" applyBorder="1" applyAlignment="1">
      <alignment horizontal="center" wrapText="1"/>
    </xf>
    <xf numFmtId="0" fontId="16" fillId="0" borderId="119" xfId="0" applyFont="1" applyBorder="1" applyAlignment="1">
      <alignment horizontal="center" vertical="center" wrapText="1"/>
    </xf>
    <xf numFmtId="0" fontId="16" fillId="0" borderId="106" xfId="0" applyFont="1" applyBorder="1" applyAlignment="1">
      <alignment horizontal="center" vertical="center" wrapText="1"/>
    </xf>
    <xf numFmtId="0" fontId="16" fillId="0" borderId="120" xfId="0" applyFont="1" applyBorder="1" applyAlignment="1">
      <alignment horizontal="center" vertical="center" wrapText="1"/>
    </xf>
    <xf numFmtId="0" fontId="20" fillId="13" borderId="145" xfId="0" applyFont="1" applyFill="1" applyBorder="1" applyAlignment="1">
      <alignment horizontal="left" wrapText="1"/>
    </xf>
    <xf numFmtId="0" fontId="20" fillId="13" borderId="106" xfId="0" applyFont="1" applyFill="1" applyBorder="1" applyAlignment="1">
      <alignment horizontal="left" wrapText="1"/>
    </xf>
    <xf numFmtId="0" fontId="21" fillId="13" borderId="146" xfId="0" applyFont="1" applyFill="1" applyBorder="1" applyAlignment="1">
      <alignment horizontal="center" wrapText="1"/>
    </xf>
    <xf numFmtId="0" fontId="21" fillId="13" borderId="124" xfId="0" applyFont="1" applyFill="1" applyBorder="1" applyAlignment="1">
      <alignment horizontal="center" wrapText="1"/>
    </xf>
    <xf numFmtId="0" fontId="21" fillId="13" borderId="125" xfId="0" applyFont="1" applyFill="1" applyBorder="1" applyAlignment="1">
      <alignment horizontal="center" wrapText="1"/>
    </xf>
    <xf numFmtId="0" fontId="21" fillId="0" borderId="119" xfId="0" applyFont="1" applyBorder="1" applyAlignment="1">
      <alignment horizontal="center" vertical="center" wrapText="1"/>
    </xf>
    <xf numFmtId="0" fontId="21" fillId="0" borderId="106" xfId="0" applyFont="1" applyBorder="1" applyAlignment="1">
      <alignment horizontal="center" vertical="center" wrapText="1"/>
    </xf>
    <xf numFmtId="0" fontId="21" fillId="0" borderId="120" xfId="0" applyFont="1" applyBorder="1" applyAlignment="1">
      <alignment horizontal="center" vertical="center" wrapText="1"/>
    </xf>
    <xf numFmtId="0" fontId="0" fillId="0" borderId="48" xfId="0" applyBorder="1" applyAlignment="1">
      <alignment horizontal="center"/>
    </xf>
    <xf numFmtId="0" fontId="0" fillId="0" borderId="18" xfId="0" applyBorder="1" applyAlignment="1">
      <alignment horizontal="center"/>
    </xf>
    <xf numFmtId="0" fontId="0" fillId="0" borderId="94" xfId="0" applyBorder="1" applyAlignment="1">
      <alignment horizontal="center"/>
    </xf>
    <xf numFmtId="0" fontId="21" fillId="0" borderId="92" xfId="0" applyFont="1" applyBorder="1" applyAlignment="1">
      <alignment horizontal="center" wrapText="1"/>
    </xf>
    <xf numFmtId="0" fontId="21" fillId="0" borderId="118" xfId="0" applyFont="1" applyBorder="1" applyAlignment="1">
      <alignment horizontal="center" wrapText="1"/>
    </xf>
    <xf numFmtId="0" fontId="21" fillId="0" borderId="121" xfId="0" applyFont="1" applyBorder="1" applyAlignment="1">
      <alignment horizontal="center" wrapText="1"/>
    </xf>
    <xf numFmtId="0" fontId="0" fillId="0" borderId="48" xfId="0" applyBorder="1" applyAlignment="1">
      <alignment horizontal="center" wrapText="1"/>
    </xf>
    <xf numFmtId="0" fontId="0" fillId="0" borderId="18" xfId="0" applyBorder="1" applyAlignment="1">
      <alignment horizontal="center" wrapText="1"/>
    </xf>
    <xf numFmtId="0" fontId="0" fillId="0" borderId="94" xfId="0" applyBorder="1" applyAlignment="1">
      <alignment horizontal="center" wrapText="1"/>
    </xf>
    <xf numFmtId="0" fontId="20" fillId="12" borderId="145" xfId="0" applyFont="1" applyFill="1" applyBorder="1" applyAlignment="1">
      <alignment horizontal="left" wrapText="1"/>
    </xf>
    <xf numFmtId="0" fontId="29" fillId="12" borderId="144" xfId="0" applyFont="1" applyFill="1" applyBorder="1" applyAlignment="1">
      <alignment horizontal="center" wrapText="1"/>
    </xf>
    <xf numFmtId="0" fontId="21" fillId="12" borderId="146" xfId="0" applyFont="1" applyFill="1" applyBorder="1" applyAlignment="1">
      <alignment horizontal="center" wrapText="1"/>
    </xf>
    <xf numFmtId="0" fontId="20" fillId="12" borderId="143" xfId="0" applyFont="1" applyFill="1" applyBorder="1" applyAlignment="1">
      <alignment horizontal="left" wrapText="1"/>
    </xf>
    <xf numFmtId="0" fontId="21" fillId="12" borderId="147" xfId="0" applyFont="1" applyFill="1" applyBorder="1" applyAlignment="1">
      <alignment horizontal="center" wrapText="1"/>
    </xf>
    <xf numFmtId="0" fontId="24" fillId="0" borderId="119" xfId="0" applyFont="1" applyBorder="1" applyAlignment="1">
      <alignment horizontal="center" vertical="center" wrapText="1"/>
    </xf>
    <xf numFmtId="0" fontId="24" fillId="0" borderId="109" xfId="0" applyFont="1" applyBorder="1" applyAlignment="1">
      <alignment horizontal="center" vertical="center" wrapText="1"/>
    </xf>
    <xf numFmtId="0" fontId="24" fillId="0" borderId="120" xfId="0" applyFont="1" applyBorder="1" applyAlignment="1">
      <alignment horizontal="center" vertical="center" wrapText="1"/>
    </xf>
    <xf numFmtId="0" fontId="21" fillId="12" borderId="132" xfId="0" applyFont="1" applyFill="1" applyBorder="1" applyAlignment="1">
      <alignment horizontal="center" wrapText="1"/>
    </xf>
    <xf numFmtId="0" fontId="21" fillId="12" borderId="133" xfId="0" applyFont="1" applyFill="1" applyBorder="1" applyAlignment="1">
      <alignment horizontal="center" wrapText="1"/>
    </xf>
    <xf numFmtId="0" fontId="21" fillId="12" borderId="135" xfId="0" applyFont="1" applyFill="1" applyBorder="1" applyAlignment="1">
      <alignment horizontal="center" wrapText="1"/>
    </xf>
    <xf numFmtId="0" fontId="20" fillId="11" borderId="145" xfId="0" applyFont="1" applyFill="1" applyBorder="1" applyAlignment="1">
      <alignment horizontal="left" wrapText="1"/>
    </xf>
    <xf numFmtId="0" fontId="29" fillId="11" borderId="144" xfId="0" applyFont="1" applyFill="1" applyBorder="1" applyAlignment="1">
      <alignment horizontal="center" wrapText="1"/>
    </xf>
    <xf numFmtId="0" fontId="18" fillId="0" borderId="119" xfId="0" applyFont="1" applyBorder="1" applyAlignment="1">
      <alignment horizontal="center" vertical="center" wrapText="1"/>
    </xf>
    <xf numFmtId="0" fontId="18" fillId="0" borderId="109" xfId="0" applyFont="1" applyBorder="1" applyAlignment="1">
      <alignment horizontal="center" vertical="center" wrapText="1"/>
    </xf>
    <xf numFmtId="0" fontId="18" fillId="0" borderId="120" xfId="0" applyFont="1" applyBorder="1" applyAlignment="1">
      <alignment horizontal="center" vertical="center" wrapText="1"/>
    </xf>
    <xf numFmtId="0" fontId="21" fillId="11" borderId="149" xfId="0" applyFont="1" applyFill="1" applyBorder="1" applyAlignment="1">
      <alignment horizontal="center" wrapText="1"/>
    </xf>
    <xf numFmtId="0" fontId="21" fillId="11" borderId="146" xfId="0" applyFont="1" applyFill="1" applyBorder="1" applyAlignment="1">
      <alignment horizontal="center" wrapText="1"/>
    </xf>
    <xf numFmtId="0" fontId="21" fillId="11" borderId="126" xfId="0" applyFont="1" applyFill="1" applyBorder="1" applyAlignment="1">
      <alignment horizontal="center" wrapText="1"/>
    </xf>
    <xf numFmtId="0" fontId="21" fillId="11" borderId="131" xfId="0" applyFont="1" applyFill="1" applyBorder="1" applyAlignment="1">
      <alignment horizontal="center" wrapText="1"/>
    </xf>
    <xf numFmtId="0" fontId="31" fillId="0" borderId="119" xfId="0" applyFont="1" applyBorder="1" applyAlignment="1">
      <alignment horizontal="center" vertical="center" wrapText="1"/>
    </xf>
    <xf numFmtId="0" fontId="31" fillId="0" borderId="109" xfId="0" applyFont="1" applyBorder="1" applyAlignment="1">
      <alignment horizontal="center" vertical="center" wrapText="1"/>
    </xf>
    <xf numFmtId="0" fontId="31" fillId="0" borderId="120" xfId="0" applyFont="1" applyBorder="1" applyAlignment="1">
      <alignment horizontal="center" vertical="center" wrapText="1"/>
    </xf>
    <xf numFmtId="0" fontId="20" fillId="6" borderId="145" xfId="0" applyFont="1" applyFill="1" applyBorder="1" applyAlignment="1">
      <alignment horizontal="left"/>
    </xf>
    <xf numFmtId="0" fontId="12" fillId="6" borderId="144" xfId="0" applyFont="1" applyFill="1" applyBorder="1" applyAlignment="1">
      <alignment horizontal="center" wrapText="1"/>
    </xf>
    <xf numFmtId="0" fontId="12" fillId="6" borderId="18" xfId="0" applyFont="1" applyFill="1" applyBorder="1" applyAlignment="1">
      <alignment horizontal="center" wrapText="1"/>
    </xf>
    <xf numFmtId="0" fontId="21" fillId="6" borderId="146" xfId="0" applyFont="1" applyFill="1" applyBorder="1" applyAlignment="1">
      <alignment horizontal="left" wrapText="1"/>
    </xf>
    <xf numFmtId="0" fontId="22" fillId="6" borderId="149" xfId="0" applyFont="1" applyFill="1" applyBorder="1" applyAlignment="1">
      <alignment horizontal="center" wrapText="1"/>
    </xf>
    <xf numFmtId="0" fontId="18" fillId="0" borderId="106" xfId="0" applyFont="1" applyBorder="1" applyAlignment="1">
      <alignment horizontal="center" vertical="center" wrapText="1"/>
    </xf>
    <xf numFmtId="0" fontId="0" fillId="2" borderId="141" xfId="0" applyFill="1" applyBorder="1" applyAlignment="1">
      <alignment horizontal="center"/>
    </xf>
    <xf numFmtId="0" fontId="0" fillId="2" borderId="142" xfId="0" applyFill="1" applyBorder="1" applyAlignment="1">
      <alignment horizontal="center"/>
    </xf>
    <xf numFmtId="0" fontId="6" fillId="2" borderId="108" xfId="0" applyFont="1" applyFill="1" applyBorder="1" applyAlignment="1">
      <alignment horizontal="left" vertical="top" wrapText="1"/>
    </xf>
    <xf numFmtId="0" fontId="14" fillId="3" borderId="126" xfId="0" applyFont="1" applyFill="1" applyBorder="1" applyAlignment="1">
      <alignment horizontal="center" wrapText="1"/>
    </xf>
    <xf numFmtId="0" fontId="14" fillId="3" borderId="124" xfId="0" applyFont="1" applyFill="1" applyBorder="1" applyAlignment="1">
      <alignment horizontal="center" wrapText="1"/>
    </xf>
    <xf numFmtId="0" fontId="18" fillId="0" borderId="48" xfId="0" applyFont="1" applyBorder="1" applyAlignment="1">
      <alignment horizontal="left" vertical="top" wrapText="1"/>
    </xf>
    <xf numFmtId="0" fontId="18" fillId="0" borderId="18" xfId="0" applyFont="1" applyBorder="1" applyAlignment="1">
      <alignment horizontal="left" vertical="top" wrapText="1"/>
    </xf>
    <xf numFmtId="0" fontId="18" fillId="0" borderId="94" xfId="0" applyFont="1" applyBorder="1" applyAlignment="1">
      <alignment horizontal="left" vertical="top" wrapText="1"/>
    </xf>
    <xf numFmtId="0" fontId="13" fillId="3" borderId="128" xfId="0" applyFont="1" applyFill="1" applyBorder="1" applyAlignment="1">
      <alignment horizontal="center" wrapText="1"/>
    </xf>
    <xf numFmtId="0" fontId="13" fillId="3" borderId="124" xfId="0" applyFont="1" applyFill="1" applyBorder="1" applyAlignment="1">
      <alignment horizontal="center" wrapText="1"/>
    </xf>
    <xf numFmtId="0" fontId="13" fillId="3" borderId="125" xfId="0" applyFont="1" applyFill="1" applyBorder="1" applyAlignment="1">
      <alignment horizontal="center" wrapText="1"/>
    </xf>
    <xf numFmtId="0" fontId="12" fillId="13" borderId="572" xfId="0" applyFont="1" applyFill="1" applyBorder="1" applyAlignment="1">
      <alignment horizontal="center" wrapText="1"/>
    </xf>
    <xf numFmtId="0" fontId="15" fillId="13" borderId="569" xfId="0" applyFont="1" applyFill="1" applyBorder="1" applyAlignment="1">
      <alignment horizontal="center" wrapText="1"/>
    </xf>
    <xf numFmtId="0" fontId="15" fillId="13" borderId="573" xfId="0" applyFont="1" applyFill="1" applyBorder="1" applyAlignment="1">
      <alignment horizontal="center" wrapText="1"/>
    </xf>
    <xf numFmtId="0" fontId="20" fillId="13" borderId="574" xfId="0" applyFont="1" applyFill="1" applyBorder="1" applyAlignment="1">
      <alignment horizontal="left" wrapText="1"/>
    </xf>
    <xf numFmtId="0" fontId="21" fillId="13" borderId="575" xfId="0" applyFont="1" applyFill="1" applyBorder="1" applyAlignment="1">
      <alignment horizontal="center" wrapText="1"/>
    </xf>
    <xf numFmtId="0" fontId="21" fillId="13" borderId="569" xfId="0" applyFont="1" applyFill="1" applyBorder="1" applyAlignment="1">
      <alignment horizontal="center" wrapText="1"/>
    </xf>
    <xf numFmtId="0" fontId="21" fillId="13" borderId="570" xfId="0" applyFont="1" applyFill="1" applyBorder="1" applyAlignment="1">
      <alignment horizontal="center" wrapText="1"/>
    </xf>
    <xf numFmtId="0" fontId="21" fillId="12" borderId="576" xfId="0" applyFont="1" applyFill="1" applyBorder="1" applyAlignment="1">
      <alignment horizontal="center" wrapText="1"/>
    </xf>
    <xf numFmtId="0" fontId="21" fillId="12" borderId="577" xfId="0" applyFont="1" applyFill="1" applyBorder="1" applyAlignment="1">
      <alignment horizontal="center" wrapText="1"/>
    </xf>
    <xf numFmtId="0" fontId="21" fillId="12" borderId="579" xfId="0" applyFont="1" applyFill="1" applyBorder="1" applyAlignment="1">
      <alignment horizontal="center" wrapText="1"/>
    </xf>
    <xf numFmtId="0" fontId="20" fillId="12" borderId="571" xfId="0" applyFont="1" applyFill="1" applyBorder="1" applyAlignment="1">
      <alignment horizontal="left" wrapText="1"/>
    </xf>
    <xf numFmtId="0" fontId="29" fillId="12" borderId="572" xfId="0" applyFont="1" applyFill="1" applyBorder="1" applyAlignment="1">
      <alignment horizontal="center" wrapText="1"/>
    </xf>
    <xf numFmtId="0" fontId="21" fillId="12" borderId="580" xfId="0" applyFont="1" applyFill="1" applyBorder="1" applyAlignment="1">
      <alignment horizontal="center" wrapText="1"/>
    </xf>
    <xf numFmtId="0" fontId="21" fillId="12" borderId="575" xfId="0" applyFont="1" applyFill="1" applyBorder="1" applyAlignment="1">
      <alignment horizontal="center" wrapText="1"/>
    </xf>
    <xf numFmtId="0" fontId="20" fillId="11" borderId="574" xfId="0" applyFont="1" applyFill="1" applyBorder="1" applyAlignment="1">
      <alignment horizontal="left" wrapText="1"/>
    </xf>
    <xf numFmtId="0" fontId="29" fillId="11" borderId="572" xfId="0" applyFont="1" applyFill="1" applyBorder="1" applyAlignment="1">
      <alignment horizontal="center" wrapText="1"/>
    </xf>
    <xf numFmtId="0" fontId="20" fillId="12" borderId="574" xfId="0" applyFont="1" applyFill="1" applyBorder="1" applyAlignment="1">
      <alignment horizontal="left" wrapText="1"/>
    </xf>
    <xf numFmtId="0" fontId="21" fillId="11" borderId="573" xfId="0" applyFont="1" applyFill="1" applyBorder="1" applyAlignment="1">
      <alignment horizontal="center" wrapText="1"/>
    </xf>
    <xf numFmtId="0" fontId="21" fillId="11" borderId="575" xfId="0" applyFont="1" applyFill="1" applyBorder="1" applyAlignment="1">
      <alignment horizontal="center" wrapText="1"/>
    </xf>
    <xf numFmtId="0" fontId="21" fillId="11" borderId="567" xfId="0" applyFont="1" applyFill="1" applyBorder="1" applyAlignment="1">
      <alignment horizontal="center" wrapText="1"/>
    </xf>
    <xf numFmtId="0" fontId="22" fillId="6" borderId="567" xfId="0" applyFont="1" applyFill="1" applyBorder="1" applyAlignment="1">
      <alignment horizontal="center" wrapText="1"/>
    </xf>
    <xf numFmtId="0" fontId="0" fillId="2" borderId="565" xfId="0" applyFill="1" applyBorder="1" applyAlignment="1">
      <alignment horizontal="center"/>
    </xf>
    <xf numFmtId="0" fontId="0" fillId="2" borderId="566" xfId="0" applyFill="1" applyBorder="1" applyAlignment="1">
      <alignment horizontal="center"/>
    </xf>
    <xf numFmtId="0" fontId="12" fillId="13" borderId="159" xfId="0" applyFont="1" applyFill="1" applyBorder="1" applyAlignment="1">
      <alignment horizontal="center" wrapText="1"/>
    </xf>
    <xf numFmtId="0" fontId="15" fillId="13" borderId="156" xfId="0" applyFont="1" applyFill="1" applyBorder="1" applyAlignment="1">
      <alignment horizontal="center" wrapText="1"/>
    </xf>
    <xf numFmtId="0" fontId="15" fillId="13" borderId="160" xfId="0" applyFont="1" applyFill="1" applyBorder="1" applyAlignment="1">
      <alignment horizontal="center" wrapText="1"/>
    </xf>
    <xf numFmtId="0" fontId="20" fillId="13" borderId="161" xfId="0" applyFont="1" applyFill="1" applyBorder="1" applyAlignment="1">
      <alignment horizontal="left" wrapText="1"/>
    </xf>
    <xf numFmtId="0" fontId="21" fillId="13" borderId="162" xfId="0" applyFont="1" applyFill="1" applyBorder="1" applyAlignment="1">
      <alignment horizontal="center" wrapText="1"/>
    </xf>
    <xf numFmtId="0" fontId="21" fillId="13" borderId="156" xfId="0" applyFont="1" applyFill="1" applyBorder="1" applyAlignment="1">
      <alignment horizontal="center" wrapText="1"/>
    </xf>
    <xf numFmtId="0" fontId="21" fillId="13" borderId="157" xfId="0" applyFont="1" applyFill="1" applyBorder="1" applyAlignment="1">
      <alignment horizontal="center" wrapText="1"/>
    </xf>
    <xf numFmtId="0" fontId="21" fillId="12" borderId="163" xfId="0" applyFont="1" applyFill="1" applyBorder="1" applyAlignment="1">
      <alignment horizontal="center" wrapText="1"/>
    </xf>
    <xf numFmtId="0" fontId="21" fillId="12" borderId="164" xfId="0" applyFont="1" applyFill="1" applyBorder="1" applyAlignment="1">
      <alignment horizontal="center" wrapText="1"/>
    </xf>
    <xf numFmtId="0" fontId="21" fillId="12" borderId="166" xfId="0" applyFont="1" applyFill="1" applyBorder="1" applyAlignment="1">
      <alignment horizontal="center" wrapText="1"/>
    </xf>
    <xf numFmtId="0" fontId="20" fillId="12" borderId="158" xfId="0" applyFont="1" applyFill="1" applyBorder="1" applyAlignment="1">
      <alignment horizontal="left" wrapText="1"/>
    </xf>
    <xf numFmtId="0" fontId="29" fillId="12" borderId="159" xfId="0" applyFont="1" applyFill="1" applyBorder="1" applyAlignment="1">
      <alignment horizontal="center" wrapText="1"/>
    </xf>
    <xf numFmtId="0" fontId="21" fillId="12" borderId="167" xfId="0" applyFont="1" applyFill="1" applyBorder="1" applyAlignment="1">
      <alignment horizontal="center" wrapText="1"/>
    </xf>
    <xf numFmtId="0" fontId="21" fillId="12" borderId="162" xfId="0" applyFont="1" applyFill="1" applyBorder="1" applyAlignment="1">
      <alignment horizontal="center" wrapText="1"/>
    </xf>
    <xf numFmtId="0" fontId="20" fillId="11" borderId="161" xfId="0" applyFont="1" applyFill="1" applyBorder="1" applyAlignment="1">
      <alignment horizontal="left" wrapText="1"/>
    </xf>
    <xf numFmtId="0" fontId="29" fillId="11" borderId="159" xfId="0" applyFont="1" applyFill="1" applyBorder="1" applyAlignment="1">
      <alignment horizontal="center" wrapText="1"/>
    </xf>
    <xf numFmtId="0" fontId="20" fillId="12" borderId="161" xfId="0" applyFont="1" applyFill="1" applyBorder="1" applyAlignment="1">
      <alignment horizontal="left" wrapText="1"/>
    </xf>
    <xf numFmtId="0" fontId="21" fillId="11" borderId="160" xfId="0" applyFont="1" applyFill="1" applyBorder="1" applyAlignment="1">
      <alignment horizontal="center" wrapText="1"/>
    </xf>
    <xf numFmtId="0" fontId="21" fillId="11" borderId="162" xfId="0" applyFont="1" applyFill="1" applyBorder="1" applyAlignment="1">
      <alignment horizontal="center" wrapText="1"/>
    </xf>
    <xf numFmtId="0" fontId="21" fillId="11" borderId="154" xfId="0" applyFont="1" applyFill="1" applyBorder="1" applyAlignment="1">
      <alignment horizontal="center" wrapText="1"/>
    </xf>
    <xf numFmtId="0" fontId="22" fillId="6" borderId="154" xfId="0" applyFont="1" applyFill="1" applyBorder="1" applyAlignment="1">
      <alignment horizontal="center" wrapText="1"/>
    </xf>
    <xf numFmtId="0" fontId="0" fillId="2" borderId="152" xfId="0" applyFill="1" applyBorder="1" applyAlignment="1">
      <alignment horizontal="center"/>
    </xf>
    <xf numFmtId="0" fontId="0" fillId="2" borderId="153" xfId="0" applyFill="1" applyBorder="1" applyAlignment="1">
      <alignment horizontal="center"/>
    </xf>
    <xf numFmtId="0" fontId="21" fillId="0" borderId="27" xfId="0" applyFont="1" applyBorder="1" applyAlignment="1">
      <alignment horizontal="center" vertical="center" wrapText="1"/>
    </xf>
    <xf numFmtId="0" fontId="0" fillId="0" borderId="42" xfId="0" applyBorder="1" applyAlignment="1">
      <alignment horizontal="center" wrapText="1"/>
    </xf>
    <xf numFmtId="0" fontId="0" fillId="0" borderId="26" xfId="0" applyBorder="1" applyAlignment="1">
      <alignment horizontal="center" wrapText="1"/>
    </xf>
    <xf numFmtId="0" fontId="0" fillId="0" borderId="28" xfId="0" applyBorder="1" applyAlignment="1">
      <alignment horizontal="center" wrapText="1"/>
    </xf>
    <xf numFmtId="0" fontId="21" fillId="11" borderId="174" xfId="0" applyFont="1" applyFill="1" applyBorder="1" applyAlignment="1">
      <alignment horizontal="center" wrapText="1"/>
    </xf>
    <xf numFmtId="0" fontId="22" fillId="6" borderId="174" xfId="0" applyFont="1" applyFill="1" applyBorder="1" applyAlignment="1">
      <alignment horizontal="center" wrapText="1"/>
    </xf>
    <xf numFmtId="0" fontId="21" fillId="6" borderId="162" xfId="0" applyFont="1" applyFill="1" applyBorder="1" applyAlignment="1">
      <alignment horizontal="left" wrapText="1"/>
    </xf>
    <xf numFmtId="0" fontId="21" fillId="0" borderId="26" xfId="0" applyFont="1" applyBorder="1" applyAlignment="1">
      <alignment horizontal="left" vertical="center" wrapText="1"/>
    </xf>
    <xf numFmtId="0" fontId="21" fillId="0" borderId="28" xfId="0" applyFont="1" applyBorder="1" applyAlignment="1">
      <alignment horizontal="left" vertical="center" wrapText="1"/>
    </xf>
    <xf numFmtId="0" fontId="20" fillId="6" borderId="161" xfId="0" applyFont="1" applyFill="1" applyBorder="1" applyAlignment="1">
      <alignment horizontal="left"/>
    </xf>
    <xf numFmtId="0" fontId="13" fillId="3" borderId="156" xfId="0" applyFont="1" applyFill="1" applyBorder="1" applyAlignment="1">
      <alignment horizontal="center" wrapText="1"/>
    </xf>
    <xf numFmtId="0" fontId="13" fillId="3" borderId="157" xfId="0" applyFont="1" applyFill="1" applyBorder="1" applyAlignment="1">
      <alignment horizontal="center" wrapText="1"/>
    </xf>
    <xf numFmtId="0" fontId="0" fillId="2" borderId="172" xfId="0" applyFill="1" applyBorder="1" applyAlignment="1">
      <alignment horizontal="center"/>
    </xf>
    <xf numFmtId="0" fontId="0" fillId="2" borderId="173" xfId="0" applyFill="1" applyBorder="1" applyAlignment="1">
      <alignment horizontal="center"/>
    </xf>
    <xf numFmtId="0" fontId="14" fillId="3" borderId="156" xfId="0" applyFont="1" applyFill="1" applyBorder="1" applyAlignment="1">
      <alignment horizontal="center" wrapText="1"/>
    </xf>
    <xf numFmtId="0" fontId="21" fillId="11" borderId="179" xfId="0" applyFont="1" applyFill="1" applyBorder="1" applyAlignment="1">
      <alignment horizontal="center" wrapText="1"/>
    </xf>
    <xf numFmtId="0" fontId="22" fillId="6" borderId="179" xfId="0" applyFont="1" applyFill="1" applyBorder="1" applyAlignment="1">
      <alignment horizontal="center" wrapText="1"/>
    </xf>
    <xf numFmtId="0" fontId="0" fillId="0" borderId="25" xfId="0" applyBorder="1" applyAlignment="1">
      <alignment horizontal="left" vertical="center" wrapText="1"/>
    </xf>
    <xf numFmtId="0" fontId="0" fillId="0" borderId="27" xfId="0" applyBorder="1" applyAlignment="1">
      <alignment horizontal="left" vertical="center" wrapText="1"/>
    </xf>
    <xf numFmtId="164" fontId="54" fillId="0" borderId="122" xfId="1" applyFont="1" applyFill="1" applyBorder="1" applyAlignment="1">
      <alignment horizontal="center" vertical="center" wrapText="1"/>
    </xf>
    <xf numFmtId="0" fontId="0" fillId="2" borderId="177" xfId="0" applyFill="1" applyBorder="1" applyAlignment="1">
      <alignment horizontal="center"/>
    </xf>
    <xf numFmtId="0" fontId="0" fillId="2" borderId="178" xfId="0" applyFill="1" applyBorder="1" applyAlignment="1">
      <alignment horizontal="center"/>
    </xf>
    <xf numFmtId="0" fontId="22" fillId="6" borderId="516" xfId="0" applyFont="1" applyFill="1" applyBorder="1" applyAlignment="1">
      <alignment horizontal="center" wrapText="1"/>
    </xf>
    <xf numFmtId="0" fontId="0" fillId="2" borderId="514" xfId="0" applyFill="1" applyBorder="1" applyAlignment="1">
      <alignment horizontal="center"/>
    </xf>
    <xf numFmtId="0" fontId="0" fillId="2" borderId="515" xfId="0" applyFill="1" applyBorder="1" applyAlignment="1">
      <alignment horizontal="center"/>
    </xf>
    <xf numFmtId="0" fontId="20" fillId="11" borderId="522" xfId="0" applyFont="1" applyFill="1" applyBorder="1" applyAlignment="1">
      <alignment horizontal="left" wrapText="1"/>
    </xf>
    <xf numFmtId="0" fontId="29" fillId="11" borderId="521" xfId="0" applyFont="1" applyFill="1" applyBorder="1" applyAlignment="1">
      <alignment horizontal="center" wrapText="1"/>
    </xf>
    <xf numFmtId="0" fontId="21" fillId="11" borderId="523" xfId="0" applyFont="1" applyFill="1" applyBorder="1" applyAlignment="1">
      <alignment horizontal="center" wrapText="1"/>
    </xf>
    <xf numFmtId="0" fontId="21" fillId="11" borderId="516" xfId="0" applyFont="1" applyFill="1" applyBorder="1" applyAlignment="1">
      <alignment horizontal="center" wrapText="1"/>
    </xf>
    <xf numFmtId="0" fontId="20" fillId="12" borderId="522" xfId="0" applyFont="1" applyFill="1" applyBorder="1" applyAlignment="1">
      <alignment horizontal="left" wrapText="1"/>
    </xf>
    <xf numFmtId="0" fontId="29" fillId="12" borderId="521" xfId="0" applyFont="1" applyFill="1" applyBorder="1" applyAlignment="1">
      <alignment horizontal="center" wrapText="1"/>
    </xf>
    <xf numFmtId="0" fontId="21" fillId="12" borderId="524" xfId="0" applyFont="1" applyFill="1" applyBorder="1" applyAlignment="1">
      <alignment horizontal="center" wrapText="1"/>
    </xf>
    <xf numFmtId="0" fontId="21" fillId="12" borderId="525" xfId="0" applyFont="1" applyFill="1" applyBorder="1" applyAlignment="1">
      <alignment horizontal="center" wrapText="1"/>
    </xf>
    <xf numFmtId="0" fontId="21" fillId="12" borderId="527" xfId="0" applyFont="1" applyFill="1" applyBorder="1" applyAlignment="1">
      <alignment horizontal="center" wrapText="1"/>
    </xf>
    <xf numFmtId="0" fontId="20" fillId="12" borderId="520" xfId="0" applyFont="1" applyFill="1" applyBorder="1" applyAlignment="1">
      <alignment horizontal="left" wrapText="1"/>
    </xf>
    <xf numFmtId="0" fontId="21" fillId="12" borderId="528" xfId="0" applyFont="1" applyFill="1" applyBorder="1" applyAlignment="1">
      <alignment horizontal="center" wrapText="1"/>
    </xf>
    <xf numFmtId="0" fontId="21" fillId="12" borderId="523" xfId="0" applyFont="1" applyFill="1" applyBorder="1" applyAlignment="1">
      <alignment horizontal="center" wrapText="1"/>
    </xf>
    <xf numFmtId="0" fontId="15" fillId="13" borderId="518" xfId="0" applyFont="1" applyFill="1" applyBorder="1" applyAlignment="1">
      <alignment horizontal="center" wrapText="1"/>
    </xf>
    <xf numFmtId="0" fontId="20" fillId="13" borderId="522" xfId="0" applyFont="1" applyFill="1" applyBorder="1" applyAlignment="1">
      <alignment horizontal="left" wrapText="1"/>
    </xf>
    <xf numFmtId="0" fontId="12" fillId="13" borderId="521" xfId="0" applyFont="1" applyFill="1" applyBorder="1" applyAlignment="1">
      <alignment horizontal="center" wrapText="1"/>
    </xf>
    <xf numFmtId="0" fontId="21" fillId="13" borderId="523" xfId="0" applyFont="1" applyFill="1" applyBorder="1" applyAlignment="1">
      <alignment horizontal="center" wrapText="1"/>
    </xf>
    <xf numFmtId="0" fontId="21" fillId="13" borderId="518" xfId="0" applyFont="1" applyFill="1" applyBorder="1" applyAlignment="1">
      <alignment horizontal="center" wrapText="1"/>
    </xf>
    <xf numFmtId="0" fontId="21" fillId="13" borderId="519" xfId="0" applyFont="1" applyFill="1" applyBorder="1" applyAlignment="1">
      <alignment horizontal="center" wrapText="1"/>
    </xf>
    <xf numFmtId="0" fontId="43" fillId="0" borderId="48" xfId="0" applyFont="1" applyBorder="1" applyAlignment="1">
      <alignment horizontal="left" vertical="center" wrapText="1"/>
    </xf>
    <xf numFmtId="0" fontId="43" fillId="0" borderId="18" xfId="0" applyFont="1" applyBorder="1" applyAlignment="1">
      <alignment horizontal="left" vertical="center" wrapText="1"/>
    </xf>
    <xf numFmtId="0" fontId="43" fillId="0" borderId="94" xfId="0" applyFont="1" applyBorder="1" applyAlignment="1">
      <alignment horizontal="left" vertical="center" wrapText="1"/>
    </xf>
    <xf numFmtId="0" fontId="12" fillId="13" borderId="197" xfId="0" applyFont="1" applyFill="1" applyBorder="1" applyAlignment="1">
      <alignment horizontal="left"/>
    </xf>
    <xf numFmtId="0" fontId="12" fillId="13" borderId="184" xfId="0" applyFont="1" applyFill="1" applyBorder="1" applyAlignment="1">
      <alignment horizontal="center" wrapText="1"/>
    </xf>
    <xf numFmtId="0" fontId="15" fillId="13" borderId="181" xfId="0" applyFont="1" applyFill="1" applyBorder="1" applyAlignment="1">
      <alignment horizontal="center" wrapText="1"/>
    </xf>
    <xf numFmtId="0" fontId="15" fillId="13" borderId="201" xfId="0" applyFont="1" applyFill="1" applyBorder="1" applyAlignment="1">
      <alignment horizontal="center" wrapText="1"/>
    </xf>
    <xf numFmtId="0" fontId="15" fillId="13" borderId="199" xfId="0" applyFont="1" applyFill="1" applyBorder="1" applyAlignment="1">
      <alignment horizontal="center" wrapText="1"/>
    </xf>
    <xf numFmtId="0" fontId="20" fillId="13" borderId="185" xfId="0" applyFont="1" applyFill="1" applyBorder="1" applyAlignment="1">
      <alignment horizontal="left" wrapText="1"/>
    </xf>
    <xf numFmtId="0" fontId="21" fillId="13" borderId="186" xfId="0" applyFont="1" applyFill="1" applyBorder="1" applyAlignment="1">
      <alignment horizontal="center" wrapText="1"/>
    </xf>
    <xf numFmtId="0" fontId="21" fillId="13" borderId="155" xfId="0" applyFont="1" applyFill="1" applyBorder="1" applyAlignment="1">
      <alignment horizontal="center" wrapText="1"/>
    </xf>
    <xf numFmtId="0" fontId="21" fillId="13" borderId="181" xfId="0" applyFont="1" applyFill="1" applyBorder="1" applyAlignment="1">
      <alignment horizontal="center" wrapText="1"/>
    </xf>
    <xf numFmtId="0" fontId="21" fillId="13" borderId="182" xfId="0" applyFont="1" applyFill="1" applyBorder="1" applyAlignment="1">
      <alignment horizontal="center" wrapText="1"/>
    </xf>
    <xf numFmtId="0" fontId="21" fillId="12" borderId="187" xfId="0" applyFont="1" applyFill="1" applyBorder="1" applyAlignment="1">
      <alignment horizontal="center" wrapText="1"/>
    </xf>
    <xf numFmtId="0" fontId="21" fillId="12" borderId="188" xfId="0" applyFont="1" applyFill="1" applyBorder="1" applyAlignment="1">
      <alignment horizontal="center" wrapText="1"/>
    </xf>
    <xf numFmtId="0" fontId="21" fillId="12" borderId="190" xfId="0" applyFont="1" applyFill="1" applyBorder="1" applyAlignment="1">
      <alignment horizontal="center" wrapText="1"/>
    </xf>
    <xf numFmtId="0" fontId="20" fillId="12" borderId="183" xfId="0" applyFont="1" applyFill="1" applyBorder="1" applyAlignment="1">
      <alignment horizontal="left" wrapText="1"/>
    </xf>
    <xf numFmtId="0" fontId="29" fillId="12" borderId="184" xfId="0" applyFont="1" applyFill="1" applyBorder="1" applyAlignment="1">
      <alignment horizontal="center" wrapText="1"/>
    </xf>
    <xf numFmtId="0" fontId="21" fillId="12" borderId="191" xfId="0" applyFont="1" applyFill="1" applyBorder="1" applyAlignment="1">
      <alignment horizontal="center" wrapText="1"/>
    </xf>
    <xf numFmtId="0" fontId="21" fillId="12" borderId="186" xfId="0" applyFont="1" applyFill="1" applyBorder="1" applyAlignment="1">
      <alignment horizontal="center" wrapText="1"/>
    </xf>
    <xf numFmtId="0" fontId="20" fillId="11" borderId="185" xfId="0" applyFont="1" applyFill="1" applyBorder="1" applyAlignment="1">
      <alignment horizontal="left" wrapText="1"/>
    </xf>
    <xf numFmtId="0" fontId="29" fillId="11" borderId="184" xfId="0" applyFont="1" applyFill="1" applyBorder="1" applyAlignment="1">
      <alignment horizontal="center" wrapText="1"/>
    </xf>
    <xf numFmtId="0" fontId="20" fillId="12" borderId="185" xfId="0" applyFont="1" applyFill="1" applyBorder="1" applyAlignment="1">
      <alignment horizontal="left" wrapText="1"/>
    </xf>
    <xf numFmtId="0" fontId="21" fillId="11" borderId="196" xfId="0" applyFont="1" applyFill="1" applyBorder="1" applyAlignment="1">
      <alignment horizontal="center" wrapText="1"/>
    </xf>
    <xf numFmtId="0" fontId="21" fillId="11" borderId="201" xfId="0" applyFont="1" applyFill="1" applyBorder="1" applyAlignment="1">
      <alignment horizontal="center" wrapText="1"/>
    </xf>
    <xf numFmtId="0" fontId="21" fillId="11" borderId="186" xfId="0" applyFont="1" applyFill="1" applyBorder="1" applyAlignment="1">
      <alignment horizontal="center" wrapText="1"/>
    </xf>
    <xf numFmtId="0" fontId="21" fillId="11" borderId="200" xfId="0" applyFont="1" applyFill="1" applyBorder="1" applyAlignment="1">
      <alignment horizontal="center" wrapText="1"/>
    </xf>
    <xf numFmtId="0" fontId="22" fillId="6" borderId="200" xfId="0" applyFont="1" applyFill="1" applyBorder="1" applyAlignment="1">
      <alignment horizontal="center" wrapText="1"/>
    </xf>
    <xf numFmtId="0" fontId="0" fillId="2" borderId="194" xfId="0" applyFill="1" applyBorder="1" applyAlignment="1">
      <alignment horizontal="center"/>
    </xf>
    <xf numFmtId="0" fontId="0" fillId="2" borderId="195" xfId="0" applyFill="1" applyBorder="1" applyAlignment="1">
      <alignment horizontal="center"/>
    </xf>
    <xf numFmtId="0" fontId="14" fillId="3" borderId="196" xfId="0" applyFont="1" applyFill="1" applyBorder="1" applyAlignment="1">
      <alignment horizontal="center" wrapText="1"/>
    </xf>
    <xf numFmtId="0" fontId="14" fillId="3" borderId="181" xfId="0" applyFont="1" applyFill="1" applyBorder="1" applyAlignment="1">
      <alignment horizontal="center" wrapText="1"/>
    </xf>
    <xf numFmtId="0" fontId="13" fillId="3" borderId="198" xfId="0" applyFont="1" applyFill="1" applyBorder="1" applyAlignment="1">
      <alignment horizontal="center" wrapText="1"/>
    </xf>
    <xf numFmtId="0" fontId="13" fillId="3" borderId="181" xfId="0" applyFont="1" applyFill="1" applyBorder="1" applyAlignment="1">
      <alignment horizontal="center" wrapText="1"/>
    </xf>
    <xf numFmtId="0" fontId="13" fillId="3" borderId="182" xfId="0" applyFont="1" applyFill="1" applyBorder="1" applyAlignment="1">
      <alignment horizontal="center" wrapText="1"/>
    </xf>
    <xf numFmtId="0" fontId="20" fillId="6" borderId="185" xfId="0" applyFont="1" applyFill="1" applyBorder="1" applyAlignment="1">
      <alignment horizontal="left"/>
    </xf>
    <xf numFmtId="0" fontId="20" fillId="6" borderId="106" xfId="0" applyFont="1" applyFill="1" applyBorder="1" applyAlignment="1">
      <alignment horizontal="left"/>
    </xf>
    <xf numFmtId="0" fontId="21" fillId="6" borderId="186" xfId="0" applyFont="1" applyFill="1" applyBorder="1" applyAlignment="1">
      <alignment horizontal="left" wrapText="1"/>
    </xf>
    <xf numFmtId="0" fontId="12" fillId="13" borderId="223" xfId="0" applyFont="1" applyFill="1" applyBorder="1" applyAlignment="1">
      <alignment horizontal="center" wrapText="1"/>
    </xf>
    <xf numFmtId="0" fontId="15" fillId="13" borderId="220" xfId="0" applyFont="1" applyFill="1" applyBorder="1" applyAlignment="1">
      <alignment horizontal="center" wrapText="1"/>
    </xf>
    <xf numFmtId="0" fontId="20" fillId="13" borderId="224" xfId="0" applyFont="1" applyFill="1" applyBorder="1" applyAlignment="1">
      <alignment horizontal="left" wrapText="1"/>
    </xf>
    <xf numFmtId="0" fontId="21" fillId="13" borderId="225" xfId="0" applyFont="1" applyFill="1" applyBorder="1" applyAlignment="1">
      <alignment horizontal="center" wrapText="1"/>
    </xf>
    <xf numFmtId="0" fontId="21" fillId="13" borderId="220" xfId="0" applyFont="1" applyFill="1" applyBorder="1" applyAlignment="1">
      <alignment horizontal="center" wrapText="1"/>
    </xf>
    <xf numFmtId="0" fontId="21" fillId="13" borderId="221" xfId="0" applyFont="1" applyFill="1" applyBorder="1" applyAlignment="1">
      <alignment horizontal="center" wrapText="1"/>
    </xf>
    <xf numFmtId="0" fontId="21" fillId="12" borderId="226" xfId="0" applyFont="1" applyFill="1" applyBorder="1" applyAlignment="1">
      <alignment horizontal="center" wrapText="1"/>
    </xf>
    <xf numFmtId="0" fontId="21" fillId="12" borderId="227" xfId="0" applyFont="1" applyFill="1" applyBorder="1" applyAlignment="1">
      <alignment horizontal="center" wrapText="1"/>
    </xf>
    <xf numFmtId="0" fontId="21" fillId="12" borderId="229" xfId="0" applyFont="1" applyFill="1" applyBorder="1" applyAlignment="1">
      <alignment horizontal="center" wrapText="1"/>
    </xf>
    <xf numFmtId="0" fontId="20" fillId="12" borderId="222" xfId="0" applyFont="1" applyFill="1" applyBorder="1" applyAlignment="1">
      <alignment horizontal="left" wrapText="1"/>
    </xf>
    <xf numFmtId="0" fontId="29" fillId="12" borderId="223" xfId="0" applyFont="1" applyFill="1" applyBorder="1" applyAlignment="1">
      <alignment horizontal="center" wrapText="1"/>
    </xf>
    <xf numFmtId="0" fontId="21" fillId="12" borderId="230" xfId="0" applyFont="1" applyFill="1" applyBorder="1" applyAlignment="1">
      <alignment horizontal="center" wrapText="1"/>
    </xf>
    <xf numFmtId="0" fontId="21" fillId="12" borderId="225" xfId="0" applyFont="1" applyFill="1" applyBorder="1" applyAlignment="1">
      <alignment horizontal="center" wrapText="1"/>
    </xf>
    <xf numFmtId="0" fontId="20" fillId="11" borderId="224" xfId="0" applyFont="1" applyFill="1" applyBorder="1" applyAlignment="1">
      <alignment horizontal="left" wrapText="1"/>
    </xf>
    <xf numFmtId="0" fontId="29" fillId="11" borderId="223" xfId="0" applyFont="1" applyFill="1" applyBorder="1" applyAlignment="1">
      <alignment horizontal="center" wrapText="1"/>
    </xf>
    <xf numFmtId="0" fontId="20" fillId="12" borderId="224" xfId="0" applyFont="1" applyFill="1" applyBorder="1" applyAlignment="1">
      <alignment horizontal="left" wrapText="1"/>
    </xf>
    <xf numFmtId="0" fontId="21" fillId="11" borderId="225" xfId="0" applyFont="1" applyFill="1" applyBorder="1" applyAlignment="1">
      <alignment horizontal="center" wrapText="1"/>
    </xf>
    <xf numFmtId="0" fontId="21" fillId="11" borderId="218" xfId="0" applyFont="1" applyFill="1" applyBorder="1" applyAlignment="1">
      <alignment horizontal="center" wrapText="1"/>
    </xf>
    <xf numFmtId="0" fontId="22" fillId="6" borderId="218" xfId="0" applyFont="1" applyFill="1" applyBorder="1" applyAlignment="1">
      <alignment horizontal="center" wrapText="1"/>
    </xf>
    <xf numFmtId="0" fontId="0" fillId="2" borderId="210" xfId="0" applyFill="1" applyBorder="1" applyAlignment="1">
      <alignment horizontal="center"/>
    </xf>
    <xf numFmtId="0" fontId="0" fillId="2" borderId="211" xfId="0" applyFill="1" applyBorder="1" applyAlignment="1">
      <alignment horizontal="center"/>
    </xf>
    <xf numFmtId="0" fontId="14" fillId="3" borderId="212" xfId="0" applyFont="1" applyFill="1" applyBorder="1" applyAlignment="1">
      <alignment horizontal="center" wrapText="1"/>
    </xf>
    <xf numFmtId="0" fontId="13" fillId="3" borderId="212" xfId="0" applyFont="1" applyFill="1" applyBorder="1" applyAlignment="1">
      <alignment horizontal="center" wrapText="1"/>
    </xf>
    <xf numFmtId="0" fontId="13" fillId="3" borderId="213" xfId="0" applyFont="1" applyFill="1" applyBorder="1" applyAlignment="1">
      <alignment horizontal="center" wrapText="1"/>
    </xf>
    <xf numFmtId="0" fontId="20" fillId="6" borderId="216" xfId="0" applyFont="1" applyFill="1" applyBorder="1" applyAlignment="1">
      <alignment horizontal="left"/>
    </xf>
    <xf numFmtId="0" fontId="21" fillId="6" borderId="217" xfId="0" applyFont="1" applyFill="1" applyBorder="1" applyAlignment="1">
      <alignment horizontal="left" wrapText="1"/>
    </xf>
    <xf numFmtId="0" fontId="12" fillId="13" borderId="242" xfId="0" applyFont="1" applyFill="1" applyBorder="1" applyAlignment="1">
      <alignment horizontal="center" wrapText="1"/>
    </xf>
    <xf numFmtId="0" fontId="20" fillId="13" borderId="243" xfId="0" applyFont="1" applyFill="1" applyBorder="1" applyAlignment="1">
      <alignment horizontal="left" wrapText="1"/>
    </xf>
    <xf numFmtId="0" fontId="21" fillId="13" borderId="244" xfId="0" applyFont="1" applyFill="1" applyBorder="1" applyAlignment="1">
      <alignment horizontal="center" wrapText="1"/>
    </xf>
    <xf numFmtId="0" fontId="20" fillId="12" borderId="241" xfId="0" applyFont="1" applyFill="1" applyBorder="1" applyAlignment="1">
      <alignment horizontal="left" wrapText="1"/>
    </xf>
    <xf numFmtId="0" fontId="29" fillId="12" borderId="242" xfId="0" applyFont="1" applyFill="1" applyBorder="1" applyAlignment="1">
      <alignment horizontal="center" wrapText="1"/>
    </xf>
    <xf numFmtId="0" fontId="21" fillId="12" borderId="245" xfId="0" applyFont="1" applyFill="1" applyBorder="1" applyAlignment="1">
      <alignment horizontal="center" wrapText="1"/>
    </xf>
    <xf numFmtId="0" fontId="21" fillId="12" borderId="244" xfId="0" applyFont="1" applyFill="1" applyBorder="1" applyAlignment="1">
      <alignment horizontal="center" wrapText="1"/>
    </xf>
    <xf numFmtId="0" fontId="20" fillId="11" borderId="243" xfId="0" applyFont="1" applyFill="1" applyBorder="1" applyAlignment="1">
      <alignment horizontal="left" wrapText="1"/>
    </xf>
    <xf numFmtId="0" fontId="29" fillId="11" borderId="242" xfId="0" applyFont="1" applyFill="1" applyBorder="1" applyAlignment="1">
      <alignment horizontal="center" wrapText="1"/>
    </xf>
    <xf numFmtId="0" fontId="20" fillId="12" borderId="243" xfId="0" applyFont="1" applyFill="1" applyBorder="1" applyAlignment="1">
      <alignment horizontal="left" wrapText="1"/>
    </xf>
    <xf numFmtId="0" fontId="21" fillId="11" borderId="244" xfId="0" applyFont="1" applyFill="1" applyBorder="1" applyAlignment="1">
      <alignment horizontal="center" wrapText="1"/>
    </xf>
    <xf numFmtId="0" fontId="21" fillId="11" borderId="237" xfId="0" applyFont="1" applyFill="1" applyBorder="1" applyAlignment="1">
      <alignment horizontal="center" wrapText="1"/>
    </xf>
    <xf numFmtId="0" fontId="22" fillId="6" borderId="237" xfId="0" applyFont="1" applyFill="1" applyBorder="1" applyAlignment="1">
      <alignment horizontal="center" wrapText="1"/>
    </xf>
    <xf numFmtId="0" fontId="0" fillId="2" borderId="235" xfId="0" applyFill="1" applyBorder="1" applyAlignment="1">
      <alignment horizontal="center"/>
    </xf>
    <xf numFmtId="0" fontId="0" fillId="2" borderId="236" xfId="0" applyFill="1" applyBorder="1" applyAlignment="1">
      <alignment horizontal="center"/>
    </xf>
    <xf numFmtId="0" fontId="14" fillId="3" borderId="220" xfId="0" applyFont="1" applyFill="1" applyBorder="1" applyAlignment="1">
      <alignment horizontal="center" wrapText="1"/>
    </xf>
    <xf numFmtId="0" fontId="13" fillId="3" borderId="220" xfId="0" applyFont="1" applyFill="1" applyBorder="1" applyAlignment="1">
      <alignment horizontal="center" wrapText="1"/>
    </xf>
    <xf numFmtId="0" fontId="13" fillId="3" borderId="221" xfId="0" applyFont="1" applyFill="1" applyBorder="1" applyAlignment="1">
      <alignment horizontal="center" wrapText="1"/>
    </xf>
    <xf numFmtId="0" fontId="20" fillId="6" borderId="224" xfId="0" applyFont="1" applyFill="1" applyBorder="1" applyAlignment="1">
      <alignment horizontal="left"/>
    </xf>
    <xf numFmtId="0" fontId="21" fillId="6" borderId="225" xfId="0" applyFont="1" applyFill="1" applyBorder="1" applyAlignment="1">
      <alignment horizontal="left" wrapText="1"/>
    </xf>
    <xf numFmtId="0" fontId="22" fillId="6" borderId="256" xfId="0" applyFont="1" applyFill="1" applyBorder="1" applyAlignment="1">
      <alignment horizontal="center" wrapText="1"/>
    </xf>
    <xf numFmtId="0" fontId="0" fillId="2" borderId="248" xfId="0" applyFill="1" applyBorder="1" applyAlignment="1">
      <alignment horizontal="center"/>
    </xf>
    <xf numFmtId="0" fontId="0" fillId="2" borderId="249" xfId="0" applyFill="1" applyBorder="1" applyAlignment="1">
      <alignment horizontal="center"/>
    </xf>
    <xf numFmtId="0" fontId="14" fillId="3" borderId="250" xfId="0" applyFont="1" applyFill="1" applyBorder="1" applyAlignment="1">
      <alignment horizontal="center" wrapText="1"/>
    </xf>
    <xf numFmtId="0" fontId="13" fillId="3" borderId="250" xfId="0" applyFont="1" applyFill="1" applyBorder="1" applyAlignment="1">
      <alignment horizontal="center" wrapText="1"/>
    </xf>
    <xf numFmtId="0" fontId="13" fillId="3" borderId="252" xfId="0" applyFont="1" applyFill="1" applyBorder="1" applyAlignment="1">
      <alignment horizontal="center" wrapText="1"/>
    </xf>
    <xf numFmtId="0" fontId="20" fillId="6" borderId="254" xfId="0" applyFont="1" applyFill="1" applyBorder="1" applyAlignment="1">
      <alignment horizontal="left"/>
    </xf>
    <xf numFmtId="0" fontId="21" fillId="6" borderId="255" xfId="0" applyFont="1" applyFill="1" applyBorder="1" applyAlignment="1">
      <alignment horizontal="left" wrapText="1"/>
    </xf>
    <xf numFmtId="0" fontId="20" fillId="11" borderId="263" xfId="0" applyFont="1" applyFill="1" applyBorder="1" applyAlignment="1">
      <alignment horizontal="left" wrapText="1"/>
    </xf>
    <xf numFmtId="0" fontId="29" fillId="11" borderId="261" xfId="0" applyFont="1" applyFill="1" applyBorder="1" applyAlignment="1">
      <alignment horizontal="center" wrapText="1"/>
    </xf>
    <xf numFmtId="0" fontId="21" fillId="11" borderId="264" xfId="0" applyFont="1" applyFill="1" applyBorder="1" applyAlignment="1">
      <alignment horizontal="center" wrapText="1"/>
    </xf>
    <xf numFmtId="0" fontId="21" fillId="11" borderId="256" xfId="0" applyFont="1" applyFill="1" applyBorder="1" applyAlignment="1">
      <alignment horizontal="center" wrapText="1"/>
    </xf>
    <xf numFmtId="0" fontId="20" fillId="12" borderId="263" xfId="0" applyFont="1" applyFill="1" applyBorder="1" applyAlignment="1">
      <alignment horizontal="left" wrapText="1"/>
    </xf>
    <xf numFmtId="0" fontId="29" fillId="12" borderId="261" xfId="0" applyFont="1" applyFill="1" applyBorder="1" applyAlignment="1">
      <alignment horizontal="center" wrapText="1"/>
    </xf>
    <xf numFmtId="0" fontId="21" fillId="12" borderId="265" xfId="0" applyFont="1" applyFill="1" applyBorder="1" applyAlignment="1">
      <alignment horizontal="center" wrapText="1"/>
    </xf>
    <xf numFmtId="0" fontId="21" fillId="12" borderId="266" xfId="0" applyFont="1" applyFill="1" applyBorder="1" applyAlignment="1">
      <alignment horizontal="center" wrapText="1"/>
    </xf>
    <xf numFmtId="0" fontId="21" fillId="12" borderId="268" xfId="0" applyFont="1" applyFill="1" applyBorder="1" applyAlignment="1">
      <alignment horizontal="center" wrapText="1"/>
    </xf>
    <xf numFmtId="0" fontId="20" fillId="12" borderId="260" xfId="0" applyFont="1" applyFill="1" applyBorder="1" applyAlignment="1">
      <alignment horizontal="left" wrapText="1"/>
    </xf>
    <xf numFmtId="0" fontId="21" fillId="12" borderId="269" xfId="0" applyFont="1" applyFill="1" applyBorder="1" applyAlignment="1">
      <alignment horizontal="center" wrapText="1"/>
    </xf>
    <xf numFmtId="0" fontId="21" fillId="12" borderId="264" xfId="0" applyFont="1" applyFill="1" applyBorder="1" applyAlignment="1">
      <alignment horizontal="center" wrapText="1"/>
    </xf>
    <xf numFmtId="0" fontId="15" fillId="13" borderId="258" xfId="0" applyFont="1" applyFill="1" applyBorder="1" applyAlignment="1">
      <alignment horizontal="center" wrapText="1"/>
    </xf>
    <xf numFmtId="0" fontId="20" fillId="13" borderId="263" xfId="0" applyFont="1" applyFill="1" applyBorder="1" applyAlignment="1">
      <alignment horizontal="left" wrapText="1"/>
    </xf>
    <xf numFmtId="0" fontId="12" fillId="13" borderId="261" xfId="0" applyFont="1" applyFill="1" applyBorder="1" applyAlignment="1">
      <alignment horizontal="center" wrapText="1"/>
    </xf>
    <xf numFmtId="0" fontId="21" fillId="13" borderId="264" xfId="0" applyFont="1" applyFill="1" applyBorder="1" applyAlignment="1">
      <alignment horizontal="center" wrapText="1"/>
    </xf>
    <xf numFmtId="0" fontId="21" fillId="13" borderId="258" xfId="0" applyFont="1" applyFill="1" applyBorder="1" applyAlignment="1">
      <alignment horizontal="center" wrapText="1"/>
    </xf>
    <xf numFmtId="0" fontId="21" fillId="13" borderId="259" xfId="0" applyFont="1" applyFill="1" applyBorder="1" applyAlignment="1">
      <alignment horizontal="center" wrapText="1"/>
    </xf>
    <xf numFmtId="0" fontId="13" fillId="3" borderId="376" xfId="0" applyFont="1" applyFill="1" applyBorder="1" applyAlignment="1">
      <alignment horizontal="center" wrapText="1"/>
    </xf>
    <xf numFmtId="0" fontId="0" fillId="0" borderId="0" xfId="0" applyAlignment="1"/>
    <xf numFmtId="0" fontId="0" fillId="2" borderId="393" xfId="0" applyFill="1" applyBorder="1" applyAlignment="1">
      <alignment horizontal="center"/>
    </xf>
    <xf numFmtId="0" fontId="0" fillId="2" borderId="394" xfId="0" applyFill="1" applyBorder="1" applyAlignment="1">
      <alignment horizontal="center"/>
    </xf>
    <xf numFmtId="0" fontId="14" fillId="3" borderId="376" xfId="0" applyFont="1" applyFill="1" applyBorder="1" applyAlignment="1">
      <alignment horizontal="center" wrapText="1"/>
    </xf>
    <xf numFmtId="0" fontId="55"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56" fillId="0" borderId="28" xfId="0" applyFont="1" applyBorder="1" applyAlignment="1">
      <alignment horizontal="center" vertical="center" wrapText="1"/>
    </xf>
    <xf numFmtId="0" fontId="0" fillId="0" borderId="25" xfId="0" applyBorder="1" applyAlignment="1"/>
    <xf numFmtId="0" fontId="57" fillId="0" borderId="25" xfId="0" applyFont="1" applyBorder="1" applyAlignment="1">
      <alignment horizontal="center" vertical="center" wrapText="1"/>
    </xf>
    <xf numFmtId="0" fontId="57" fillId="0" borderId="26" xfId="0" applyFont="1" applyBorder="1" applyAlignment="1">
      <alignment horizontal="center"/>
    </xf>
    <xf numFmtId="0" fontId="57" fillId="0" borderId="27" xfId="0" applyFont="1" applyBorder="1" applyAlignment="1">
      <alignment horizontal="center"/>
    </xf>
    <xf numFmtId="0" fontId="57" fillId="0" borderId="28" xfId="0" applyFont="1" applyBorder="1" applyAlignment="1">
      <alignment horizontal="center"/>
    </xf>
    <xf numFmtId="0" fontId="20" fillId="11" borderId="402" xfId="0" applyFont="1" applyFill="1" applyBorder="1" applyAlignment="1">
      <alignment horizontal="left" wrapText="1"/>
    </xf>
    <xf numFmtId="0" fontId="20" fillId="6" borderId="381" xfId="0" applyFont="1" applyFill="1" applyBorder="1" applyAlignment="1">
      <alignment horizontal="left"/>
    </xf>
    <xf numFmtId="0" fontId="21" fillId="6" borderId="382" xfId="0" applyFont="1" applyFill="1" applyBorder="1" applyAlignment="1">
      <alignment horizontal="left" wrapText="1"/>
    </xf>
    <xf numFmtId="0" fontId="22" fillId="6" borderId="395" xfId="0" applyFont="1" applyFill="1" applyBorder="1" applyAlignment="1">
      <alignment horizontal="center" wrapText="1"/>
    </xf>
    <xf numFmtId="0" fontId="57" fillId="0" borderId="25" xfId="0" applyFont="1" applyBorder="1" applyAlignment="1">
      <alignment horizontal="center"/>
    </xf>
    <xf numFmtId="0" fontId="58" fillId="0" borderId="25" xfId="0" applyFont="1" applyBorder="1" applyAlignment="1">
      <alignment horizontal="center" vertical="center" wrapText="1"/>
    </xf>
    <xf numFmtId="0" fontId="59" fillId="0" borderId="25" xfId="0" applyFont="1" applyBorder="1" applyAlignment="1">
      <alignment horizontal="center" vertical="center" wrapText="1"/>
    </xf>
    <xf numFmtId="0" fontId="29" fillId="11" borderId="400" xfId="0" applyFont="1" applyFill="1" applyBorder="1" applyAlignment="1">
      <alignment horizontal="center" wrapText="1"/>
    </xf>
    <xf numFmtId="0" fontId="60" fillId="0" borderId="25" xfId="0" applyFont="1" applyBorder="1" applyAlignment="1">
      <alignment horizontal="center" vertical="center" wrapText="1"/>
    </xf>
    <xf numFmtId="0" fontId="60" fillId="0" borderId="26" xfId="0" applyFont="1" applyBorder="1" applyAlignment="1">
      <alignment horizontal="center"/>
    </xf>
    <xf numFmtId="0" fontId="60" fillId="0" borderId="27" xfId="0" applyFont="1" applyBorder="1" applyAlignment="1">
      <alignment horizontal="center"/>
    </xf>
    <xf numFmtId="0" fontId="60" fillId="0" borderId="28" xfId="0" applyFont="1" applyBorder="1" applyAlignment="1">
      <alignment horizontal="center"/>
    </xf>
    <xf numFmtId="0" fontId="21" fillId="11" borderId="403" xfId="0" applyFont="1" applyFill="1" applyBorder="1" applyAlignment="1">
      <alignment horizontal="center" wrapText="1"/>
    </xf>
    <xf numFmtId="0" fontId="21" fillId="11" borderId="380" xfId="0" applyFont="1" applyFill="1" applyBorder="1" applyAlignment="1">
      <alignment horizontal="center" wrapText="1"/>
    </xf>
    <xf numFmtId="0" fontId="21" fillId="11" borderId="395" xfId="0" applyFont="1" applyFill="1" applyBorder="1" applyAlignment="1">
      <alignment horizontal="center" wrapText="1"/>
    </xf>
    <xf numFmtId="0" fontId="21" fillId="12" borderId="404" xfId="0" applyFont="1" applyFill="1" applyBorder="1" applyAlignment="1">
      <alignment horizontal="center" wrapText="1"/>
    </xf>
    <xf numFmtId="0" fontId="21" fillId="12" borderId="405" xfId="0" applyFont="1" applyFill="1" applyBorder="1" applyAlignment="1">
      <alignment horizontal="center" wrapText="1"/>
    </xf>
    <xf numFmtId="0" fontId="21" fillId="12" borderId="407" xfId="0" applyFont="1" applyFill="1" applyBorder="1" applyAlignment="1">
      <alignment horizontal="center" wrapText="1"/>
    </xf>
    <xf numFmtId="0" fontId="20" fillId="12" borderId="399" xfId="0" applyFont="1" applyFill="1" applyBorder="1" applyAlignment="1">
      <alignment horizontal="left" wrapText="1"/>
    </xf>
    <xf numFmtId="0" fontId="29" fillId="12" borderId="400" xfId="0" applyFont="1" applyFill="1" applyBorder="1" applyAlignment="1">
      <alignment horizontal="center" wrapText="1"/>
    </xf>
    <xf numFmtId="0" fontId="21" fillId="12" borderId="408" xfId="0" applyFont="1" applyFill="1" applyBorder="1" applyAlignment="1">
      <alignment horizontal="center" wrapText="1"/>
    </xf>
    <xf numFmtId="0" fontId="21" fillId="12" borderId="403" xfId="0" applyFont="1" applyFill="1" applyBorder="1" applyAlignment="1">
      <alignment horizontal="center" wrapText="1"/>
    </xf>
    <xf numFmtId="0" fontId="57"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57" fillId="0" borderId="28" xfId="0" applyFont="1" applyBorder="1" applyAlignment="1">
      <alignment horizontal="center" vertical="center" wrapText="1"/>
    </xf>
    <xf numFmtId="0" fontId="20" fillId="12" borderId="402" xfId="0" applyFont="1" applyFill="1" applyBorder="1" applyAlignment="1">
      <alignment horizontal="left" wrapText="1"/>
    </xf>
    <xf numFmtId="0" fontId="61" fillId="0" borderId="77" xfId="0" applyFont="1" applyBorder="1" applyAlignment="1">
      <alignment horizontal="center" wrapText="1"/>
    </xf>
    <xf numFmtId="0" fontId="61" fillId="0" borderId="42" xfId="0" applyFont="1" applyBorder="1" applyAlignment="1">
      <alignment horizontal="center" wrapText="1"/>
    </xf>
    <xf numFmtId="0" fontId="61" fillId="0" borderId="80" xfId="0" applyFont="1" applyBorder="1" applyAlignment="1">
      <alignment horizontal="center" wrapText="1"/>
    </xf>
    <xf numFmtId="0" fontId="61" fillId="0" borderId="26" xfId="0" applyFont="1" applyBorder="1" applyAlignment="1">
      <alignment horizontal="center" wrapText="1"/>
    </xf>
    <xf numFmtId="0" fontId="61" fillId="0" borderId="82" xfId="0" applyFont="1" applyBorder="1" applyAlignment="1">
      <alignment horizontal="center" wrapText="1"/>
    </xf>
    <xf numFmtId="0" fontId="61" fillId="0" borderId="28" xfId="0" applyFont="1" applyBorder="1" applyAlignment="1">
      <alignment horizontal="center" wrapText="1"/>
    </xf>
    <xf numFmtId="0" fontId="62" fillId="0" borderId="41"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27" xfId="0" applyFont="1" applyBorder="1" applyAlignment="1">
      <alignment horizontal="center" vertical="center" wrapText="1"/>
    </xf>
    <xf numFmtId="0" fontId="63" fillId="0" borderId="25" xfId="0" applyFont="1" applyBorder="1" applyAlignment="1">
      <alignment horizontal="center" vertical="center" wrapText="1"/>
    </xf>
    <xf numFmtId="0" fontId="61"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1" fillId="0" borderId="28" xfId="0" applyFont="1" applyBorder="1" applyAlignment="1">
      <alignment horizontal="center" vertical="center" wrapText="1"/>
    </xf>
    <xf numFmtId="0" fontId="21" fillId="13" borderId="397" xfId="0" applyFont="1" applyFill="1" applyBorder="1" applyAlignment="1">
      <alignment horizontal="center" wrapText="1"/>
    </xf>
    <xf numFmtId="0" fontId="21" fillId="13" borderId="377" xfId="0" applyFont="1" applyFill="1" applyBorder="1" applyAlignment="1">
      <alignment horizontal="center" wrapText="1"/>
    </xf>
    <xf numFmtId="0" fontId="61" fillId="0" borderId="25" xfId="0" applyFont="1" applyBorder="1" applyAlignment="1">
      <alignment horizontal="center"/>
    </xf>
    <xf numFmtId="0" fontId="61" fillId="0" borderId="27" xfId="0" applyFont="1" applyBorder="1" applyAlignment="1">
      <alignment horizontal="center"/>
    </xf>
    <xf numFmtId="0" fontId="0" fillId="0" borderId="42" xfId="0" applyNumberFormat="1" applyBorder="1" applyAlignment="1">
      <alignment wrapText="1"/>
    </xf>
    <xf numFmtId="0" fontId="0" fillId="0" borderId="26" xfId="0" applyNumberFormat="1" applyBorder="1" applyAlignment="1">
      <alignment wrapText="1"/>
    </xf>
    <xf numFmtId="0" fontId="0" fillId="0" borderId="28" xfId="0" applyNumberFormat="1" applyBorder="1" applyAlignment="1">
      <alignment wrapText="1"/>
    </xf>
    <xf numFmtId="0" fontId="12" fillId="13" borderId="400" xfId="0" applyFont="1" applyFill="1" applyBorder="1" applyAlignment="1">
      <alignment horizontal="center" wrapText="1"/>
    </xf>
    <xf numFmtId="0" fontId="15" fillId="13" borderId="397" xfId="0" applyFont="1" applyFill="1" applyBorder="1" applyAlignment="1">
      <alignment horizontal="center" wrapText="1"/>
    </xf>
    <xf numFmtId="0" fontId="15" fillId="13" borderId="380" xfId="0" applyFont="1" applyFill="1" applyBorder="1" applyAlignment="1">
      <alignment horizontal="center" wrapText="1"/>
    </xf>
    <xf numFmtId="0" fontId="20" fillId="13" borderId="402" xfId="0" applyFont="1" applyFill="1" applyBorder="1" applyAlignment="1">
      <alignment horizontal="left" wrapText="1"/>
    </xf>
    <xf numFmtId="0" fontId="21" fillId="13" borderId="403" xfId="0" applyFont="1" applyFill="1" applyBorder="1" applyAlignment="1">
      <alignment horizontal="center" wrapText="1"/>
    </xf>
    <xf numFmtId="0" fontId="22" fillId="6" borderId="273" xfId="0" applyFont="1" applyFill="1" applyBorder="1" applyAlignment="1">
      <alignment horizontal="center" wrapText="1"/>
    </xf>
    <xf numFmtId="0" fontId="0" fillId="2" borderId="298" xfId="0" applyFill="1" applyBorder="1" applyAlignment="1">
      <alignment horizontal="center"/>
    </xf>
    <xf numFmtId="0" fontId="0" fillId="2" borderId="299" xfId="0" applyFill="1" applyBorder="1" applyAlignment="1">
      <alignment horizontal="center"/>
    </xf>
    <xf numFmtId="0" fontId="13" fillId="3" borderId="290" xfId="0" applyFont="1" applyFill="1" applyBorder="1" applyAlignment="1">
      <alignment horizontal="center" wrapText="1"/>
    </xf>
    <xf numFmtId="0" fontId="21" fillId="11" borderId="282" xfId="0" applyFont="1" applyFill="1" applyBorder="1" applyAlignment="1">
      <alignment horizontal="center" wrapText="1"/>
    </xf>
    <xf numFmtId="0" fontId="21" fillId="11" borderId="273" xfId="0" applyFont="1" applyFill="1" applyBorder="1" applyAlignment="1">
      <alignment horizontal="center" wrapText="1"/>
    </xf>
    <xf numFmtId="0" fontId="15" fillId="13" borderId="294" xfId="0" applyFont="1" applyFill="1" applyBorder="1" applyAlignment="1">
      <alignment horizontal="center" wrapText="1"/>
    </xf>
    <xf numFmtId="0" fontId="21" fillId="13" borderId="274" xfId="0" applyFont="1" applyFill="1" applyBorder="1" applyAlignment="1">
      <alignment horizontal="center" wrapText="1"/>
    </xf>
    <xf numFmtId="0" fontId="12" fillId="13" borderId="293" xfId="0" applyFont="1" applyFill="1" applyBorder="1" applyAlignment="1">
      <alignment horizontal="left"/>
    </xf>
    <xf numFmtId="0" fontId="22" fillId="6" borderId="588" xfId="0" applyFont="1" applyFill="1" applyBorder="1" applyAlignment="1">
      <alignment horizontal="center" wrapText="1"/>
    </xf>
    <xf numFmtId="0" fontId="11" fillId="0" borderId="0" xfId="0" applyFont="1" applyAlignment="1"/>
    <xf numFmtId="0" fontId="64" fillId="0" borderId="0" xfId="0" applyFont="1" applyAlignment="1"/>
    <xf numFmtId="0" fontId="0" fillId="2" borderId="585" xfId="0" applyFill="1" applyBorder="1" applyAlignment="1">
      <alignment horizontal="center"/>
    </xf>
    <xf numFmtId="0" fontId="0" fillId="2" borderId="586" xfId="0" applyFill="1" applyBorder="1" applyAlignment="1">
      <alignment horizontal="center"/>
    </xf>
    <xf numFmtId="0" fontId="14" fillId="3" borderId="569" xfId="0" applyFont="1" applyFill="1" applyBorder="1" applyAlignment="1">
      <alignment horizontal="center" wrapText="1"/>
    </xf>
    <xf numFmtId="0" fontId="30" fillId="0" borderId="571" xfId="0" applyFont="1" applyBorder="1" applyAlignment="1">
      <alignment horizontal="left" vertical="top" wrapText="1"/>
    </xf>
    <xf numFmtId="0" fontId="0" fillId="0" borderId="587" xfId="0" applyBorder="1" applyAlignment="1">
      <alignment horizontal="left" vertical="top" wrapText="1"/>
    </xf>
    <xf numFmtId="0" fontId="15" fillId="0" borderId="25" xfId="0" applyFont="1" applyBorder="1" applyAlignment="1">
      <alignment horizontal="left" vertical="top" wrapText="1"/>
    </xf>
    <xf numFmtId="0" fontId="0" fillId="0" borderId="26" xfId="0" applyBorder="1" applyAlignment="1">
      <alignment horizontal="left" vertical="top" wrapText="1"/>
    </xf>
    <xf numFmtId="0" fontId="15" fillId="0" borderId="27" xfId="0" applyFont="1" applyBorder="1" applyAlignment="1">
      <alignment horizontal="left" vertical="top" wrapText="1"/>
    </xf>
    <xf numFmtId="0" fontId="0" fillId="0" borderId="28" xfId="0" applyBorder="1" applyAlignment="1">
      <alignment horizontal="left" vertical="top" wrapText="1"/>
    </xf>
    <xf numFmtId="0" fontId="13" fillId="3" borderId="569" xfId="0" applyFont="1" applyFill="1" applyBorder="1" applyAlignment="1">
      <alignment horizontal="center" wrapText="1"/>
    </xf>
    <xf numFmtId="0" fontId="13" fillId="3" borderId="570" xfId="0" applyFont="1" applyFill="1" applyBorder="1" applyAlignment="1">
      <alignment horizontal="center" wrapText="1"/>
    </xf>
    <xf numFmtId="0" fontId="20" fillId="6" borderId="574" xfId="0" applyFont="1" applyFill="1" applyBorder="1" applyAlignment="1">
      <alignment horizontal="left"/>
    </xf>
    <xf numFmtId="0" fontId="21" fillId="6" borderId="575" xfId="0" applyFont="1" applyFill="1" applyBorder="1" applyAlignment="1">
      <alignment horizontal="left" wrapText="1"/>
    </xf>
    <xf numFmtId="0" fontId="44" fillId="0" borderId="25" xfId="0" applyFont="1" applyBorder="1" applyAlignment="1">
      <alignment horizontal="left" vertical="top" wrapText="1"/>
    </xf>
    <xf numFmtId="0" fontId="21" fillId="0" borderId="25" xfId="0" applyFont="1" applyBorder="1" applyAlignment="1">
      <alignment horizontal="left" vertical="top" wrapText="1"/>
    </xf>
    <xf numFmtId="0" fontId="0" fillId="0" borderId="27" xfId="0" applyBorder="1" applyAlignment="1">
      <alignment horizontal="left" vertical="top" wrapText="1"/>
    </xf>
    <xf numFmtId="0" fontId="27" fillId="0" borderId="25" xfId="0" applyFont="1" applyBorder="1" applyAlignment="1">
      <alignment horizontal="left" vertical="top" wrapText="1"/>
    </xf>
    <xf numFmtId="0" fontId="0" fillId="0" borderId="26" xfId="0" applyBorder="1" applyAlignment="1">
      <alignment horizontal="left" vertical="top"/>
    </xf>
    <xf numFmtId="0" fontId="27" fillId="0" borderId="27" xfId="0" applyFont="1" applyBorder="1" applyAlignment="1">
      <alignment horizontal="left" vertical="top"/>
    </xf>
    <xf numFmtId="0" fontId="0" fillId="0" borderId="28" xfId="0" applyBorder="1" applyAlignment="1">
      <alignment horizontal="left" vertical="top"/>
    </xf>
    <xf numFmtId="0" fontId="24" fillId="0" borderId="25" xfId="0" applyFont="1" applyBorder="1" applyAlignment="1">
      <alignment horizontal="left" vertical="top" wrapText="1"/>
    </xf>
    <xf numFmtId="0" fontId="21" fillId="0" borderId="27" xfId="0" applyFont="1" applyBorder="1" applyAlignment="1">
      <alignment horizontal="left" vertical="top"/>
    </xf>
    <xf numFmtId="0" fontId="44" fillId="0" borderId="25" xfId="0" applyFont="1" applyBorder="1" applyAlignment="1">
      <alignment horizontal="left" vertical="top" wrapText="1" readingOrder="1"/>
    </xf>
    <xf numFmtId="0" fontId="0" fillId="0" borderId="26" xfId="0" applyBorder="1" applyAlignment="1">
      <alignment horizontal="left" vertical="top" readingOrder="1"/>
    </xf>
    <xf numFmtId="0" fontId="21" fillId="0" borderId="25" xfId="0" applyFont="1" applyBorder="1" applyAlignment="1">
      <alignment horizontal="left" vertical="top" wrapText="1" readingOrder="1"/>
    </xf>
    <xf numFmtId="0" fontId="21" fillId="0" borderId="27" xfId="0" applyFont="1" applyBorder="1" applyAlignment="1">
      <alignment horizontal="left" vertical="top" readingOrder="1"/>
    </xf>
    <xf numFmtId="0" fontId="0" fillId="0" borderId="28" xfId="0" applyBorder="1" applyAlignment="1">
      <alignment horizontal="left" vertical="top" readingOrder="1"/>
    </xf>
    <xf numFmtId="0" fontId="21" fillId="11" borderId="588" xfId="0" applyFont="1" applyFill="1" applyBorder="1" applyAlignment="1">
      <alignment horizontal="center" wrapText="1"/>
    </xf>
    <xf numFmtId="0" fontId="44" fillId="0" borderId="25" xfId="0" applyFont="1" applyBorder="1" applyAlignment="1">
      <alignment horizontal="left" vertical="center" wrapText="1"/>
    </xf>
    <xf numFmtId="0" fontId="18" fillId="0" borderId="25" xfId="0" applyFont="1" applyBorder="1" applyAlignment="1">
      <alignment horizontal="left" vertical="top" wrapText="1"/>
    </xf>
    <xf numFmtId="0" fontId="16" fillId="0" borderId="41" xfId="0" applyFont="1" applyBorder="1" applyAlignment="1">
      <alignment horizontal="left" vertical="top" wrapText="1"/>
    </xf>
    <xf numFmtId="0" fontId="0" fillId="0" borderId="42" xfId="0" applyBorder="1" applyAlignment="1">
      <alignment horizontal="left" vertical="top" wrapText="1"/>
    </xf>
    <xf numFmtId="0" fontId="16" fillId="0" borderId="25" xfId="0" applyFont="1" applyBorder="1" applyAlignment="1">
      <alignment horizontal="left" vertical="top" wrapText="1"/>
    </xf>
    <xf numFmtId="0" fontId="16" fillId="0" borderId="27" xfId="0" applyFont="1" applyBorder="1" applyAlignment="1">
      <alignment horizontal="left" vertical="top" wrapText="1"/>
    </xf>
    <xf numFmtId="0" fontId="21" fillId="0" borderId="77" xfId="0" applyFont="1" applyBorder="1" applyAlignment="1">
      <alignment horizontal="left" vertical="top" wrapText="1"/>
    </xf>
    <xf numFmtId="0" fontId="21" fillId="0" borderId="80" xfId="0" applyFont="1" applyBorder="1" applyAlignment="1">
      <alignment horizontal="left" vertical="top" wrapText="1"/>
    </xf>
    <xf numFmtId="0" fontId="21" fillId="0" borderId="82" xfId="0" applyFont="1" applyBorder="1" applyAlignment="1">
      <alignment horizontal="left" vertical="top" wrapText="1"/>
    </xf>
    <xf numFmtId="0" fontId="43" fillId="0" borderId="48" xfId="0" applyFont="1" applyBorder="1" applyAlignment="1">
      <alignment horizontal="left" vertical="top" wrapText="1"/>
    </xf>
    <xf numFmtId="0" fontId="21" fillId="11" borderId="303" xfId="0" applyFont="1" applyFill="1" applyBorder="1" applyAlignment="1">
      <alignment horizontal="center" wrapText="1"/>
    </xf>
    <xf numFmtId="0" fontId="22" fillId="6" borderId="303" xfId="0" applyFont="1" applyFill="1" applyBorder="1" applyAlignment="1">
      <alignment horizontal="center" wrapText="1"/>
    </xf>
    <xf numFmtId="0" fontId="0" fillId="2" borderId="301" xfId="0" applyFill="1" applyBorder="1" applyAlignment="1">
      <alignment horizontal="center"/>
    </xf>
    <xf numFmtId="0" fontId="0" fillId="2" borderId="302" xfId="0" applyFill="1" applyBorder="1" applyAlignment="1">
      <alignment horizontal="center"/>
    </xf>
    <xf numFmtId="0" fontId="30" fillId="0" borderId="25" xfId="0" applyFont="1" applyBorder="1" applyAlignment="1">
      <alignment horizontal="left" vertical="top" wrapText="1"/>
    </xf>
  </cellXfs>
  <cellStyles count="2">
    <cellStyle name="Excel Built-in Normal"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SOW/NOWY%20KSOW%20-%202014-2020/GRUPA%20ROBOCZA/Grupa%20Robocza%20ds%20KSOW/Gr.%20ds.%20KSOW_20_12_2016/Materia&#322;y/nie%20wprowadzone/wielkopolskie/Kopia%20zalacznik%20nr%202%20-%20wz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SOW/NOWY%20KSOW%20-%202014-2020/GRUPA%20ROBOCZA/Grupa%20Robocza%20ds%20KSOW/Gr.%20ds.%20KSOW_20_12_2016/Materia&#322;y/Informacja%20p&#243;&#322;roczna%20na%2031%20sierpnia%202016_kk_bez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pólna Statystyka Sieci"/>
      <sheetName val="Kalkulacja"/>
    </sheetNames>
    <sheetDataSet>
      <sheetData sheetId="0" refreshError="1"/>
      <sheetData sheetId="1">
        <row r="10">
          <cell r="C10">
            <v>281626.69</v>
          </cell>
        </row>
        <row r="15">
          <cell r="C15">
            <v>37986.800000000003</v>
          </cell>
        </row>
        <row r="21">
          <cell r="C21">
            <v>37986.800000000003</v>
          </cell>
        </row>
        <row r="25">
          <cell r="C25">
            <v>12066.8</v>
          </cell>
        </row>
        <row r="32">
          <cell r="C32">
            <v>128061.98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lnośląskie"/>
      <sheetName val="kujawsko-pomorskie"/>
      <sheetName val="lubelskie"/>
      <sheetName val="lubuskie"/>
      <sheetName val="łódzkie"/>
      <sheetName val="małopolskie"/>
      <sheetName val="mazowieckie"/>
      <sheetName val="opolskie"/>
      <sheetName val="podkarpackie"/>
      <sheetName val="podlaskie"/>
      <sheetName val="pomorskie"/>
      <sheetName val="ślaskie"/>
      <sheetName val="świętokrzyskie"/>
      <sheetName val="warmińsko-mazurskie"/>
      <sheetName val="wielkopolskie"/>
      <sheetName val="zachodniopomorskie"/>
      <sheetName val="Agencja Rynku Rolnego"/>
      <sheetName val="ARiMR"/>
      <sheetName val="MRiRW"/>
      <sheetName val="Centrum Doradztwa Rolniczego"/>
      <sheetName val="ODR woj. dolnośląskie"/>
      <sheetName val="ODR woj. kujawsko-pomorskie"/>
      <sheetName val="ODR woj. lubelskie"/>
      <sheetName val="ODR woj. lubuskie"/>
      <sheetName val="ODR woj. łódzkie"/>
      <sheetName val="ODR woj. małopolskie"/>
      <sheetName val="ODR woj. mazowieckie"/>
      <sheetName val="ODR woj. opolskie"/>
      <sheetName val="ODR woj. podkarpackie"/>
      <sheetName val="ODR woj. podlaskie"/>
      <sheetName val="ODR woj. pomorskie"/>
      <sheetName val="ODR woj. ślaskie"/>
      <sheetName val="ODR woj. świętokrzyskie"/>
      <sheetName val="ODR woj. warmińsko-mazurskie"/>
      <sheetName val="ODR woj. wielkopolskie"/>
      <sheetName val="ODR woj. zachodniopomorskie"/>
      <sheetName val="RAZEM"/>
      <sheetName val="Arkusz3"/>
    </sheetNames>
    <sheetDataSet>
      <sheetData sheetId="0">
        <row r="30">
          <cell r="D30">
            <v>11810</v>
          </cell>
          <cell r="F30">
            <v>400000</v>
          </cell>
        </row>
      </sheetData>
      <sheetData sheetId="1">
        <row r="30">
          <cell r="D30">
            <v>25416</v>
          </cell>
          <cell r="E30">
            <v>49342</v>
          </cell>
          <cell r="F30">
            <v>78</v>
          </cell>
        </row>
      </sheetData>
      <sheetData sheetId="2">
        <row r="30">
          <cell r="D30">
            <v>70</v>
          </cell>
          <cell r="F30">
            <v>200</v>
          </cell>
        </row>
      </sheetData>
      <sheetData sheetId="3">
        <row r="30">
          <cell r="D30">
            <v>2939</v>
          </cell>
          <cell r="E30">
            <v>25</v>
          </cell>
          <cell r="F30">
            <v>0</v>
          </cell>
        </row>
      </sheetData>
      <sheetData sheetId="4">
        <row r="30">
          <cell r="D30">
            <v>6005</v>
          </cell>
          <cell r="E30">
            <v>0</v>
          </cell>
        </row>
      </sheetData>
      <sheetData sheetId="5">
        <row r="30">
          <cell r="D30">
            <v>143</v>
          </cell>
          <cell r="E30">
            <v>12000</v>
          </cell>
          <cell r="F30">
            <v>0</v>
          </cell>
        </row>
      </sheetData>
      <sheetData sheetId="6">
        <row r="30">
          <cell r="D30">
            <v>658</v>
          </cell>
          <cell r="E30">
            <v>41500</v>
          </cell>
          <cell r="F30">
            <v>301</v>
          </cell>
        </row>
      </sheetData>
      <sheetData sheetId="7">
        <row r="30">
          <cell r="D30">
            <v>1285</v>
          </cell>
          <cell r="E30">
            <v>500</v>
          </cell>
          <cell r="F30">
            <v>296900</v>
          </cell>
        </row>
      </sheetData>
      <sheetData sheetId="8">
        <row r="30">
          <cell r="D30">
            <v>40250</v>
          </cell>
          <cell r="F30">
            <v>1000</v>
          </cell>
        </row>
      </sheetData>
      <sheetData sheetId="9">
        <row r="30">
          <cell r="D30">
            <v>1338</v>
          </cell>
          <cell r="E30">
            <v>70</v>
          </cell>
        </row>
      </sheetData>
      <sheetData sheetId="10">
        <row r="30">
          <cell r="D30">
            <v>5281</v>
          </cell>
          <cell r="E30">
            <v>3619</v>
          </cell>
          <cell r="F30">
            <v>0</v>
          </cell>
        </row>
      </sheetData>
      <sheetData sheetId="11">
        <row r="30">
          <cell r="D30">
            <v>1200</v>
          </cell>
          <cell r="E30">
            <v>40000</v>
          </cell>
          <cell r="F30">
            <v>0</v>
          </cell>
        </row>
      </sheetData>
      <sheetData sheetId="12">
        <row r="30">
          <cell r="D30">
            <v>5904</v>
          </cell>
          <cell r="E30">
            <v>4540</v>
          </cell>
          <cell r="F30">
            <v>0</v>
          </cell>
        </row>
      </sheetData>
      <sheetData sheetId="13">
        <row r="30">
          <cell r="D30">
            <v>139</v>
          </cell>
          <cell r="E30">
            <v>29096</v>
          </cell>
        </row>
      </sheetData>
      <sheetData sheetId="14">
        <row r="30">
          <cell r="D30">
            <v>13065</v>
          </cell>
          <cell r="E30">
            <v>43000</v>
          </cell>
          <cell r="F30">
            <v>0</v>
          </cell>
        </row>
      </sheetData>
      <sheetData sheetId="15">
        <row r="30">
          <cell r="D30">
            <v>106663</v>
          </cell>
          <cell r="F30">
            <v>0</v>
          </cell>
        </row>
      </sheetData>
      <sheetData sheetId="16"/>
      <sheetData sheetId="17"/>
      <sheetData sheetId="18">
        <row r="30">
          <cell r="E30">
            <v>186977</v>
          </cell>
          <cell r="F30">
            <v>451183</v>
          </cell>
        </row>
      </sheetData>
      <sheetData sheetId="19">
        <row r="30">
          <cell r="E30">
            <v>411</v>
          </cell>
          <cell r="F30">
            <v>64330</v>
          </cell>
        </row>
      </sheetData>
      <sheetData sheetId="20">
        <row r="30">
          <cell r="D30">
            <v>2500</v>
          </cell>
        </row>
      </sheetData>
      <sheetData sheetId="21">
        <row r="30">
          <cell r="D30">
            <v>3090</v>
          </cell>
          <cell r="E30">
            <v>40533</v>
          </cell>
          <cell r="F30">
            <v>0</v>
          </cell>
        </row>
      </sheetData>
      <sheetData sheetId="22">
        <row r="30">
          <cell r="D30">
            <v>150</v>
          </cell>
        </row>
      </sheetData>
      <sheetData sheetId="23">
        <row r="30">
          <cell r="D30">
            <v>184</v>
          </cell>
        </row>
      </sheetData>
      <sheetData sheetId="24">
        <row r="30">
          <cell r="D30">
            <v>53050</v>
          </cell>
        </row>
      </sheetData>
      <sheetData sheetId="25">
        <row r="30">
          <cell r="D30">
            <v>58</v>
          </cell>
        </row>
      </sheetData>
      <sheetData sheetId="26">
        <row r="30">
          <cell r="D30">
            <v>36</v>
          </cell>
          <cell r="E30">
            <v>100</v>
          </cell>
        </row>
      </sheetData>
      <sheetData sheetId="27">
        <row r="30">
          <cell r="D30">
            <v>100</v>
          </cell>
          <cell r="E30">
            <v>160</v>
          </cell>
        </row>
      </sheetData>
      <sheetData sheetId="28">
        <row r="30">
          <cell r="D30">
            <v>200</v>
          </cell>
        </row>
      </sheetData>
      <sheetData sheetId="29">
        <row r="30">
          <cell r="D30">
            <v>60</v>
          </cell>
        </row>
      </sheetData>
      <sheetData sheetId="30">
        <row r="30">
          <cell r="D30" t="str">
            <v>brak danych</v>
          </cell>
        </row>
      </sheetData>
      <sheetData sheetId="31">
        <row r="30">
          <cell r="D30">
            <v>1124</v>
          </cell>
        </row>
      </sheetData>
      <sheetData sheetId="32">
        <row r="30">
          <cell r="D30">
            <v>156</v>
          </cell>
        </row>
      </sheetData>
      <sheetData sheetId="33">
        <row r="30">
          <cell r="D30">
            <v>1000</v>
          </cell>
        </row>
      </sheetData>
      <sheetData sheetId="34">
        <row r="30">
          <cell r="D30">
            <v>40</v>
          </cell>
        </row>
      </sheetData>
      <sheetData sheetId="35">
        <row r="30">
          <cell r="D30">
            <v>40</v>
          </cell>
        </row>
      </sheetData>
      <sheetData sheetId="36"/>
      <sheetData sheetId="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9.441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148</v>
      </c>
      <c r="C1" s="1471"/>
      <c r="D1" s="1471"/>
      <c r="E1" s="1471"/>
      <c r="F1" s="1471"/>
    </row>
    <row r="2" spans="1:25" s="2" customFormat="1" ht="20.100000000000001" customHeight="1" thickBot="1"/>
    <row r="3" spans="1:25" s="5" customFormat="1" ht="20.100000000000001" customHeight="1">
      <c r="A3" s="1290" t="s">
        <v>2</v>
      </c>
      <c r="B3" s="1291"/>
      <c r="C3" s="1291"/>
      <c r="D3" s="1291"/>
      <c r="E3" s="1291"/>
      <c r="F3" s="1472"/>
      <c r="G3" s="1472"/>
      <c r="H3" s="1472"/>
      <c r="I3" s="1472"/>
      <c r="J3" s="1472"/>
      <c r="K3" s="1472"/>
      <c r="L3" s="1472"/>
      <c r="M3" s="1472"/>
      <c r="N3" s="1472"/>
      <c r="O3" s="1473"/>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8.25" customHeight="1" thickBot="1">
      <c r="P14" s="8"/>
      <c r="Q14" s="8"/>
      <c r="R14" s="8"/>
      <c r="S14" s="8"/>
      <c r="T14" s="8"/>
      <c r="U14" s="8"/>
      <c r="V14" s="8"/>
      <c r="W14" s="8"/>
      <c r="X14" s="8"/>
    </row>
    <row r="15" spans="1:25" s="19" customFormat="1" ht="29.25" customHeight="1">
      <c r="A15" s="1292"/>
      <c r="B15" s="1293"/>
      <c r="C15" s="11"/>
      <c r="D15" s="1480" t="s">
        <v>5</v>
      </c>
      <c r="E15" s="1481"/>
      <c r="F15" s="1481"/>
      <c r="G15" s="1481"/>
      <c r="H15" s="1186"/>
      <c r="I15" s="13" t="s">
        <v>6</v>
      </c>
      <c r="J15" s="14"/>
      <c r="K15" s="14"/>
      <c r="L15" s="14"/>
      <c r="M15" s="14"/>
      <c r="N15" s="14"/>
      <c r="O15" s="15"/>
      <c r="P15" s="16"/>
      <c r="Q15" s="17"/>
      <c r="R15" s="18"/>
      <c r="S15" s="18"/>
      <c r="T15" s="18"/>
      <c r="U15" s="18"/>
      <c r="V15" s="18"/>
      <c r="W15" s="16"/>
      <c r="X15" s="16"/>
      <c r="Y15" s="17"/>
    </row>
    <row r="16" spans="1:25" s="31" customFormat="1" ht="154.5"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82" t="s">
        <v>149</v>
      </c>
      <c r="B17" s="1483"/>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482"/>
      <c r="B18" s="1483"/>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482"/>
      <c r="B19" s="1483"/>
      <c r="C19" s="39">
        <v>2016</v>
      </c>
      <c r="D19" s="314">
        <v>5</v>
      </c>
      <c r="E19" s="315"/>
      <c r="F19" s="315">
        <v>2</v>
      </c>
      <c r="G19" s="316">
        <f t="shared" si="0"/>
        <v>7</v>
      </c>
      <c r="H19" s="317">
        <v>1</v>
      </c>
      <c r="I19" s="318"/>
      <c r="J19" s="318"/>
      <c r="K19" s="318"/>
      <c r="L19" s="318"/>
      <c r="M19" s="318"/>
      <c r="N19" s="318"/>
      <c r="O19" s="319">
        <f>3+3</f>
        <v>6</v>
      </c>
      <c r="P19" s="38"/>
      <c r="Q19" s="38"/>
      <c r="R19" s="38"/>
      <c r="S19" s="38"/>
      <c r="T19" s="38"/>
      <c r="U19" s="38"/>
      <c r="V19" s="38"/>
      <c r="W19" s="38"/>
      <c r="X19" s="38"/>
      <c r="Y19" s="38"/>
    </row>
    <row r="20" spans="1:25">
      <c r="A20" s="1482"/>
      <c r="B20" s="1483"/>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482"/>
      <c r="B21" s="1483"/>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482"/>
      <c r="B22" s="1483"/>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482"/>
      <c r="B23" s="1483"/>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484"/>
      <c r="B24" s="1485"/>
      <c r="C24" s="45" t="s">
        <v>13</v>
      </c>
      <c r="D24" s="46">
        <f>SUM(D17:D23)</f>
        <v>5</v>
      </c>
      <c r="E24" s="47">
        <f>SUM(E17:E23)</f>
        <v>0</v>
      </c>
      <c r="F24" s="47">
        <f>SUM(F17:F23)</f>
        <v>2</v>
      </c>
      <c r="G24" s="48">
        <f>SUM(D24:F24)</f>
        <v>7</v>
      </c>
      <c r="H24" s="49">
        <f>SUM(H17:H23)</f>
        <v>1</v>
      </c>
      <c r="I24" s="50">
        <f>SUM(I17:I23)</f>
        <v>0</v>
      </c>
      <c r="J24" s="50">
        <f t="shared" ref="J24:N24" si="1">SUM(J17:J23)</f>
        <v>0</v>
      </c>
      <c r="K24" s="50">
        <f t="shared" si="1"/>
        <v>0</v>
      </c>
      <c r="L24" s="50">
        <f t="shared" si="1"/>
        <v>0</v>
      </c>
      <c r="M24" s="50">
        <f t="shared" si="1"/>
        <v>0</v>
      </c>
      <c r="N24" s="50">
        <f t="shared" si="1"/>
        <v>0</v>
      </c>
      <c r="O24" s="51">
        <f>SUM(O17:O23)</f>
        <v>6</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292"/>
      <c r="B26" s="1293"/>
      <c r="C26" s="53"/>
      <c r="D26" s="1486" t="s">
        <v>5</v>
      </c>
      <c r="E26" s="1487"/>
      <c r="F26" s="1487"/>
      <c r="G26" s="1488"/>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89" t="s">
        <v>406</v>
      </c>
      <c r="B28" s="1490"/>
      <c r="C28" s="58">
        <v>2014</v>
      </c>
      <c r="D28" s="36"/>
      <c r="E28" s="34"/>
      <c r="F28" s="34"/>
      <c r="G28" s="59">
        <f>SUM(D28:F28)</f>
        <v>0</v>
      </c>
      <c r="H28" s="38"/>
      <c r="I28" s="38"/>
      <c r="J28" s="38"/>
      <c r="K28" s="38"/>
      <c r="L28" s="38"/>
      <c r="M28" s="38"/>
      <c r="N28" s="38"/>
      <c r="O28" s="38"/>
      <c r="P28" s="38"/>
      <c r="Q28" s="8"/>
    </row>
    <row r="29" spans="1:25">
      <c r="A29" s="1491"/>
      <c r="B29" s="1490"/>
      <c r="C29" s="60">
        <v>2015</v>
      </c>
      <c r="D29" s="42"/>
      <c r="E29" s="41"/>
      <c r="F29" s="41"/>
      <c r="G29" s="59">
        <f t="shared" ref="G29:G35" si="2">SUM(D29:F29)</f>
        <v>0</v>
      </c>
      <c r="H29" s="38"/>
      <c r="I29" s="38"/>
      <c r="J29" s="38"/>
      <c r="K29" s="38"/>
      <c r="L29" s="38"/>
      <c r="M29" s="38"/>
      <c r="N29" s="38"/>
      <c r="O29" s="38"/>
      <c r="P29" s="38"/>
      <c r="Q29" s="8"/>
    </row>
    <row r="30" spans="1:25">
      <c r="A30" s="1491"/>
      <c r="B30" s="1490"/>
      <c r="C30" s="60">
        <v>2016</v>
      </c>
      <c r="D30" s="315">
        <f>2000+3000+6000+600+210</f>
        <v>11810</v>
      </c>
      <c r="E30" s="320"/>
      <c r="F30" s="315">
        <f>400000+20000</f>
        <v>420000</v>
      </c>
      <c r="G30" s="59">
        <f t="shared" si="2"/>
        <v>431810</v>
      </c>
      <c r="H30" s="38"/>
      <c r="I30" s="38"/>
      <c r="J30" s="38"/>
      <c r="K30" s="38"/>
      <c r="L30" s="38"/>
      <c r="M30" s="38"/>
      <c r="N30" s="38"/>
      <c r="O30" s="38"/>
      <c r="P30" s="38"/>
      <c r="Q30" s="8"/>
    </row>
    <row r="31" spans="1:25">
      <c r="A31" s="1491"/>
      <c r="B31" s="1490"/>
      <c r="C31" s="60">
        <v>2017</v>
      </c>
      <c r="D31" s="42"/>
      <c r="E31" s="41"/>
      <c r="F31" s="41"/>
      <c r="G31" s="59">
        <f t="shared" si="2"/>
        <v>0</v>
      </c>
      <c r="H31" s="38"/>
      <c r="I31" s="38"/>
      <c r="J31" s="38"/>
      <c r="K31" s="38"/>
      <c r="L31" s="38"/>
      <c r="M31" s="38"/>
      <c r="N31" s="38"/>
      <c r="O31" s="38"/>
      <c r="P31" s="38"/>
      <c r="Q31" s="8"/>
    </row>
    <row r="32" spans="1:25">
      <c r="A32" s="1491"/>
      <c r="B32" s="1490"/>
      <c r="C32" s="60">
        <v>2018</v>
      </c>
      <c r="D32" s="42"/>
      <c r="E32" s="41"/>
      <c r="F32" s="41"/>
      <c r="G32" s="59">
        <f>SUM(D32:F32)</f>
        <v>0</v>
      </c>
      <c r="H32" s="38"/>
      <c r="I32" s="38"/>
      <c r="J32" s="38"/>
      <c r="K32" s="38"/>
      <c r="L32" s="38"/>
      <c r="M32" s="38"/>
      <c r="N32" s="38"/>
      <c r="O32" s="38"/>
      <c r="P32" s="38"/>
      <c r="Q32" s="8"/>
    </row>
    <row r="33" spans="1:17">
      <c r="A33" s="1491"/>
      <c r="B33" s="1490"/>
      <c r="C33" s="61">
        <v>2019</v>
      </c>
      <c r="D33" s="42"/>
      <c r="E33" s="41"/>
      <c r="F33" s="41"/>
      <c r="G33" s="59">
        <f t="shared" si="2"/>
        <v>0</v>
      </c>
      <c r="H33" s="38"/>
      <c r="I33" s="38"/>
      <c r="J33" s="38"/>
      <c r="K33" s="38"/>
      <c r="L33" s="38"/>
      <c r="M33" s="38"/>
      <c r="N33" s="38"/>
      <c r="O33" s="38"/>
      <c r="P33" s="38"/>
      <c r="Q33" s="8"/>
    </row>
    <row r="34" spans="1:17">
      <c r="A34" s="1491"/>
      <c r="B34" s="1490"/>
      <c r="C34" s="60">
        <v>2020</v>
      </c>
      <c r="D34" s="42"/>
      <c r="E34" s="41"/>
      <c r="F34" s="41"/>
      <c r="G34" s="59">
        <f t="shared" si="2"/>
        <v>0</v>
      </c>
      <c r="H34" s="38"/>
      <c r="I34" s="38"/>
      <c r="J34" s="38"/>
      <c r="K34" s="38"/>
      <c r="L34" s="38"/>
      <c r="M34" s="38"/>
      <c r="N34" s="38"/>
      <c r="O34" s="38"/>
      <c r="P34" s="38"/>
      <c r="Q34" s="8"/>
    </row>
    <row r="35" spans="1:17" ht="20.25" customHeight="1" thickBot="1">
      <c r="A35" s="1492"/>
      <c r="B35" s="1493"/>
      <c r="C35" s="62" t="s">
        <v>13</v>
      </c>
      <c r="D35" s="49">
        <f>SUM(D28:D34)</f>
        <v>11810</v>
      </c>
      <c r="E35" s="47">
        <f>SUM(E28:E34)</f>
        <v>0</v>
      </c>
      <c r="F35" s="47">
        <f>SUM(F28:F34)</f>
        <v>420000</v>
      </c>
      <c r="G35" s="51">
        <f t="shared" si="2"/>
        <v>431810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252" t="s">
        <v>24</v>
      </c>
      <c r="B39" s="1253" t="s">
        <v>8</v>
      </c>
      <c r="C39" s="69" t="s">
        <v>9</v>
      </c>
      <c r="D39" s="1294" t="s">
        <v>25</v>
      </c>
      <c r="E39" s="71" t="s">
        <v>26</v>
      </c>
      <c r="F39" s="72"/>
      <c r="G39" s="30"/>
      <c r="H39" s="30"/>
    </row>
    <row r="40" spans="1:17">
      <c r="A40" s="1407" t="s">
        <v>150</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321">
        <f>17004+5566</f>
        <v>22570</v>
      </c>
      <c r="E42" s="321">
        <f>12678+1877</f>
        <v>14555</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22570</v>
      </c>
      <c r="E47" s="75">
        <f>SUM(E40:E46)</f>
        <v>14555</v>
      </c>
      <c r="F47" s="76"/>
      <c r="G47" s="38"/>
      <c r="H47" s="38"/>
    </row>
    <row r="48" spans="1:17" s="38" customFormat="1" ht="15" thickBot="1">
      <c r="A48" s="1295"/>
      <c r="B48" s="78"/>
      <c r="C48" s="79"/>
    </row>
    <row r="49" spans="1:15" ht="83.25" customHeight="1">
      <c r="A49" s="1189" t="s">
        <v>27</v>
      </c>
      <c r="B49" s="1253" t="s">
        <v>8</v>
      </c>
      <c r="C49" s="81" t="s">
        <v>9</v>
      </c>
      <c r="D49" s="1294"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494" t="s">
        <v>37</v>
      </c>
      <c r="B60" s="1296"/>
      <c r="C60" s="1496" t="s">
        <v>9</v>
      </c>
      <c r="D60" s="1468" t="s">
        <v>38</v>
      </c>
      <c r="E60" s="814" t="s">
        <v>6</v>
      </c>
      <c r="F60" s="1250"/>
      <c r="G60" s="1250"/>
      <c r="H60" s="1250"/>
      <c r="I60" s="1250"/>
      <c r="J60" s="1250"/>
      <c r="K60" s="1250"/>
      <c r="L60" s="1251"/>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c r="E64" s="104"/>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252" t="s">
        <v>39</v>
      </c>
      <c r="B71" s="1253" t="s">
        <v>8</v>
      </c>
      <c r="C71" s="69" t="s">
        <v>9</v>
      </c>
      <c r="D71" s="115" t="s">
        <v>40</v>
      </c>
      <c r="E71" s="115" t="s">
        <v>41</v>
      </c>
      <c r="F71" s="116" t="s">
        <v>42</v>
      </c>
      <c r="G71" s="1254"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322">
        <v>4</v>
      </c>
      <c r="E74" s="322"/>
      <c r="F74" s="322"/>
      <c r="G74" s="323">
        <f t="shared" si="5"/>
        <v>4</v>
      </c>
      <c r="H74" s="324"/>
      <c r="I74" s="324"/>
      <c r="J74" s="318"/>
      <c r="K74" s="318">
        <v>3</v>
      </c>
      <c r="L74" s="318">
        <v>1</v>
      </c>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4</v>
      </c>
      <c r="E79" s="106">
        <f>SUM(E72:E78)</f>
        <v>0</v>
      </c>
      <c r="F79" s="106">
        <f>SUM(F72:F78)</f>
        <v>0</v>
      </c>
      <c r="G79" s="129">
        <f>SUM(G72:G78)</f>
        <v>4</v>
      </c>
      <c r="H79" s="130">
        <v>0</v>
      </c>
      <c r="I79" s="131">
        <f t="shared" ref="I79:O79" si="6">SUM(I72:I78)</f>
        <v>0</v>
      </c>
      <c r="J79" s="108">
        <f t="shared" si="6"/>
        <v>0</v>
      </c>
      <c r="K79" s="108">
        <f t="shared" si="6"/>
        <v>3</v>
      </c>
      <c r="L79" s="108">
        <f t="shared" si="6"/>
        <v>1</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50.75" customHeight="1">
      <c r="A84" s="1255" t="s">
        <v>45</v>
      </c>
      <c r="B84" s="1256" t="s">
        <v>46</v>
      </c>
      <c r="C84" s="141" t="s">
        <v>9</v>
      </c>
      <c r="D84" s="1257"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440" t="s">
        <v>56</v>
      </c>
      <c r="B96" s="1442" t="s">
        <v>57</v>
      </c>
      <c r="C96" s="1455" t="s">
        <v>9</v>
      </c>
      <c r="D96" s="1447" t="s">
        <v>58</v>
      </c>
      <c r="E96" s="1448"/>
      <c r="F96" s="817" t="s">
        <v>59</v>
      </c>
      <c r="G96" s="1259"/>
      <c r="H96" s="1259"/>
      <c r="I96" s="1259"/>
      <c r="J96" s="1259"/>
      <c r="K96" s="1259"/>
      <c r="L96" s="1259"/>
      <c r="M96" s="1260"/>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49" t="s">
        <v>407</v>
      </c>
      <c r="B98" s="1452"/>
      <c r="C98" s="98">
        <v>2014</v>
      </c>
      <c r="D98" s="33"/>
      <c r="E98" s="34"/>
      <c r="F98" s="166"/>
      <c r="G98" s="167"/>
      <c r="H98" s="167"/>
      <c r="I98" s="167"/>
      <c r="J98" s="167"/>
      <c r="K98" s="167"/>
      <c r="L98" s="167"/>
      <c r="M98" s="168"/>
      <c r="N98" s="157"/>
      <c r="O98" s="157"/>
      <c r="P98" s="157"/>
    </row>
    <row r="99" spans="1:16" ht="16.5" customHeight="1">
      <c r="A99" s="1450"/>
      <c r="B99" s="1453"/>
      <c r="C99" s="102">
        <v>2015</v>
      </c>
      <c r="D99" s="40"/>
      <c r="E99" s="41"/>
      <c r="F99" s="169"/>
      <c r="G99" s="170"/>
      <c r="H99" s="170"/>
      <c r="I99" s="170"/>
      <c r="J99" s="170"/>
      <c r="K99" s="170"/>
      <c r="L99" s="170"/>
      <c r="M99" s="171"/>
      <c r="N99" s="157"/>
      <c r="O99" s="157"/>
      <c r="P99" s="157"/>
    </row>
    <row r="100" spans="1:16" ht="16.5" customHeight="1">
      <c r="A100" s="1450"/>
      <c r="B100" s="1453"/>
      <c r="C100" s="102">
        <v>2016</v>
      </c>
      <c r="D100" s="723">
        <v>1</v>
      </c>
      <c r="E100" s="380">
        <v>5</v>
      </c>
      <c r="F100" s="169"/>
      <c r="G100" s="170"/>
      <c r="H100" s="170"/>
      <c r="I100" s="170"/>
      <c r="J100" s="170"/>
      <c r="K100" s="170"/>
      <c r="L100" s="170"/>
      <c r="M100" s="1169">
        <v>1</v>
      </c>
      <c r="N100" s="157"/>
      <c r="O100" s="157"/>
      <c r="P100" s="157"/>
    </row>
    <row r="101" spans="1:16" ht="16.5" customHeight="1">
      <c r="A101" s="1450"/>
      <c r="B101" s="1453"/>
      <c r="C101" s="102">
        <v>2017</v>
      </c>
      <c r="D101" s="40"/>
      <c r="E101" s="41"/>
      <c r="F101" s="169"/>
      <c r="G101" s="170"/>
      <c r="H101" s="170"/>
      <c r="I101" s="170"/>
      <c r="J101" s="170"/>
      <c r="K101" s="170"/>
      <c r="L101" s="170"/>
      <c r="M101" s="171"/>
      <c r="N101" s="157"/>
      <c r="O101" s="157"/>
      <c r="P101" s="157"/>
    </row>
    <row r="102" spans="1:16" ht="15.75" customHeight="1">
      <c r="A102" s="1450"/>
      <c r="B102" s="1453"/>
      <c r="C102" s="102">
        <v>2018</v>
      </c>
      <c r="D102" s="40"/>
      <c r="E102" s="41"/>
      <c r="F102" s="169"/>
      <c r="G102" s="170"/>
      <c r="H102" s="170"/>
      <c r="I102" s="170"/>
      <c r="J102" s="170"/>
      <c r="K102" s="170"/>
      <c r="L102" s="170"/>
      <c r="M102" s="171"/>
      <c r="N102" s="157"/>
      <c r="O102" s="157"/>
      <c r="P102" s="157"/>
    </row>
    <row r="103" spans="1:16" ht="14.25" customHeight="1">
      <c r="A103" s="1450"/>
      <c r="B103" s="1453"/>
      <c r="C103" s="102">
        <v>2019</v>
      </c>
      <c r="D103" s="40"/>
      <c r="E103" s="41"/>
      <c r="F103" s="169"/>
      <c r="G103" s="170"/>
      <c r="H103" s="170"/>
      <c r="I103" s="170"/>
      <c r="J103" s="170"/>
      <c r="K103" s="170"/>
      <c r="L103" s="170"/>
      <c r="M103" s="171"/>
      <c r="N103" s="157"/>
      <c r="O103" s="157"/>
      <c r="P103" s="157"/>
    </row>
    <row r="104" spans="1:16" ht="14.25" customHeight="1">
      <c r="A104" s="1450"/>
      <c r="B104" s="1453"/>
      <c r="C104" s="102">
        <v>2020</v>
      </c>
      <c r="D104" s="40"/>
      <c r="E104" s="41"/>
      <c r="F104" s="169"/>
      <c r="G104" s="170"/>
      <c r="H104" s="170"/>
      <c r="I104" s="170"/>
      <c r="J104" s="170"/>
      <c r="K104" s="170"/>
      <c r="L104" s="170"/>
      <c r="M104" s="171"/>
      <c r="N104" s="157"/>
      <c r="O104" s="157"/>
      <c r="P104" s="157"/>
    </row>
    <row r="105" spans="1:16" ht="19.5" customHeight="1" thickBot="1">
      <c r="A105" s="1451"/>
      <c r="B105" s="1454"/>
      <c r="C105" s="105" t="s">
        <v>13</v>
      </c>
      <c r="D105" s="131">
        <f>SUM(D98:D104)</f>
        <v>1</v>
      </c>
      <c r="E105" s="108">
        <f t="shared" ref="E105:K105" si="8">SUM(E98:E104)</f>
        <v>5</v>
      </c>
      <c r="F105" s="172">
        <f t="shared" si="8"/>
        <v>0</v>
      </c>
      <c r="G105" s="173">
        <f t="shared" si="8"/>
        <v>0</v>
      </c>
      <c r="H105" s="173">
        <f t="shared" si="8"/>
        <v>0</v>
      </c>
      <c r="I105" s="173">
        <f>SUM(I98:I104)</f>
        <v>0</v>
      </c>
      <c r="J105" s="173">
        <f t="shared" si="8"/>
        <v>0</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440" t="s">
        <v>64</v>
      </c>
      <c r="B107" s="1442" t="s">
        <v>57</v>
      </c>
      <c r="C107" s="1455" t="s">
        <v>9</v>
      </c>
      <c r="D107" s="1457" t="s">
        <v>65</v>
      </c>
      <c r="E107" s="817" t="s">
        <v>66</v>
      </c>
      <c r="F107" s="1259"/>
      <c r="G107" s="1259"/>
      <c r="H107" s="1259"/>
      <c r="I107" s="1259"/>
      <c r="J107" s="1259"/>
      <c r="K107" s="1259"/>
      <c r="L107" s="1260"/>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59"/>
      <c r="B109" s="1460"/>
      <c r="C109" s="98">
        <v>2014</v>
      </c>
      <c r="D109" s="34"/>
      <c r="E109" s="166"/>
      <c r="F109" s="167"/>
      <c r="G109" s="167"/>
      <c r="H109" s="167"/>
      <c r="I109" s="167"/>
      <c r="J109" s="167"/>
      <c r="K109" s="167"/>
      <c r="L109" s="168"/>
      <c r="M109" s="177"/>
      <c r="N109" s="177"/>
    </row>
    <row r="110" spans="1:16">
      <c r="A110" s="1461"/>
      <c r="B110" s="1460"/>
      <c r="C110" s="102">
        <v>2015</v>
      </c>
      <c r="D110" s="41"/>
      <c r="E110" s="169"/>
      <c r="F110" s="170"/>
      <c r="G110" s="170"/>
      <c r="H110" s="170"/>
      <c r="I110" s="170"/>
      <c r="J110" s="170"/>
      <c r="K110" s="170"/>
      <c r="L110" s="171"/>
      <c r="M110" s="177"/>
      <c r="N110" s="177"/>
    </row>
    <row r="111" spans="1:16">
      <c r="A111" s="1461"/>
      <c r="B111" s="1460"/>
      <c r="C111" s="102">
        <v>2016</v>
      </c>
      <c r="D111" s="41"/>
      <c r="E111" s="169"/>
      <c r="F111" s="170"/>
      <c r="G111" s="170"/>
      <c r="H111" s="170"/>
      <c r="I111" s="170"/>
      <c r="J111" s="170"/>
      <c r="K111" s="170"/>
      <c r="L111" s="171"/>
      <c r="M111" s="177"/>
      <c r="N111" s="177"/>
    </row>
    <row r="112" spans="1:16">
      <c r="A112" s="1461"/>
      <c r="B112" s="1460"/>
      <c r="C112" s="102">
        <v>2017</v>
      </c>
      <c r="D112" s="41"/>
      <c r="E112" s="169"/>
      <c r="F112" s="170"/>
      <c r="G112" s="170"/>
      <c r="H112" s="170"/>
      <c r="I112" s="170"/>
      <c r="J112" s="170"/>
      <c r="K112" s="170"/>
      <c r="L112" s="171"/>
      <c r="M112" s="177"/>
      <c r="N112" s="177"/>
    </row>
    <row r="113" spans="1:14">
      <c r="A113" s="1461"/>
      <c r="B113" s="1460"/>
      <c r="C113" s="102">
        <v>2018</v>
      </c>
      <c r="D113" s="41"/>
      <c r="E113" s="169"/>
      <c r="F113" s="170"/>
      <c r="G113" s="170"/>
      <c r="H113" s="170"/>
      <c r="I113" s="170"/>
      <c r="J113" s="170"/>
      <c r="K113" s="170"/>
      <c r="L113" s="171"/>
      <c r="M113" s="177"/>
      <c r="N113" s="177"/>
    </row>
    <row r="114" spans="1:14">
      <c r="A114" s="1461"/>
      <c r="B114" s="1460"/>
      <c r="C114" s="102">
        <v>2019</v>
      </c>
      <c r="D114" s="41"/>
      <c r="E114" s="169"/>
      <c r="F114" s="170"/>
      <c r="G114" s="170"/>
      <c r="H114" s="170"/>
      <c r="I114" s="170"/>
      <c r="J114" s="170"/>
      <c r="K114" s="170"/>
      <c r="L114" s="171"/>
      <c r="M114" s="177"/>
      <c r="N114" s="177"/>
    </row>
    <row r="115" spans="1:14">
      <c r="A115" s="1461"/>
      <c r="B115" s="1460"/>
      <c r="C115" s="102">
        <v>2020</v>
      </c>
      <c r="D115" s="41"/>
      <c r="E115" s="169"/>
      <c r="F115" s="170"/>
      <c r="G115" s="170"/>
      <c r="H115" s="170"/>
      <c r="I115" s="170"/>
      <c r="J115" s="170"/>
      <c r="K115" s="170"/>
      <c r="L115" s="171"/>
      <c r="M115" s="177"/>
      <c r="N115" s="177"/>
    </row>
    <row r="116" spans="1:14" ht="25.5" customHeight="1" thickBot="1">
      <c r="A116" s="1462"/>
      <c r="B116" s="1463"/>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440" t="s">
        <v>67</v>
      </c>
      <c r="B118" s="1442" t="s">
        <v>57</v>
      </c>
      <c r="C118" s="1455" t="s">
        <v>9</v>
      </c>
      <c r="D118" s="1457" t="s">
        <v>68</v>
      </c>
      <c r="E118" s="817" t="s">
        <v>66</v>
      </c>
      <c r="F118" s="1259"/>
      <c r="G118" s="1259"/>
      <c r="H118" s="1259"/>
      <c r="I118" s="1259"/>
      <c r="J118" s="1259"/>
      <c r="K118" s="1259"/>
      <c r="L118" s="1260"/>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440" t="s">
        <v>69</v>
      </c>
      <c r="B129" s="1442" t="s">
        <v>57</v>
      </c>
      <c r="C129" s="1261" t="s">
        <v>9</v>
      </c>
      <c r="D129" s="1262" t="s">
        <v>70</v>
      </c>
      <c r="E129" s="1263"/>
      <c r="F129" s="1263"/>
      <c r="G129" s="1264"/>
      <c r="H129" s="177"/>
      <c r="I129" s="177"/>
      <c r="J129" s="177"/>
      <c r="K129" s="177"/>
      <c r="L129" s="177"/>
      <c r="M129" s="177"/>
      <c r="N129" s="177"/>
    </row>
    <row r="130" spans="1:16" ht="77.25" customHeight="1">
      <c r="A130" s="1441"/>
      <c r="B130" s="1443"/>
      <c r="C130" s="1248"/>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723">
        <f>5*13</f>
        <v>65</v>
      </c>
      <c r="E132" s="41"/>
      <c r="F132" s="41"/>
      <c r="G132" s="187">
        <f>SUM(D132:F132)</f>
        <v>65</v>
      </c>
      <c r="H132" s="177"/>
      <c r="I132" s="177"/>
      <c r="J132" s="177"/>
      <c r="K132" s="177"/>
      <c r="L132" s="177"/>
      <c r="M132" s="177"/>
      <c r="N132" s="177"/>
    </row>
    <row r="133" spans="1:16">
      <c r="A133" s="1387"/>
      <c r="B133" s="1388"/>
      <c r="C133" s="102">
        <v>2017</v>
      </c>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65</v>
      </c>
      <c r="E137" s="131">
        <f t="shared" ref="E137:F137" si="12">SUM(E131:E136)</f>
        <v>0</v>
      </c>
      <c r="F137" s="131">
        <f t="shared" si="12"/>
        <v>0</v>
      </c>
      <c r="G137" s="188">
        <f>SUM(G131:G136)</f>
        <v>65</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444" t="s">
        <v>75</v>
      </c>
      <c r="B142" s="1434" t="s">
        <v>57</v>
      </c>
      <c r="C142" s="1438" t="s">
        <v>9</v>
      </c>
      <c r="D142" s="1265" t="s">
        <v>76</v>
      </c>
      <c r="E142" s="1266"/>
      <c r="F142" s="1266"/>
      <c r="G142" s="1266"/>
      <c r="H142" s="1266"/>
      <c r="I142" s="1267"/>
      <c r="J142" s="1428" t="s">
        <v>77</v>
      </c>
      <c r="K142" s="1429"/>
      <c r="L142" s="1429"/>
      <c r="M142" s="1429"/>
      <c r="N142" s="143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57.75" customHeight="1">
      <c r="A153" s="1432" t="s">
        <v>88</v>
      </c>
      <c r="B153" s="1434" t="s">
        <v>57</v>
      </c>
      <c r="C153" s="1436" t="s">
        <v>9</v>
      </c>
      <c r="D153" s="1268" t="s">
        <v>89</v>
      </c>
      <c r="E153" s="1268"/>
      <c r="F153" s="1269"/>
      <c r="G153" s="1269"/>
      <c r="H153" s="1268" t="s">
        <v>90</v>
      </c>
      <c r="I153" s="1268"/>
      <c r="J153" s="1270"/>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1271"/>
      <c r="F163" s="157"/>
      <c r="G163" s="157"/>
      <c r="H163" s="157"/>
      <c r="I163" s="157"/>
      <c r="J163" s="233"/>
      <c r="K163" s="234"/>
    </row>
    <row r="164" spans="1:18" ht="95.25" customHeight="1">
      <c r="A164" s="1272" t="s">
        <v>97</v>
      </c>
      <c r="B164" s="236" t="s">
        <v>98</v>
      </c>
      <c r="C164" s="1297" t="s">
        <v>9</v>
      </c>
      <c r="D164" s="238" t="s">
        <v>99</v>
      </c>
      <c r="E164" s="238" t="s">
        <v>100</v>
      </c>
      <c r="F164" s="1274" t="s">
        <v>101</v>
      </c>
      <c r="G164" s="238" t="s">
        <v>102</v>
      </c>
      <c r="H164" s="238" t="s">
        <v>103</v>
      </c>
      <c r="I164" s="240" t="s">
        <v>104</v>
      </c>
      <c r="J164" s="1198" t="s">
        <v>105</v>
      </c>
      <c r="K164" s="1198"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417" t="s">
        <v>108</v>
      </c>
      <c r="B176" s="1396" t="s">
        <v>109</v>
      </c>
      <c r="C176" s="1419" t="s">
        <v>9</v>
      </c>
      <c r="D176" s="1276" t="s">
        <v>110</v>
      </c>
      <c r="E176" s="1277"/>
      <c r="F176" s="1277"/>
      <c r="G176" s="1278"/>
      <c r="H176" s="1279"/>
      <c r="I176" s="1421" t="s">
        <v>111</v>
      </c>
      <c r="J176" s="1422"/>
      <c r="K176" s="1422"/>
      <c r="L176" s="1422"/>
      <c r="M176" s="1422"/>
      <c r="N176" s="1422"/>
      <c r="O176" s="1423"/>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c r="E180" s="41"/>
      <c r="F180" s="41"/>
      <c r="G180" s="271">
        <f t="shared" si="19"/>
        <v>0</v>
      </c>
      <c r="H180" s="272"/>
      <c r="I180" s="104"/>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0</v>
      </c>
      <c r="E185" s="108">
        <f>SUM(E178:E184)</f>
        <v>0</v>
      </c>
      <c r="F185" s="108">
        <f>SUM(F178:F184)</f>
        <v>0</v>
      </c>
      <c r="G185" s="212">
        <f t="shared" ref="G185:O185" si="20">SUM(G178:G184)</f>
        <v>0</v>
      </c>
      <c r="H185" s="273">
        <f t="shared" si="20"/>
        <v>0</v>
      </c>
      <c r="I185" s="107">
        <f t="shared" si="20"/>
        <v>0</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394" t="s">
        <v>117</v>
      </c>
      <c r="B187" s="1396" t="s">
        <v>109</v>
      </c>
      <c r="C187" s="1398" t="s">
        <v>9</v>
      </c>
      <c r="D187" s="1400" t="s">
        <v>118</v>
      </c>
      <c r="E187" s="1401"/>
      <c r="F187" s="1401"/>
      <c r="G187" s="1402"/>
      <c r="H187" s="140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405"/>
      <c r="B189" s="1406"/>
      <c r="C189" s="325">
        <v>2014</v>
      </c>
      <c r="D189" s="125"/>
      <c r="E189" s="101"/>
      <c r="F189" s="101"/>
      <c r="G189" s="279">
        <f>SUM(D189:F189)</f>
        <v>0</v>
      </c>
      <c r="H189" s="100"/>
      <c r="I189" s="101"/>
      <c r="J189" s="101"/>
      <c r="K189" s="101"/>
      <c r="L189" s="126"/>
    </row>
    <row r="190" spans="1:15">
      <c r="A190" s="1407"/>
      <c r="B190" s="1408"/>
      <c r="C190" s="326">
        <v>2015</v>
      </c>
      <c r="D190" s="40"/>
      <c r="E190" s="41"/>
      <c r="F190" s="41"/>
      <c r="G190" s="279">
        <f t="shared" ref="G190:G195" si="21">SUM(D190:F190)</f>
        <v>0</v>
      </c>
      <c r="H190" s="104"/>
      <c r="I190" s="41"/>
      <c r="J190" s="41"/>
      <c r="K190" s="41"/>
      <c r="L190" s="85"/>
    </row>
    <row r="191" spans="1:15">
      <c r="A191" s="1407"/>
      <c r="B191" s="1408"/>
      <c r="C191" s="326">
        <v>2016</v>
      </c>
      <c r="D191" s="40"/>
      <c r="E191" s="41"/>
      <c r="F191" s="41"/>
      <c r="G191" s="279">
        <f t="shared" si="21"/>
        <v>0</v>
      </c>
      <c r="H191" s="104"/>
      <c r="I191" s="41"/>
      <c r="J191" s="41"/>
      <c r="K191" s="41"/>
      <c r="L191" s="85"/>
    </row>
    <row r="192" spans="1:15">
      <c r="A192" s="1407"/>
      <c r="B192" s="1408"/>
      <c r="C192" s="326">
        <v>2017</v>
      </c>
      <c r="D192" s="40"/>
      <c r="E192" s="41"/>
      <c r="F192" s="41"/>
      <c r="G192" s="279">
        <f t="shared" si="21"/>
        <v>0</v>
      </c>
      <c r="H192" s="104"/>
      <c r="I192" s="41"/>
      <c r="J192" s="41"/>
      <c r="K192" s="41"/>
      <c r="L192" s="85"/>
    </row>
    <row r="193" spans="1:14">
      <c r="A193" s="1407"/>
      <c r="B193" s="1408"/>
      <c r="C193" s="326">
        <v>2018</v>
      </c>
      <c r="D193" s="40"/>
      <c r="E193" s="41"/>
      <c r="F193" s="41"/>
      <c r="G193" s="279">
        <f t="shared" si="21"/>
        <v>0</v>
      </c>
      <c r="H193" s="104"/>
      <c r="I193" s="41"/>
      <c r="J193" s="41"/>
      <c r="K193" s="41"/>
      <c r="L193" s="85"/>
    </row>
    <row r="194" spans="1:14">
      <c r="A194" s="1407"/>
      <c r="B194" s="1408"/>
      <c r="C194" s="326">
        <v>2019</v>
      </c>
      <c r="D194" s="40"/>
      <c r="E194" s="41"/>
      <c r="F194" s="41"/>
      <c r="G194" s="279">
        <f t="shared" si="21"/>
        <v>0</v>
      </c>
      <c r="H194" s="104"/>
      <c r="I194" s="41"/>
      <c r="J194" s="41"/>
      <c r="K194" s="41"/>
      <c r="L194" s="85"/>
    </row>
    <row r="195" spans="1:14">
      <c r="A195" s="1407"/>
      <c r="B195" s="1408"/>
      <c r="C195" s="326">
        <v>2020</v>
      </c>
      <c r="D195" s="40"/>
      <c r="E195" s="41"/>
      <c r="F195" s="41"/>
      <c r="G195" s="279">
        <f t="shared" si="21"/>
        <v>0</v>
      </c>
      <c r="H195" s="104"/>
      <c r="I195" s="41"/>
      <c r="J195" s="41"/>
      <c r="K195" s="41"/>
      <c r="L195" s="85"/>
    </row>
    <row r="196" spans="1:14" ht="15" thickBot="1">
      <c r="A196" s="1409"/>
      <c r="B196" s="1410"/>
      <c r="C196" s="327" t="s">
        <v>13</v>
      </c>
      <c r="D196" s="131">
        <f t="shared" ref="D196:L196" si="22">SUM(D189:D195)</f>
        <v>0</v>
      </c>
      <c r="E196" s="108">
        <f t="shared" si="22"/>
        <v>0</v>
      </c>
      <c r="F196" s="108">
        <f t="shared" si="22"/>
        <v>0</v>
      </c>
      <c r="G196" s="280">
        <f t="shared" si="22"/>
        <v>0</v>
      </c>
      <c r="H196" s="107">
        <f t="shared" si="22"/>
        <v>0</v>
      </c>
      <c r="I196" s="108">
        <f t="shared" si="22"/>
        <v>0</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280" t="s">
        <v>129</v>
      </c>
      <c r="B201" s="285" t="s">
        <v>109</v>
      </c>
      <c r="C201" s="286" t="s">
        <v>9</v>
      </c>
      <c r="D201" s="1281" t="s">
        <v>130</v>
      </c>
      <c r="E201" s="288" t="s">
        <v>131</v>
      </c>
      <c r="F201" s="288" t="s">
        <v>132</v>
      </c>
      <c r="G201" s="286" t="s">
        <v>133</v>
      </c>
      <c r="H201" s="1282" t="s">
        <v>134</v>
      </c>
      <c r="I201" s="1283" t="s">
        <v>135</v>
      </c>
      <c r="J201" s="1284"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1285" t="s">
        <v>139</v>
      </c>
      <c r="B212" s="307" t="s">
        <v>140</v>
      </c>
      <c r="C212" s="308">
        <v>2014</v>
      </c>
      <c r="D212" s="309">
        <v>2015</v>
      </c>
      <c r="E212" s="309">
        <v>2016</v>
      </c>
      <c r="F212" s="309">
        <v>2017</v>
      </c>
      <c r="G212" s="309">
        <v>2018</v>
      </c>
      <c r="H212" s="309">
        <v>2019</v>
      </c>
      <c r="I212" s="310">
        <v>2020</v>
      </c>
    </row>
    <row r="213" spans="1:12" ht="15" customHeight="1">
      <c r="A213" t="s">
        <v>141</v>
      </c>
      <c r="B213" s="1391" t="s">
        <v>408</v>
      </c>
      <c r="C213" s="73"/>
      <c r="D213" s="127"/>
      <c r="E213" s="322">
        <f>E214+E216</f>
        <v>262950.51</v>
      </c>
      <c r="F213" s="127"/>
      <c r="G213" s="127"/>
      <c r="H213" s="127"/>
      <c r="I213" s="311"/>
    </row>
    <row r="214" spans="1:12">
      <c r="A214" t="s">
        <v>142</v>
      </c>
      <c r="B214" s="1392"/>
      <c r="C214" s="73"/>
      <c r="D214" s="127"/>
      <c r="E214" s="322">
        <v>238950.51</v>
      </c>
      <c r="F214" s="127"/>
      <c r="G214" s="127"/>
      <c r="H214" s="127"/>
      <c r="I214" s="311"/>
    </row>
    <row r="215" spans="1:12">
      <c r="A215" t="s">
        <v>143</v>
      </c>
      <c r="B215" s="1392"/>
      <c r="C215" s="73"/>
      <c r="D215" s="127"/>
      <c r="E215" s="322"/>
      <c r="F215" s="127"/>
      <c r="G215" s="127"/>
      <c r="H215" s="127"/>
      <c r="I215" s="311"/>
    </row>
    <row r="216" spans="1:12">
      <c r="A216" t="s">
        <v>144</v>
      </c>
      <c r="B216" s="1392"/>
      <c r="C216" s="73"/>
      <c r="D216" s="127"/>
      <c r="E216" s="322">
        <v>24000</v>
      </c>
      <c r="F216" s="127"/>
      <c r="G216" s="127"/>
      <c r="H216" s="127"/>
      <c r="I216" s="311"/>
    </row>
    <row r="217" spans="1:12">
      <c r="A217" t="s">
        <v>145</v>
      </c>
      <c r="B217" s="1392"/>
      <c r="C217" s="73"/>
      <c r="D217" s="127"/>
      <c r="E217" s="322">
        <v>0</v>
      </c>
      <c r="F217" s="127"/>
      <c r="G217" s="127"/>
      <c r="H217" s="127"/>
      <c r="I217" s="311"/>
    </row>
    <row r="218" spans="1:12" ht="28.8">
      <c r="A218" s="31" t="s">
        <v>146</v>
      </c>
      <c r="B218" s="1392"/>
      <c r="C218" s="73"/>
      <c r="D218" s="127"/>
      <c r="E218" s="322">
        <f>32338+30228.34+156949.34</f>
        <v>219515.68</v>
      </c>
      <c r="F218" s="127"/>
      <c r="G218" s="127"/>
      <c r="H218" s="127"/>
      <c r="I218" s="311"/>
    </row>
    <row r="219" spans="1:12" ht="15" thickBot="1">
      <c r="A219" s="312"/>
      <c r="B219" s="1393"/>
      <c r="C219" s="45" t="s">
        <v>13</v>
      </c>
      <c r="D219" s="313">
        <f>SUM(D214:D218)</f>
        <v>0</v>
      </c>
      <c r="E219" s="328">
        <f t="shared" ref="E219:I219" si="24">SUM(E214:E218)</f>
        <v>482466.19</v>
      </c>
      <c r="F219" s="313">
        <f t="shared" si="24"/>
        <v>0</v>
      </c>
      <c r="G219" s="313">
        <f t="shared" si="24"/>
        <v>0</v>
      </c>
      <c r="H219" s="313">
        <f t="shared" si="24"/>
        <v>0</v>
      </c>
      <c r="I219" s="313">
        <f t="shared" si="24"/>
        <v>0</v>
      </c>
    </row>
    <row r="227" spans="1:1">
      <c r="A227" s="31"/>
    </row>
  </sheetData>
  <mergeCells count="57">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A105"/>
    <mergeCell ref="B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181</v>
      </c>
      <c r="C1" s="1471"/>
      <c r="D1" s="1471"/>
      <c r="E1" s="1471"/>
      <c r="F1" s="1471"/>
    </row>
    <row r="2" spans="1:25" s="2" customFormat="1" ht="20.100000000000001" customHeight="1" thickBot="1"/>
    <row r="3" spans="1:25" s="5" customFormat="1" ht="20.100000000000001" customHeight="1">
      <c r="A3" s="1208" t="s">
        <v>2</v>
      </c>
      <c r="B3" s="1209"/>
      <c r="C3" s="1209"/>
      <c r="D3" s="1209"/>
      <c r="E3" s="1209"/>
      <c r="F3" s="1768"/>
      <c r="G3" s="1768"/>
      <c r="H3" s="1768"/>
      <c r="I3" s="1768"/>
      <c r="J3" s="1768"/>
      <c r="K3" s="1768"/>
      <c r="L3" s="1768"/>
      <c r="M3" s="1768"/>
      <c r="N3" s="1768"/>
      <c r="O3" s="1769"/>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1184"/>
      <c r="B15" s="1185"/>
      <c r="C15" s="11"/>
      <c r="D15" s="1599" t="s">
        <v>5</v>
      </c>
      <c r="E15" s="1600"/>
      <c r="F15" s="1600"/>
      <c r="G15" s="1600"/>
      <c r="H15" s="1186"/>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t="s">
        <v>415</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9</v>
      </c>
      <c r="E19" s="41">
        <v>1</v>
      </c>
      <c r="F19" s="41"/>
      <c r="G19" s="35">
        <f t="shared" si="0"/>
        <v>10</v>
      </c>
      <c r="H19" s="42"/>
      <c r="I19" s="41">
        <v>5</v>
      </c>
      <c r="J19" s="41"/>
      <c r="K19" s="41">
        <v>2</v>
      </c>
      <c r="L19" s="41"/>
      <c r="M19" s="41"/>
      <c r="N19" s="41"/>
      <c r="O19" s="43">
        <v>3</v>
      </c>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9</v>
      </c>
      <c r="E24" s="47">
        <f>SUM(E17:E23)</f>
        <v>1</v>
      </c>
      <c r="F24" s="47">
        <f>SUM(F17:F23)</f>
        <v>0</v>
      </c>
      <c r="G24" s="48">
        <f>SUM(D24:F24)</f>
        <v>10</v>
      </c>
      <c r="H24" s="49">
        <f>SUM(H17:H23)</f>
        <v>0</v>
      </c>
      <c r="I24" s="50">
        <f>SUM(I17:I23)</f>
        <v>5</v>
      </c>
      <c r="J24" s="50">
        <f t="shared" ref="J24:N24" si="1">SUM(J17:J23)</f>
        <v>0</v>
      </c>
      <c r="K24" s="50">
        <f t="shared" si="1"/>
        <v>2</v>
      </c>
      <c r="L24" s="50">
        <f t="shared" si="1"/>
        <v>0</v>
      </c>
      <c r="M24" s="50">
        <f t="shared" si="1"/>
        <v>0</v>
      </c>
      <c r="N24" s="50">
        <f t="shared" si="1"/>
        <v>0</v>
      </c>
      <c r="O24" s="51">
        <f>SUM(O17:O23)</f>
        <v>3</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184"/>
      <c r="B26" s="1185"/>
      <c r="C26" s="53"/>
      <c r="D26" s="1601" t="s">
        <v>5</v>
      </c>
      <c r="E26" s="1602"/>
      <c r="F26" s="1602"/>
      <c r="G26" s="1603"/>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182</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1338</v>
      </c>
      <c r="E30" s="41">
        <v>70</v>
      </c>
      <c r="F30" s="41"/>
      <c r="G30" s="59">
        <f t="shared" si="2"/>
        <v>1408</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1338</v>
      </c>
      <c r="E35" s="47">
        <f>SUM(E28:E34)</f>
        <v>70</v>
      </c>
      <c r="F35" s="47">
        <f>SUM(F28:F34)</f>
        <v>0</v>
      </c>
      <c r="G35" s="51">
        <f t="shared" si="2"/>
        <v>1408</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187" t="s">
        <v>24</v>
      </c>
      <c r="B39" s="1188" t="s">
        <v>8</v>
      </c>
      <c r="C39" s="69" t="s">
        <v>9</v>
      </c>
      <c r="D39" s="1203" t="s">
        <v>25</v>
      </c>
      <c r="E39" s="71" t="s">
        <v>26</v>
      </c>
      <c r="F39" s="72"/>
      <c r="G39" s="30"/>
      <c r="H39" s="30"/>
    </row>
    <row r="40" spans="1:17">
      <c r="A40" s="1407" t="s">
        <v>376</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5439</v>
      </c>
      <c r="E42" s="39">
        <v>3517</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5439</v>
      </c>
      <c r="E47" s="75">
        <f>SUM(E40:E46)</f>
        <v>3517</v>
      </c>
      <c r="F47" s="76"/>
      <c r="G47" s="38"/>
      <c r="H47" s="38"/>
    </row>
    <row r="48" spans="1:17" s="38" customFormat="1" ht="15" thickBot="1">
      <c r="A48" s="1164"/>
      <c r="B48" s="78"/>
      <c r="C48" s="79"/>
    </row>
    <row r="49" spans="1:15" ht="83.25" customHeight="1">
      <c r="A49" s="1189" t="s">
        <v>27</v>
      </c>
      <c r="B49" s="1188" t="s">
        <v>8</v>
      </c>
      <c r="C49" s="81" t="s">
        <v>9</v>
      </c>
      <c r="D49" s="1203"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604" t="s">
        <v>37</v>
      </c>
      <c r="B60" s="1190"/>
      <c r="C60" s="1605" t="s">
        <v>9</v>
      </c>
      <c r="D60" s="1767" t="s">
        <v>38</v>
      </c>
      <c r="E60" s="416" t="s">
        <v>6</v>
      </c>
      <c r="F60" s="1165"/>
      <c r="G60" s="1165"/>
      <c r="H60" s="1165"/>
      <c r="I60" s="1165"/>
      <c r="J60" s="1165"/>
      <c r="K60" s="1165"/>
      <c r="L60" s="1166"/>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1</v>
      </c>
      <c r="E64" s="104"/>
      <c r="F64" s="41">
        <v>1</v>
      </c>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1</v>
      </c>
      <c r="E69" s="107">
        <f>SUM(E62:E68)</f>
        <v>0</v>
      </c>
      <c r="F69" s="108">
        <f t="shared" ref="F69:I69" si="4">SUM(F62:F68)</f>
        <v>1</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187" t="s">
        <v>39</v>
      </c>
      <c r="B71" s="1188" t="s">
        <v>8</v>
      </c>
      <c r="C71" s="69" t="s">
        <v>9</v>
      </c>
      <c r="D71" s="115" t="s">
        <v>40</v>
      </c>
      <c r="E71" s="115" t="s">
        <v>41</v>
      </c>
      <c r="F71" s="116" t="s">
        <v>42</v>
      </c>
      <c r="G71" s="845"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v>1</v>
      </c>
      <c r="F74" s="127"/>
      <c r="G74" s="124">
        <f t="shared" si="5"/>
        <v>1</v>
      </c>
      <c r="H74" s="40"/>
      <c r="I74" s="40">
        <v>1</v>
      </c>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1</v>
      </c>
      <c r="F79" s="106">
        <f>SUM(F72:F78)</f>
        <v>0</v>
      </c>
      <c r="G79" s="129">
        <f>SUM(G72:G78)</f>
        <v>1</v>
      </c>
      <c r="H79" s="130">
        <v>0</v>
      </c>
      <c r="I79" s="131">
        <f t="shared" ref="I79:O79" si="6">SUM(I72:I78)</f>
        <v>1</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191" t="s">
        <v>45</v>
      </c>
      <c r="B84" s="1192" t="s">
        <v>46</v>
      </c>
      <c r="C84" s="141" t="s">
        <v>9</v>
      </c>
      <c r="D84" s="848"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606" t="s">
        <v>56</v>
      </c>
      <c r="B96" s="1607" t="s">
        <v>57</v>
      </c>
      <c r="C96" s="1610" t="s">
        <v>9</v>
      </c>
      <c r="D96" s="1608" t="s">
        <v>58</v>
      </c>
      <c r="E96" s="1609"/>
      <c r="F96" s="430" t="s">
        <v>59</v>
      </c>
      <c r="G96" s="1167"/>
      <c r="H96" s="1167"/>
      <c r="I96" s="1167"/>
      <c r="J96" s="1167"/>
      <c r="K96" s="1167"/>
      <c r="L96" s="1167"/>
      <c r="M96" s="1168"/>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770" t="s">
        <v>183</v>
      </c>
      <c r="B98" s="1771"/>
      <c r="C98" s="98">
        <v>2014</v>
      </c>
      <c r="D98" s="33"/>
      <c r="E98" s="34"/>
      <c r="F98" s="166"/>
      <c r="G98" s="167"/>
      <c r="H98" s="167"/>
      <c r="I98" s="167"/>
      <c r="J98" s="167"/>
      <c r="K98" s="167"/>
      <c r="L98" s="167"/>
      <c r="M98" s="168"/>
      <c r="N98" s="157"/>
      <c r="O98" s="157"/>
      <c r="P98" s="157"/>
    </row>
    <row r="99" spans="1:16" ht="16.5" customHeight="1">
      <c r="A99" s="1772"/>
      <c r="B99" s="1771"/>
      <c r="C99" s="102">
        <v>2015</v>
      </c>
      <c r="D99" s="40"/>
      <c r="E99" s="41"/>
      <c r="F99" s="169"/>
      <c r="G99" s="170"/>
      <c r="H99" s="170"/>
      <c r="I99" s="170"/>
      <c r="J99" s="170"/>
      <c r="K99" s="170"/>
      <c r="L99" s="170"/>
      <c r="M99" s="171"/>
      <c r="N99" s="157"/>
      <c r="O99" s="157"/>
      <c r="P99" s="157"/>
    </row>
    <row r="100" spans="1:16" ht="16.5" customHeight="1">
      <c r="A100" s="1772"/>
      <c r="B100" s="1771"/>
      <c r="C100" s="102">
        <v>2016</v>
      </c>
      <c r="D100" s="40">
        <v>2</v>
      </c>
      <c r="E100" s="41">
        <v>11</v>
      </c>
      <c r="F100" s="169"/>
      <c r="G100" s="170">
        <v>1</v>
      </c>
      <c r="H100" s="170"/>
      <c r="I100" s="170"/>
      <c r="J100" s="170">
        <v>1</v>
      </c>
      <c r="K100" s="170"/>
      <c r="L100" s="170"/>
      <c r="M100" s="171"/>
      <c r="N100" s="157"/>
      <c r="O100" s="157"/>
      <c r="P100" s="157"/>
    </row>
    <row r="101" spans="1:16" ht="16.5" customHeight="1">
      <c r="A101" s="1772"/>
      <c r="B101" s="1771"/>
      <c r="C101" s="102">
        <v>2017</v>
      </c>
      <c r="D101" s="40"/>
      <c r="E101" s="41"/>
      <c r="F101" s="169"/>
      <c r="G101" s="170"/>
      <c r="H101" s="170"/>
      <c r="I101" s="170"/>
      <c r="J101" s="170"/>
      <c r="K101" s="170"/>
      <c r="L101" s="170"/>
      <c r="M101" s="171"/>
      <c r="N101" s="157"/>
      <c r="O101" s="157"/>
      <c r="P101" s="157"/>
    </row>
    <row r="102" spans="1:16" ht="15.75" customHeight="1">
      <c r="A102" s="1772"/>
      <c r="B102" s="1771"/>
      <c r="C102" s="102">
        <v>2018</v>
      </c>
      <c r="D102" s="40"/>
      <c r="E102" s="41"/>
      <c r="F102" s="169"/>
      <c r="G102" s="170"/>
      <c r="H102" s="170"/>
      <c r="I102" s="170"/>
      <c r="J102" s="170"/>
      <c r="K102" s="170"/>
      <c r="L102" s="170"/>
      <c r="M102" s="171"/>
      <c r="N102" s="157"/>
      <c r="O102" s="157"/>
      <c r="P102" s="157"/>
    </row>
    <row r="103" spans="1:16" ht="14.25" customHeight="1">
      <c r="A103" s="1772"/>
      <c r="B103" s="1771"/>
      <c r="C103" s="102">
        <v>2019</v>
      </c>
      <c r="D103" s="40"/>
      <c r="E103" s="41"/>
      <c r="F103" s="169"/>
      <c r="G103" s="170"/>
      <c r="H103" s="170"/>
      <c r="I103" s="170"/>
      <c r="J103" s="170"/>
      <c r="K103" s="170"/>
      <c r="L103" s="170"/>
      <c r="M103" s="171"/>
      <c r="N103" s="157"/>
      <c r="O103" s="157"/>
      <c r="P103" s="157"/>
    </row>
    <row r="104" spans="1:16" ht="14.25" customHeight="1">
      <c r="A104" s="1772"/>
      <c r="B104" s="1771"/>
      <c r="C104" s="102">
        <v>2020</v>
      </c>
      <c r="D104" s="40"/>
      <c r="E104" s="41"/>
      <c r="F104" s="169"/>
      <c r="G104" s="170"/>
      <c r="H104" s="170"/>
      <c r="I104" s="170"/>
      <c r="J104" s="170"/>
      <c r="K104" s="170"/>
      <c r="L104" s="170"/>
      <c r="M104" s="171"/>
      <c r="N104" s="157"/>
      <c r="O104" s="157"/>
      <c r="P104" s="157"/>
    </row>
    <row r="105" spans="1:16" ht="19.5" customHeight="1" thickBot="1">
      <c r="A105" s="1773"/>
      <c r="B105" s="1774"/>
      <c r="C105" s="105" t="s">
        <v>13</v>
      </c>
      <c r="D105" s="131">
        <f>SUM(D98:D104)</f>
        <v>2</v>
      </c>
      <c r="E105" s="108">
        <f t="shared" ref="E105:K105" si="8">SUM(E98:E104)</f>
        <v>11</v>
      </c>
      <c r="F105" s="172">
        <f t="shared" si="8"/>
        <v>0</v>
      </c>
      <c r="G105" s="173">
        <f t="shared" si="8"/>
        <v>1</v>
      </c>
      <c r="H105" s="173">
        <f t="shared" si="8"/>
        <v>0</v>
      </c>
      <c r="I105" s="173">
        <f>SUM(I98:I104)</f>
        <v>0</v>
      </c>
      <c r="J105" s="173">
        <f t="shared" si="8"/>
        <v>1</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606" t="s">
        <v>64</v>
      </c>
      <c r="B107" s="1607" t="s">
        <v>57</v>
      </c>
      <c r="C107" s="1610" t="s">
        <v>9</v>
      </c>
      <c r="D107" s="1775" t="s">
        <v>65</v>
      </c>
      <c r="E107" s="430" t="s">
        <v>66</v>
      </c>
      <c r="F107" s="1167"/>
      <c r="G107" s="1167"/>
      <c r="H107" s="1167"/>
      <c r="I107" s="1167"/>
      <c r="J107" s="1167"/>
      <c r="K107" s="1167"/>
      <c r="L107" s="1168"/>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770"/>
      <c r="B109" s="1771"/>
      <c r="C109" s="98">
        <v>2014</v>
      </c>
      <c r="D109" s="34"/>
      <c r="E109" s="166"/>
      <c r="F109" s="167"/>
      <c r="G109" s="167"/>
      <c r="H109" s="167"/>
      <c r="I109" s="167"/>
      <c r="J109" s="167"/>
      <c r="K109" s="167"/>
      <c r="L109" s="168"/>
      <c r="M109" s="177"/>
      <c r="N109" s="177"/>
    </row>
    <row r="110" spans="1:16">
      <c r="A110" s="1772"/>
      <c r="B110" s="1771"/>
      <c r="C110" s="102">
        <v>2015</v>
      </c>
      <c r="D110" s="41"/>
      <c r="E110" s="169"/>
      <c r="F110" s="170"/>
      <c r="G110" s="170"/>
      <c r="H110" s="170"/>
      <c r="I110" s="170"/>
      <c r="J110" s="170"/>
      <c r="K110" s="170"/>
      <c r="L110" s="171"/>
      <c r="M110" s="177"/>
      <c r="N110" s="177"/>
    </row>
    <row r="111" spans="1:16">
      <c r="A111" s="1772"/>
      <c r="B111" s="1771"/>
      <c r="C111" s="102">
        <v>2016</v>
      </c>
      <c r="D111" s="41"/>
      <c r="E111" s="169"/>
      <c r="F111" s="170"/>
      <c r="G111" s="170"/>
      <c r="H111" s="170"/>
      <c r="I111" s="170"/>
      <c r="J111" s="170"/>
      <c r="K111" s="170"/>
      <c r="L111" s="171"/>
      <c r="M111" s="177"/>
      <c r="N111" s="177"/>
    </row>
    <row r="112" spans="1:16">
      <c r="A112" s="1772"/>
      <c r="B112" s="1771"/>
      <c r="C112" s="102">
        <v>2017</v>
      </c>
      <c r="D112" s="41"/>
      <c r="E112" s="169"/>
      <c r="F112" s="170"/>
      <c r="G112" s="170"/>
      <c r="H112" s="170"/>
      <c r="I112" s="170"/>
      <c r="J112" s="170"/>
      <c r="K112" s="170"/>
      <c r="L112" s="171"/>
      <c r="M112" s="177"/>
      <c r="N112" s="177"/>
    </row>
    <row r="113" spans="1:14">
      <c r="A113" s="1772"/>
      <c r="B113" s="1771"/>
      <c r="C113" s="102">
        <v>2018</v>
      </c>
      <c r="D113" s="41"/>
      <c r="E113" s="169"/>
      <c r="F113" s="170"/>
      <c r="G113" s="170"/>
      <c r="H113" s="170"/>
      <c r="I113" s="170"/>
      <c r="J113" s="170"/>
      <c r="K113" s="170"/>
      <c r="L113" s="171"/>
      <c r="M113" s="177"/>
      <c r="N113" s="177"/>
    </row>
    <row r="114" spans="1:14">
      <c r="A114" s="1772"/>
      <c r="B114" s="1771"/>
      <c r="C114" s="102">
        <v>2019</v>
      </c>
      <c r="D114" s="41"/>
      <c r="E114" s="169"/>
      <c r="F114" s="170"/>
      <c r="G114" s="170"/>
      <c r="H114" s="170"/>
      <c r="I114" s="170"/>
      <c r="J114" s="170"/>
      <c r="K114" s="170"/>
      <c r="L114" s="171"/>
      <c r="M114" s="177"/>
      <c r="N114" s="177"/>
    </row>
    <row r="115" spans="1:14">
      <c r="A115" s="1772"/>
      <c r="B115" s="1771"/>
      <c r="C115" s="102">
        <v>2020</v>
      </c>
      <c r="D115" s="41"/>
      <c r="E115" s="169"/>
      <c r="F115" s="170"/>
      <c r="G115" s="170"/>
      <c r="H115" s="170"/>
      <c r="I115" s="170"/>
      <c r="J115" s="170"/>
      <c r="K115" s="170"/>
      <c r="L115" s="171"/>
      <c r="M115" s="177"/>
      <c r="N115" s="177"/>
    </row>
    <row r="116" spans="1:14" ht="25.5" customHeight="1" thickBot="1">
      <c r="A116" s="1773"/>
      <c r="B116" s="1774"/>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606" t="s">
        <v>67</v>
      </c>
      <c r="B118" s="1607" t="s">
        <v>57</v>
      </c>
      <c r="C118" s="1610" t="s">
        <v>9</v>
      </c>
      <c r="D118" s="1775" t="s">
        <v>68</v>
      </c>
      <c r="E118" s="430" t="s">
        <v>66</v>
      </c>
      <c r="F118" s="1167"/>
      <c r="G118" s="1167"/>
      <c r="H118" s="1167"/>
      <c r="I118" s="1167"/>
      <c r="J118" s="1167"/>
      <c r="K118" s="1167"/>
      <c r="L118" s="1168"/>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606" t="s">
        <v>69</v>
      </c>
      <c r="B129" s="1607" t="s">
        <v>57</v>
      </c>
      <c r="C129" s="1193" t="s">
        <v>9</v>
      </c>
      <c r="D129" s="1204" t="s">
        <v>70</v>
      </c>
      <c r="E129" s="1170"/>
      <c r="F129" s="1170"/>
      <c r="G129" s="1171"/>
      <c r="H129" s="177"/>
      <c r="I129" s="177"/>
      <c r="J129" s="177"/>
      <c r="K129" s="177"/>
      <c r="L129" s="177"/>
      <c r="M129" s="177"/>
      <c r="N129" s="177"/>
    </row>
    <row r="130" spans="1:16" ht="77.25" customHeight="1">
      <c r="A130" s="1441"/>
      <c r="B130" s="1443"/>
      <c r="C130" s="1163"/>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v>136</v>
      </c>
      <c r="E132" s="41"/>
      <c r="F132" s="41"/>
      <c r="G132" s="187">
        <f t="shared" si="11"/>
        <v>136</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136</v>
      </c>
      <c r="E137" s="131">
        <f t="shared" ref="E137:F137" si="12">SUM(E131:E136)</f>
        <v>0</v>
      </c>
      <c r="F137" s="131">
        <f t="shared" si="12"/>
        <v>0</v>
      </c>
      <c r="G137" s="188">
        <f>SUM(G131:G136)</f>
        <v>136</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hidden="1">
      <c r="A140" s="192" t="s">
        <v>74</v>
      </c>
      <c r="B140" s="192"/>
      <c r="C140" s="193"/>
      <c r="D140" s="193"/>
      <c r="E140" s="193"/>
      <c r="F140" s="193"/>
      <c r="G140" s="193"/>
      <c r="H140" s="193"/>
      <c r="I140" s="193"/>
      <c r="J140" s="193"/>
      <c r="K140" s="193"/>
      <c r="L140" s="193"/>
      <c r="M140" s="193"/>
      <c r="N140" s="193"/>
      <c r="O140" s="152"/>
      <c r="P140" s="152"/>
    </row>
    <row r="141" spans="1:16" ht="21.75" hidden="1" customHeight="1" thickBot="1">
      <c r="A141" s="194"/>
      <c r="B141" s="111"/>
      <c r="C141" s="133"/>
      <c r="D141" s="76"/>
      <c r="E141" s="76"/>
      <c r="F141" s="76"/>
      <c r="G141" s="76"/>
      <c r="H141" s="76"/>
      <c r="I141" s="157"/>
      <c r="J141" s="157"/>
      <c r="K141" s="157"/>
      <c r="L141" s="157"/>
      <c r="M141" s="157"/>
      <c r="N141" s="157"/>
      <c r="O141" s="157"/>
      <c r="P141" s="157"/>
    </row>
    <row r="142" spans="1:16" ht="21.75" hidden="1" customHeight="1">
      <c r="A142" s="1612" t="s">
        <v>75</v>
      </c>
      <c r="B142" s="1613" t="s">
        <v>57</v>
      </c>
      <c r="C142" s="1619" t="s">
        <v>9</v>
      </c>
      <c r="D142" s="1194" t="s">
        <v>76</v>
      </c>
      <c r="E142" s="1195"/>
      <c r="F142" s="1195"/>
      <c r="G142" s="1195"/>
      <c r="H142" s="1195"/>
      <c r="I142" s="1196"/>
      <c r="J142" s="1614" t="s">
        <v>77</v>
      </c>
      <c r="K142" s="1615"/>
      <c r="L142" s="1615"/>
      <c r="M142" s="1615"/>
      <c r="N142" s="1616"/>
      <c r="O142" s="157"/>
      <c r="P142" s="157"/>
    </row>
    <row r="143" spans="1:16" ht="113.25" hidden="1"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hidden="1"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hidden="1"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hidden="1"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hidden="1"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hidden="1"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hidden="1"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hidden="1" customHeight="1">
      <c r="A150" s="1424"/>
      <c r="B150" s="1425"/>
      <c r="C150" s="102">
        <v>2020</v>
      </c>
      <c r="D150" s="40"/>
      <c r="E150" s="40"/>
      <c r="F150" s="41"/>
      <c r="G150" s="170"/>
      <c r="H150" s="170"/>
      <c r="I150" s="205">
        <f t="shared" si="13"/>
        <v>0</v>
      </c>
      <c r="J150" s="209"/>
      <c r="K150" s="210"/>
      <c r="L150" s="209"/>
      <c r="M150" s="210"/>
      <c r="N150" s="211"/>
      <c r="O150" s="157"/>
      <c r="P150" s="157"/>
    </row>
    <row r="151" spans="1:16" ht="18" hidden="1"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hidden="1" customHeight="1" thickBot="1">
      <c r="B152" s="216"/>
      <c r="O152" s="157"/>
      <c r="P152" s="157"/>
    </row>
    <row r="153" spans="1:16" ht="35.25" hidden="1" customHeight="1">
      <c r="A153" s="1617" t="s">
        <v>88</v>
      </c>
      <c r="B153" s="1613" t="s">
        <v>57</v>
      </c>
      <c r="C153" s="1618" t="s">
        <v>9</v>
      </c>
      <c r="D153" s="1172" t="s">
        <v>89</v>
      </c>
      <c r="E153" s="1172"/>
      <c r="F153" s="1173"/>
      <c r="G153" s="1173"/>
      <c r="H153" s="1172" t="s">
        <v>90</v>
      </c>
      <c r="I153" s="1172"/>
      <c r="J153" s="1174"/>
      <c r="K153" s="31"/>
      <c r="L153" s="31"/>
      <c r="M153" s="31"/>
      <c r="N153" s="31"/>
      <c r="O153" s="157"/>
      <c r="P153" s="157"/>
    </row>
    <row r="154" spans="1:16" ht="49.5" hidden="1"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hidden="1" customHeight="1">
      <c r="A155" s="1431"/>
      <c r="B155" s="1425"/>
      <c r="C155" s="225">
        <v>2014</v>
      </c>
      <c r="D155" s="206"/>
      <c r="E155" s="167"/>
      <c r="F155" s="207"/>
      <c r="G155" s="205">
        <f>SUM(D155:F155)</f>
        <v>0</v>
      </c>
      <c r="H155" s="206"/>
      <c r="I155" s="167"/>
      <c r="J155" s="168"/>
      <c r="O155" s="157"/>
      <c r="P155" s="157"/>
    </row>
    <row r="156" spans="1:16" ht="19.5" hidden="1" customHeight="1">
      <c r="A156" s="1424"/>
      <c r="B156" s="1425"/>
      <c r="C156" s="226">
        <v>2015</v>
      </c>
      <c r="D156" s="209"/>
      <c r="E156" s="170"/>
      <c r="F156" s="210"/>
      <c r="G156" s="205">
        <f t="shared" ref="G156:G161" si="15">SUM(D156:F156)</f>
        <v>0</v>
      </c>
      <c r="H156" s="209"/>
      <c r="I156" s="170"/>
      <c r="J156" s="171"/>
      <c r="O156" s="157"/>
      <c r="P156" s="157"/>
    </row>
    <row r="157" spans="1:16" ht="17.25" hidden="1" customHeight="1">
      <c r="A157" s="1424"/>
      <c r="B157" s="1425"/>
      <c r="C157" s="226">
        <v>2016</v>
      </c>
      <c r="D157" s="209"/>
      <c r="E157" s="170"/>
      <c r="F157" s="210"/>
      <c r="G157" s="205">
        <f t="shared" si="15"/>
        <v>0</v>
      </c>
      <c r="H157" s="209"/>
      <c r="I157" s="170"/>
      <c r="J157" s="171"/>
      <c r="O157" s="157"/>
      <c r="P157" s="157"/>
    </row>
    <row r="158" spans="1:16" ht="15" hidden="1" customHeight="1">
      <c r="A158" s="1424"/>
      <c r="B158" s="1425"/>
      <c r="C158" s="226">
        <v>2017</v>
      </c>
      <c r="D158" s="209"/>
      <c r="E158" s="170"/>
      <c r="F158" s="210"/>
      <c r="G158" s="205">
        <f t="shared" si="15"/>
        <v>0</v>
      </c>
      <c r="H158" s="209"/>
      <c r="I158" s="170"/>
      <c r="J158" s="171"/>
      <c r="O158" s="157"/>
      <c r="P158" s="157"/>
    </row>
    <row r="159" spans="1:16" ht="19.5" hidden="1" customHeight="1">
      <c r="A159" s="1424"/>
      <c r="B159" s="1425"/>
      <c r="C159" s="226">
        <v>2018</v>
      </c>
      <c r="D159" s="209"/>
      <c r="E159" s="170"/>
      <c r="F159" s="210"/>
      <c r="G159" s="205">
        <f t="shared" si="15"/>
        <v>0</v>
      </c>
      <c r="H159" s="209"/>
      <c r="I159" s="170"/>
      <c r="J159" s="171"/>
      <c r="O159" s="157"/>
      <c r="P159" s="157"/>
    </row>
    <row r="160" spans="1:16" ht="15" hidden="1" customHeight="1">
      <c r="A160" s="1424"/>
      <c r="B160" s="1425"/>
      <c r="C160" s="226">
        <v>2019</v>
      </c>
      <c r="D160" s="209"/>
      <c r="E160" s="170"/>
      <c r="F160" s="210"/>
      <c r="G160" s="205">
        <f t="shared" si="15"/>
        <v>0</v>
      </c>
      <c r="H160" s="209"/>
      <c r="I160" s="170"/>
      <c r="J160" s="171"/>
      <c r="O160" s="157"/>
      <c r="P160" s="157"/>
    </row>
    <row r="161" spans="1:18" ht="17.25" hidden="1" customHeight="1">
      <c r="A161" s="1424"/>
      <c r="B161" s="1425"/>
      <c r="C161" s="226">
        <v>2020</v>
      </c>
      <c r="D161" s="209"/>
      <c r="E161" s="170"/>
      <c r="F161" s="210"/>
      <c r="G161" s="205">
        <f t="shared" si="15"/>
        <v>0</v>
      </c>
      <c r="H161" s="209"/>
      <c r="I161" s="170"/>
      <c r="J161" s="171"/>
      <c r="O161" s="157"/>
      <c r="P161" s="157"/>
    </row>
    <row r="162" spans="1:18" ht="15" hidden="1"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hidden="1" customHeight="1" thickBot="1">
      <c r="A163" s="229"/>
      <c r="B163" s="230"/>
      <c r="C163" s="231"/>
      <c r="D163" s="157"/>
      <c r="E163" s="1175"/>
      <c r="F163" s="157"/>
      <c r="G163" s="157"/>
      <c r="H163" s="157"/>
      <c r="I163" s="157"/>
      <c r="J163" s="233"/>
      <c r="K163" s="234"/>
    </row>
    <row r="164" spans="1:18" ht="95.25" hidden="1" customHeight="1">
      <c r="A164" s="1197" t="s">
        <v>97</v>
      </c>
      <c r="B164" s="236" t="s">
        <v>98</v>
      </c>
      <c r="C164" s="1210" t="s">
        <v>9</v>
      </c>
      <c r="D164" s="238" t="s">
        <v>99</v>
      </c>
      <c r="E164" s="238" t="s">
        <v>100</v>
      </c>
      <c r="F164" s="1176" t="s">
        <v>101</v>
      </c>
      <c r="G164" s="238" t="s">
        <v>102</v>
      </c>
      <c r="H164" s="238" t="s">
        <v>103</v>
      </c>
      <c r="I164" s="240" t="s">
        <v>104</v>
      </c>
      <c r="J164" s="1198" t="s">
        <v>105</v>
      </c>
      <c r="K164" s="1198" t="s">
        <v>106</v>
      </c>
      <c r="L164" s="242"/>
    </row>
    <row r="165" spans="1:18" ht="15.75" hidden="1" customHeight="1">
      <c r="A165" s="1411"/>
      <c r="B165" s="1412"/>
      <c r="C165" s="243">
        <v>2014</v>
      </c>
      <c r="D165" s="167"/>
      <c r="E165" s="167"/>
      <c r="F165" s="167"/>
      <c r="G165" s="167"/>
      <c r="H165" s="167"/>
      <c r="I165" s="168"/>
      <c r="J165" s="395">
        <f>SUM(D165,F165,H165)</f>
        <v>0</v>
      </c>
      <c r="K165" s="245">
        <f>SUM(E165,G165,I165)</f>
        <v>0</v>
      </c>
      <c r="L165" s="242"/>
    </row>
    <row r="166" spans="1:18" hidden="1">
      <c r="A166" s="1413"/>
      <c r="B166" s="1414"/>
      <c r="C166" s="246">
        <v>2015</v>
      </c>
      <c r="D166" s="247"/>
      <c r="E166" s="247"/>
      <c r="F166" s="247"/>
      <c r="G166" s="247"/>
      <c r="H166" s="247"/>
      <c r="I166" s="248"/>
      <c r="J166" s="396">
        <f t="shared" ref="J166:K171" si="17">SUM(D166,F166,H166)</f>
        <v>0</v>
      </c>
      <c r="K166" s="250">
        <f t="shared" si="17"/>
        <v>0</v>
      </c>
      <c r="L166" s="242"/>
    </row>
    <row r="167" spans="1:18" hidden="1">
      <c r="A167" s="1413"/>
      <c r="B167" s="1414"/>
      <c r="C167" s="246">
        <v>2016</v>
      </c>
      <c r="D167" s="247"/>
      <c r="E167" s="247"/>
      <c r="F167" s="247"/>
      <c r="G167" s="247"/>
      <c r="H167" s="247"/>
      <c r="I167" s="248"/>
      <c r="J167" s="396">
        <f t="shared" si="17"/>
        <v>0</v>
      </c>
      <c r="K167" s="250">
        <f t="shared" si="17"/>
        <v>0</v>
      </c>
    </row>
    <row r="168" spans="1:18" hidden="1">
      <c r="A168" s="1413"/>
      <c r="B168" s="1414"/>
      <c r="C168" s="246">
        <v>2017</v>
      </c>
      <c r="D168" s="247"/>
      <c r="E168" s="157"/>
      <c r="F168" s="247"/>
      <c r="G168" s="247"/>
      <c r="H168" s="247"/>
      <c r="I168" s="248"/>
      <c r="J168" s="396">
        <f t="shared" si="17"/>
        <v>0</v>
      </c>
      <c r="K168" s="250">
        <f t="shared" si="17"/>
        <v>0</v>
      </c>
    </row>
    <row r="169" spans="1:18" hidden="1">
      <c r="A169" s="1413"/>
      <c r="B169" s="1414"/>
      <c r="C169" s="251">
        <v>2018</v>
      </c>
      <c r="D169" s="247"/>
      <c r="E169" s="247"/>
      <c r="F169" s="247"/>
      <c r="G169" s="252"/>
      <c r="H169" s="247"/>
      <c r="I169" s="248"/>
      <c r="J169" s="396">
        <f t="shared" si="17"/>
        <v>0</v>
      </c>
      <c r="K169" s="250">
        <f t="shared" si="17"/>
        <v>0</v>
      </c>
      <c r="L169" s="242"/>
    </row>
    <row r="170" spans="1:18" hidden="1">
      <c r="A170" s="1413"/>
      <c r="B170" s="1414"/>
      <c r="C170" s="246">
        <v>2019</v>
      </c>
      <c r="D170" s="157"/>
      <c r="E170" s="247"/>
      <c r="F170" s="247"/>
      <c r="G170" s="247"/>
      <c r="H170" s="252"/>
      <c r="I170" s="248"/>
      <c r="J170" s="396">
        <f t="shared" si="17"/>
        <v>0</v>
      </c>
      <c r="K170" s="250">
        <f t="shared" si="17"/>
        <v>0</v>
      </c>
      <c r="L170" s="242"/>
    </row>
    <row r="171" spans="1:18" hidden="1">
      <c r="A171" s="1413"/>
      <c r="B171" s="1414"/>
      <c r="C171" s="251">
        <v>2020</v>
      </c>
      <c r="D171" s="247"/>
      <c r="E171" s="247"/>
      <c r="F171" s="247"/>
      <c r="G171" s="247"/>
      <c r="H171" s="247"/>
      <c r="I171" s="248"/>
      <c r="J171" s="396">
        <f t="shared" si="17"/>
        <v>0</v>
      </c>
      <c r="K171" s="250">
        <f t="shared" si="17"/>
        <v>0</v>
      </c>
      <c r="L171" s="242"/>
    </row>
    <row r="172" spans="1:18" ht="41.25" hidden="1"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hidden="1"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623" t="s">
        <v>108</v>
      </c>
      <c r="B176" s="1624" t="s">
        <v>109</v>
      </c>
      <c r="C176" s="1625" t="s">
        <v>9</v>
      </c>
      <c r="D176" s="1206" t="s">
        <v>110</v>
      </c>
      <c r="E176" s="1177"/>
      <c r="F176" s="1177"/>
      <c r="G176" s="1178"/>
      <c r="H176" s="1179"/>
      <c r="I176" s="1626" t="s">
        <v>111</v>
      </c>
      <c r="J176" s="1627"/>
      <c r="K176" s="1627"/>
      <c r="L176" s="1627"/>
      <c r="M176" s="1627"/>
      <c r="N176" s="1627"/>
      <c r="O176" s="1628"/>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t="s">
        <v>184</v>
      </c>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15</v>
      </c>
      <c r="E180" s="41"/>
      <c r="F180" s="41"/>
      <c r="G180" s="271">
        <f t="shared" si="19"/>
        <v>15</v>
      </c>
      <c r="H180" s="272">
        <v>16</v>
      </c>
      <c r="I180" s="104"/>
      <c r="J180" s="41"/>
      <c r="K180" s="41"/>
      <c r="L180" s="41"/>
      <c r="M180" s="41">
        <v>6</v>
      </c>
      <c r="N180" s="41"/>
      <c r="O180" s="85">
        <v>9</v>
      </c>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15</v>
      </c>
      <c r="E185" s="108">
        <f>SUM(E178:E184)</f>
        <v>0</v>
      </c>
      <c r="F185" s="108">
        <f>SUM(F178:F184)</f>
        <v>0</v>
      </c>
      <c r="G185" s="212">
        <f t="shared" ref="G185:O185" si="20">SUM(G178:G184)</f>
        <v>15</v>
      </c>
      <c r="H185" s="273">
        <f t="shared" si="20"/>
        <v>16</v>
      </c>
      <c r="I185" s="107">
        <f t="shared" si="20"/>
        <v>0</v>
      </c>
      <c r="J185" s="108">
        <f t="shared" si="20"/>
        <v>0</v>
      </c>
      <c r="K185" s="108">
        <f t="shared" si="20"/>
        <v>0</v>
      </c>
      <c r="L185" s="108">
        <f t="shared" si="20"/>
        <v>0</v>
      </c>
      <c r="M185" s="108">
        <f t="shared" si="20"/>
        <v>6</v>
      </c>
      <c r="N185" s="108">
        <f t="shared" si="20"/>
        <v>0</v>
      </c>
      <c r="O185" s="109">
        <f t="shared" si="20"/>
        <v>9</v>
      </c>
    </row>
    <row r="186" spans="1:15" ht="33" customHeight="1" thickBot="1"/>
    <row r="187" spans="1:15" ht="19.5" customHeight="1">
      <c r="A187" s="1394" t="s">
        <v>117</v>
      </c>
      <c r="B187" s="1624" t="s">
        <v>109</v>
      </c>
      <c r="C187" s="1398" t="s">
        <v>9</v>
      </c>
      <c r="D187" s="1400" t="s">
        <v>118</v>
      </c>
      <c r="E187" s="1620"/>
      <c r="F187" s="1620"/>
      <c r="G187" s="1621"/>
      <c r="H187" s="1622"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t="s">
        <v>185</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553</v>
      </c>
      <c r="E191" s="41"/>
      <c r="F191" s="41"/>
      <c r="G191" s="279">
        <f t="shared" si="21"/>
        <v>553</v>
      </c>
      <c r="H191" s="104">
        <v>2</v>
      </c>
      <c r="I191" s="41">
        <v>139</v>
      </c>
      <c r="J191" s="41"/>
      <c r="K191" s="41">
        <v>22</v>
      </c>
      <c r="L191" s="85">
        <v>390</v>
      </c>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553</v>
      </c>
      <c r="E196" s="108">
        <f t="shared" si="22"/>
        <v>0</v>
      </c>
      <c r="F196" s="108">
        <f t="shared" si="22"/>
        <v>0</v>
      </c>
      <c r="G196" s="280">
        <f t="shared" si="22"/>
        <v>553</v>
      </c>
      <c r="H196" s="107">
        <f t="shared" si="22"/>
        <v>2</v>
      </c>
      <c r="I196" s="108">
        <f t="shared" si="22"/>
        <v>139</v>
      </c>
      <c r="J196" s="108">
        <f t="shared" si="22"/>
        <v>0</v>
      </c>
      <c r="K196" s="108">
        <f t="shared" si="22"/>
        <v>22</v>
      </c>
      <c r="L196" s="109">
        <f t="shared" si="22"/>
        <v>390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199" t="s">
        <v>129</v>
      </c>
      <c r="B201" s="285" t="s">
        <v>109</v>
      </c>
      <c r="C201" s="286" t="s">
        <v>9</v>
      </c>
      <c r="D201" s="1207" t="s">
        <v>130</v>
      </c>
      <c r="E201" s="288" t="s">
        <v>131</v>
      </c>
      <c r="F201" s="288" t="s">
        <v>132</v>
      </c>
      <c r="G201" s="286" t="s">
        <v>133</v>
      </c>
      <c r="H201" s="1180" t="s">
        <v>134</v>
      </c>
      <c r="I201" s="1200" t="s">
        <v>135</v>
      </c>
      <c r="J201" s="1201"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1202" t="s">
        <v>139</v>
      </c>
      <c r="B212" s="307" t="s">
        <v>140</v>
      </c>
      <c r="C212" s="308">
        <v>2014</v>
      </c>
      <c r="D212" s="309">
        <v>2015</v>
      </c>
      <c r="E212" s="309">
        <v>2016</v>
      </c>
      <c r="F212" s="309">
        <v>2017</v>
      </c>
      <c r="G212" s="309">
        <v>2018</v>
      </c>
      <c r="H212" s="309">
        <v>2019</v>
      </c>
      <c r="I212" s="310">
        <v>2020</v>
      </c>
    </row>
    <row r="213" spans="1:12" ht="15" customHeight="1">
      <c r="A213" t="s">
        <v>141</v>
      </c>
      <c r="B213" s="1498" t="s">
        <v>416</v>
      </c>
      <c r="C213" s="73"/>
      <c r="D213" s="127"/>
      <c r="E213" s="127">
        <v>247989.39</v>
      </c>
      <c r="F213" s="127"/>
      <c r="G213" s="127"/>
      <c r="H213" s="127"/>
      <c r="I213" s="311"/>
    </row>
    <row r="214" spans="1:12">
      <c r="A214" t="s">
        <v>142</v>
      </c>
      <c r="B214" s="1499"/>
      <c r="C214" s="73"/>
      <c r="D214" s="127"/>
      <c r="E214" s="127">
        <v>191338.99</v>
      </c>
      <c r="F214" s="127"/>
      <c r="G214" s="127"/>
      <c r="H214" s="127"/>
      <c r="I214" s="311"/>
    </row>
    <row r="215" spans="1:12">
      <c r="A215" t="s">
        <v>143</v>
      </c>
      <c r="B215" s="1499"/>
      <c r="C215" s="73"/>
      <c r="D215" s="127"/>
      <c r="E215" s="127">
        <v>123</v>
      </c>
      <c r="F215" s="127"/>
      <c r="G215" s="127"/>
      <c r="H215" s="127"/>
      <c r="I215" s="311"/>
    </row>
    <row r="216" spans="1:12">
      <c r="A216" t="s">
        <v>144</v>
      </c>
      <c r="B216" s="1499"/>
      <c r="C216" s="73"/>
      <c r="D216" s="127"/>
      <c r="E216" s="127">
        <v>0</v>
      </c>
      <c r="F216" s="127"/>
      <c r="G216" s="127"/>
      <c r="H216" s="127"/>
      <c r="I216" s="311"/>
    </row>
    <row r="217" spans="1:12">
      <c r="A217" t="s">
        <v>145</v>
      </c>
      <c r="B217" s="1499"/>
      <c r="C217" s="73"/>
      <c r="D217" s="127"/>
      <c r="E217" s="127">
        <v>42851.05</v>
      </c>
      <c r="F217" s="127"/>
      <c r="G217" s="127"/>
      <c r="H217" s="127"/>
      <c r="I217" s="311"/>
    </row>
    <row r="218" spans="1:12" ht="28.8">
      <c r="A218" s="31" t="s">
        <v>146</v>
      </c>
      <c r="B218" s="1499"/>
      <c r="C218" s="73"/>
      <c r="D218" s="127"/>
      <c r="E218" s="127">
        <v>193313.06</v>
      </c>
      <c r="F218" s="127"/>
      <c r="G218" s="127"/>
      <c r="H218" s="127"/>
      <c r="I218" s="311"/>
    </row>
    <row r="219" spans="1:12" ht="15" thickBot="1">
      <c r="A219" s="312"/>
      <c r="B219" s="1500"/>
      <c r="C219" s="45" t="s">
        <v>13</v>
      </c>
      <c r="D219" s="313">
        <f>SUM(D214:D218)</f>
        <v>0</v>
      </c>
      <c r="E219" s="313">
        <f t="shared" ref="E219:I219" si="24">SUM(E214:E218)</f>
        <v>427626.1</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Y230"/>
  <sheetViews>
    <sheetView topLeftCell="A205" workbookViewId="0">
      <selection activeCell="B224" sqref="B224"/>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377</v>
      </c>
      <c r="C1" s="1471"/>
      <c r="D1" s="1471"/>
      <c r="E1" s="1471"/>
      <c r="F1" s="1471"/>
    </row>
    <row r="2" spans="1:25" s="2" customFormat="1" ht="20.100000000000001" customHeight="1" thickBot="1"/>
    <row r="3" spans="1:25" s="5" customFormat="1" ht="20.100000000000001" customHeight="1">
      <c r="A3" s="925" t="s">
        <v>2</v>
      </c>
      <c r="B3" s="926"/>
      <c r="C3" s="926"/>
      <c r="D3" s="926"/>
      <c r="E3" s="926"/>
      <c r="F3" s="1801"/>
      <c r="G3" s="1801"/>
      <c r="H3" s="1801"/>
      <c r="I3" s="1801"/>
      <c r="J3" s="1801"/>
      <c r="K3" s="1801"/>
      <c r="L3" s="1801"/>
      <c r="M3" s="1801"/>
      <c r="N3" s="1801"/>
      <c r="O3" s="1802"/>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927"/>
      <c r="B15" s="928"/>
      <c r="C15" s="11"/>
      <c r="D15" s="1713" t="s">
        <v>5</v>
      </c>
      <c r="E15" s="1803"/>
      <c r="F15" s="1803"/>
      <c r="G15" s="1803"/>
      <c r="H15" s="835"/>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932" t="s">
        <v>186</v>
      </c>
      <c r="B17" s="374"/>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933" t="s">
        <v>187</v>
      </c>
      <c r="B18" s="374"/>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933" t="s">
        <v>188</v>
      </c>
      <c r="B19" s="374"/>
      <c r="C19" s="39">
        <v>2016</v>
      </c>
      <c r="D19" s="40">
        <v>8</v>
      </c>
      <c r="E19" s="41">
        <v>1</v>
      </c>
      <c r="F19" s="41">
        <v>1</v>
      </c>
      <c r="G19" s="35">
        <f t="shared" si="0"/>
        <v>10</v>
      </c>
      <c r="H19" s="42">
        <v>0</v>
      </c>
      <c r="I19" s="41">
        <v>1</v>
      </c>
      <c r="J19" s="41">
        <v>0</v>
      </c>
      <c r="K19" s="41">
        <v>0</v>
      </c>
      <c r="L19" s="41">
        <v>2</v>
      </c>
      <c r="M19" s="41">
        <v>0</v>
      </c>
      <c r="N19" s="41">
        <v>0</v>
      </c>
      <c r="O19" s="43">
        <v>7</v>
      </c>
      <c r="P19" s="38"/>
      <c r="Q19" s="38"/>
      <c r="R19" s="38"/>
      <c r="S19" s="38"/>
      <c r="T19" s="38"/>
      <c r="U19" s="38"/>
      <c r="V19" s="38"/>
      <c r="W19" s="38"/>
      <c r="X19" s="38"/>
      <c r="Y19" s="38"/>
    </row>
    <row r="20" spans="1:25">
      <c r="A20" s="933" t="s">
        <v>189</v>
      </c>
      <c r="B20" s="374"/>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932" t="s">
        <v>190</v>
      </c>
      <c r="B21" s="374"/>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933" t="s">
        <v>191</v>
      </c>
      <c r="B22" s="374"/>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933" t="s">
        <v>192</v>
      </c>
      <c r="B23" s="374"/>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375" t="s">
        <v>193</v>
      </c>
      <c r="B24" s="376"/>
      <c r="C24" s="45" t="s">
        <v>13</v>
      </c>
      <c r="D24" s="46">
        <f>SUM(D17:D23)</f>
        <v>8</v>
      </c>
      <c r="E24" s="47">
        <f>SUM(E17:E23)</f>
        <v>1</v>
      </c>
      <c r="F24" s="47">
        <f>SUM(F17:F23)</f>
        <v>1</v>
      </c>
      <c r="G24" s="48">
        <f>SUM(D24:F24)</f>
        <v>10</v>
      </c>
      <c r="H24" s="49">
        <f>SUM(H17:H23)</f>
        <v>0</v>
      </c>
      <c r="I24" s="50">
        <f>SUM(I17:I23)</f>
        <v>1</v>
      </c>
      <c r="J24" s="50">
        <f t="shared" ref="J24:N24" si="1">SUM(J17:J23)</f>
        <v>0</v>
      </c>
      <c r="K24" s="50">
        <f t="shared" si="1"/>
        <v>0</v>
      </c>
      <c r="L24" s="50">
        <f t="shared" si="1"/>
        <v>2</v>
      </c>
      <c r="M24" s="50">
        <f t="shared" si="1"/>
        <v>0</v>
      </c>
      <c r="N24" s="50">
        <f t="shared" si="1"/>
        <v>0</v>
      </c>
      <c r="O24" s="51">
        <f>SUM(O17:O23)</f>
        <v>7</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927"/>
      <c r="B26" s="928"/>
      <c r="C26" s="53"/>
      <c r="D26" s="1715" t="s">
        <v>5</v>
      </c>
      <c r="E26" s="1804"/>
      <c r="F26" s="1804"/>
      <c r="G26" s="1763"/>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934" t="s">
        <v>194</v>
      </c>
      <c r="B28" s="699"/>
      <c r="C28" s="58">
        <v>2014</v>
      </c>
      <c r="D28" s="36"/>
      <c r="E28" s="34"/>
      <c r="F28" s="34"/>
      <c r="G28" s="59">
        <f>SUM(D28:F28)</f>
        <v>0</v>
      </c>
      <c r="H28" s="38"/>
      <c r="I28" s="38"/>
      <c r="J28" s="38"/>
      <c r="K28" s="38"/>
      <c r="L28" s="38"/>
      <c r="M28" s="38"/>
      <c r="N28" s="38"/>
      <c r="O28" s="38"/>
      <c r="P28" s="38"/>
      <c r="Q28" s="8"/>
    </row>
    <row r="29" spans="1:25">
      <c r="A29" s="377" t="s">
        <v>195</v>
      </c>
      <c r="B29" s="378"/>
      <c r="C29" s="296">
        <v>2015</v>
      </c>
      <c r="D29" s="42"/>
      <c r="E29" s="41"/>
      <c r="F29" s="41"/>
      <c r="G29" s="59">
        <f t="shared" ref="G29:G35" si="2">SUM(D29:F29)</f>
        <v>0</v>
      </c>
      <c r="H29" s="38"/>
      <c r="I29" s="38"/>
      <c r="J29" s="38"/>
      <c r="K29" s="38"/>
      <c r="L29" s="38"/>
      <c r="M29" s="38"/>
      <c r="N29" s="38"/>
      <c r="O29" s="38"/>
      <c r="P29" s="38"/>
      <c r="Q29" s="8"/>
    </row>
    <row r="30" spans="1:25">
      <c r="A30" s="379"/>
      <c r="B30" s="378"/>
      <c r="C30" s="296">
        <v>2016</v>
      </c>
      <c r="D30" s="42">
        <f>2974+2500-193</f>
        <v>5281</v>
      </c>
      <c r="E30" s="380">
        <v>3619</v>
      </c>
      <c r="F30" s="381">
        <v>20000</v>
      </c>
      <c r="G30" s="59">
        <f t="shared" si="2"/>
        <v>28900</v>
      </c>
      <c r="H30" s="38"/>
      <c r="I30" s="38"/>
      <c r="J30" s="38"/>
      <c r="K30" s="38"/>
      <c r="L30" s="38"/>
      <c r="M30" s="38"/>
      <c r="N30" s="38"/>
      <c r="O30" s="38"/>
      <c r="P30" s="38"/>
      <c r="Q30" s="8"/>
    </row>
    <row r="31" spans="1:25">
      <c r="A31" s="379" t="s">
        <v>196</v>
      </c>
      <c r="B31" s="378"/>
      <c r="C31" s="296">
        <v>2017</v>
      </c>
      <c r="D31" s="42"/>
      <c r="E31" s="41"/>
      <c r="F31" s="41"/>
      <c r="G31" s="59">
        <f t="shared" si="2"/>
        <v>0</v>
      </c>
      <c r="H31" s="38"/>
      <c r="I31" s="38"/>
      <c r="J31" s="38"/>
      <c r="K31" s="38"/>
      <c r="L31" s="38"/>
      <c r="M31" s="38"/>
      <c r="N31" s="38"/>
      <c r="O31" s="38"/>
      <c r="P31" s="38"/>
      <c r="Q31" s="8"/>
    </row>
    <row r="32" spans="1:25">
      <c r="A32" s="379" t="s">
        <v>197</v>
      </c>
      <c r="B32" s="378"/>
      <c r="C32" s="296">
        <v>2018</v>
      </c>
      <c r="D32" s="42"/>
      <c r="E32" s="41"/>
      <c r="F32" s="41"/>
      <c r="G32" s="59">
        <f>SUM(D32:F32)</f>
        <v>0</v>
      </c>
      <c r="H32" s="38"/>
      <c r="I32" s="38"/>
      <c r="J32" s="38"/>
      <c r="K32" s="38"/>
      <c r="L32" s="38"/>
      <c r="M32" s="38"/>
      <c r="N32" s="38"/>
      <c r="O32" s="38"/>
      <c r="P32" s="38"/>
      <c r="Q32" s="8"/>
    </row>
    <row r="33" spans="1:17">
      <c r="A33" s="379"/>
      <c r="B33" s="378"/>
      <c r="C33" s="382">
        <v>2019</v>
      </c>
      <c r="D33" s="42"/>
      <c r="E33" s="41"/>
      <c r="F33" s="41"/>
      <c r="G33" s="59">
        <f t="shared" si="2"/>
        <v>0</v>
      </c>
      <c r="H33" s="38"/>
      <c r="I33" s="38"/>
      <c r="J33" s="38"/>
      <c r="K33" s="38"/>
      <c r="L33" s="38"/>
      <c r="M33" s="38"/>
      <c r="N33" s="38"/>
      <c r="O33" s="38"/>
      <c r="P33" s="38"/>
      <c r="Q33" s="8"/>
    </row>
    <row r="34" spans="1:17">
      <c r="A34" s="379"/>
      <c r="B34" s="378"/>
      <c r="C34" s="296">
        <v>2020</v>
      </c>
      <c r="D34" s="42"/>
      <c r="E34" s="41"/>
      <c r="F34" s="41"/>
      <c r="G34" s="59">
        <f t="shared" si="2"/>
        <v>0</v>
      </c>
      <c r="H34" s="38"/>
      <c r="I34" s="38"/>
      <c r="J34" s="38"/>
      <c r="K34" s="38"/>
      <c r="L34" s="38"/>
      <c r="M34" s="38"/>
      <c r="N34" s="38"/>
      <c r="O34" s="38"/>
      <c r="P34" s="38"/>
      <c r="Q34" s="8"/>
    </row>
    <row r="35" spans="1:17" ht="20.25" customHeight="1" thickBot="1">
      <c r="A35" s="383"/>
      <c r="B35" s="700"/>
      <c r="C35" s="62" t="s">
        <v>13</v>
      </c>
      <c r="D35" s="49">
        <f>SUM(D28:D34)</f>
        <v>5281</v>
      </c>
      <c r="E35" s="47">
        <f>SUM(E28:E34)</f>
        <v>3619</v>
      </c>
      <c r="F35" s="47">
        <f>SUM(F28:F34)</f>
        <v>20000</v>
      </c>
      <c r="G35" s="51">
        <f t="shared" si="2"/>
        <v>28900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908" t="s">
        <v>24</v>
      </c>
      <c r="B39" s="909" t="s">
        <v>8</v>
      </c>
      <c r="C39" s="69" t="s">
        <v>9</v>
      </c>
      <c r="D39" s="836"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5509</v>
      </c>
      <c r="E42" s="39">
        <v>1927</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5509</v>
      </c>
      <c r="E47" s="75">
        <f>SUM(E40:E46)</f>
        <v>1927</v>
      </c>
      <c r="F47" s="76"/>
      <c r="G47" s="38"/>
      <c r="H47" s="38"/>
    </row>
    <row r="48" spans="1:17" s="38" customFormat="1" ht="15" thickBot="1">
      <c r="A48" s="929"/>
      <c r="B48" s="78"/>
      <c r="C48" s="79"/>
    </row>
    <row r="49" spans="1:15" ht="83.25" customHeight="1">
      <c r="A49" s="838" t="s">
        <v>27</v>
      </c>
      <c r="B49" s="909" t="s">
        <v>8</v>
      </c>
      <c r="C49" s="81" t="s">
        <v>9</v>
      </c>
      <c r="D49" s="836"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v>0</v>
      </c>
      <c r="E53" s="41">
        <v>0</v>
      </c>
      <c r="F53" s="41">
        <v>0</v>
      </c>
      <c r="G53" s="41">
        <v>0</v>
      </c>
      <c r="H53" s="41">
        <v>0</v>
      </c>
      <c r="I53" s="41">
        <v>0</v>
      </c>
      <c r="J53" s="41">
        <v>0</v>
      </c>
      <c r="K53" s="85">
        <v>0</v>
      </c>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805" t="s">
        <v>37</v>
      </c>
      <c r="B60" s="930"/>
      <c r="C60" s="1806" t="s">
        <v>9</v>
      </c>
      <c r="D60" s="1807" t="s">
        <v>38</v>
      </c>
      <c r="E60" s="814" t="s">
        <v>6</v>
      </c>
      <c r="F60" s="907"/>
      <c r="G60" s="907"/>
      <c r="H60" s="907"/>
      <c r="I60" s="907"/>
      <c r="J60" s="907"/>
      <c r="K60" s="907"/>
      <c r="L60" s="871"/>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935" t="s">
        <v>198</v>
      </c>
      <c r="B62" s="701"/>
      <c r="C62" s="98">
        <v>2014</v>
      </c>
      <c r="D62" s="99"/>
      <c r="E62" s="100"/>
      <c r="F62" s="101"/>
      <c r="G62" s="101"/>
      <c r="H62" s="101"/>
      <c r="I62" s="101"/>
      <c r="J62" s="101"/>
      <c r="K62" s="101"/>
      <c r="L62" s="37"/>
      <c r="M62" s="8"/>
      <c r="N62" s="8"/>
      <c r="O62" s="8"/>
    </row>
    <row r="63" spans="1:15">
      <c r="A63" s="365" t="s">
        <v>199</v>
      </c>
      <c r="B63" s="701"/>
      <c r="C63" s="102">
        <v>2015</v>
      </c>
      <c r="D63" s="103"/>
      <c r="E63" s="104"/>
      <c r="F63" s="41"/>
      <c r="G63" s="41"/>
      <c r="H63" s="41"/>
      <c r="I63" s="41"/>
      <c r="J63" s="41"/>
      <c r="K63" s="41"/>
      <c r="L63" s="85"/>
      <c r="M63" s="8"/>
      <c r="N63" s="8"/>
      <c r="O63" s="8"/>
    </row>
    <row r="64" spans="1:15">
      <c r="A64" s="365"/>
      <c r="B64" s="701"/>
      <c r="C64" s="102">
        <v>2016</v>
      </c>
      <c r="D64" s="384">
        <v>4</v>
      </c>
      <c r="E64" s="104">
        <v>0</v>
      </c>
      <c r="F64" s="41">
        <v>0</v>
      </c>
      <c r="G64" s="41">
        <v>0</v>
      </c>
      <c r="H64" s="41">
        <v>0</v>
      </c>
      <c r="I64" s="41">
        <v>0</v>
      </c>
      <c r="J64" s="41">
        <v>0</v>
      </c>
      <c r="K64" s="41">
        <v>0</v>
      </c>
      <c r="L64" s="412">
        <v>4</v>
      </c>
      <c r="M64" s="8"/>
      <c r="N64" s="8"/>
      <c r="O64" s="8"/>
    </row>
    <row r="65" spans="1:20">
      <c r="A65" s="365" t="s">
        <v>200</v>
      </c>
      <c r="B65" s="701"/>
      <c r="C65" s="102">
        <v>2017</v>
      </c>
      <c r="D65" s="103"/>
      <c r="E65" s="104"/>
      <c r="F65" s="41"/>
      <c r="G65" s="41"/>
      <c r="H65" s="41"/>
      <c r="I65" s="41"/>
      <c r="J65" s="41"/>
      <c r="K65" s="41"/>
      <c r="L65" s="85"/>
      <c r="M65" s="8"/>
      <c r="N65" s="8"/>
      <c r="O65" s="8"/>
    </row>
    <row r="66" spans="1:20">
      <c r="A66" s="365" t="s">
        <v>201</v>
      </c>
      <c r="B66" s="701"/>
      <c r="C66" s="102">
        <v>2018</v>
      </c>
      <c r="D66" s="103"/>
      <c r="E66" s="104"/>
      <c r="F66" s="41"/>
      <c r="G66" s="41"/>
      <c r="H66" s="41"/>
      <c r="I66" s="41"/>
      <c r="J66" s="41"/>
      <c r="K66" s="41"/>
      <c r="L66" s="85"/>
      <c r="M66" s="8"/>
      <c r="N66" s="8"/>
      <c r="O66" s="8"/>
    </row>
    <row r="67" spans="1:20" ht="17.25" customHeight="1">
      <c r="A67" s="365" t="s">
        <v>202</v>
      </c>
      <c r="B67" s="701"/>
      <c r="C67" s="102">
        <v>2019</v>
      </c>
      <c r="D67" s="103"/>
      <c r="E67" s="104"/>
      <c r="F67" s="41"/>
      <c r="G67" s="41"/>
      <c r="H67" s="41"/>
      <c r="I67" s="41"/>
      <c r="J67" s="41"/>
      <c r="K67" s="41"/>
      <c r="L67" s="85"/>
      <c r="M67" s="8"/>
      <c r="N67" s="8"/>
      <c r="O67" s="8"/>
    </row>
    <row r="68" spans="1:20" ht="16.5" customHeight="1">
      <c r="A68" s="365"/>
      <c r="B68" s="701"/>
      <c r="C68" s="102">
        <v>2020</v>
      </c>
      <c r="D68" s="103"/>
      <c r="E68" s="104"/>
      <c r="F68" s="41"/>
      <c r="G68" s="41"/>
      <c r="H68" s="41"/>
      <c r="I68" s="41"/>
      <c r="J68" s="41"/>
      <c r="K68" s="41"/>
      <c r="L68" s="85"/>
      <c r="M68" s="76"/>
      <c r="N68" s="76"/>
      <c r="O68" s="76"/>
    </row>
    <row r="69" spans="1:20" ht="18" customHeight="1" thickBot="1">
      <c r="A69" s="705"/>
      <c r="B69" s="702"/>
      <c r="C69" s="105" t="s">
        <v>13</v>
      </c>
      <c r="D69" s="106">
        <f>SUM(D62:D68)</f>
        <v>4</v>
      </c>
      <c r="E69" s="107">
        <f>SUM(E62:E68)</f>
        <v>0</v>
      </c>
      <c r="F69" s="108">
        <f t="shared" ref="F69:I69" si="4">SUM(F62:F68)</f>
        <v>0</v>
      </c>
      <c r="G69" s="108">
        <f t="shared" si="4"/>
        <v>0</v>
      </c>
      <c r="H69" s="108">
        <f t="shared" si="4"/>
        <v>0</v>
      </c>
      <c r="I69" s="108">
        <f t="shared" si="4"/>
        <v>0</v>
      </c>
      <c r="J69" s="108"/>
      <c r="K69" s="108">
        <f>SUM(K62:K68)</f>
        <v>0</v>
      </c>
      <c r="L69" s="109">
        <f>SUM(L62:L68)</f>
        <v>4</v>
      </c>
      <c r="M69" s="76"/>
      <c r="N69" s="76"/>
      <c r="O69" s="76"/>
    </row>
    <row r="70" spans="1:20" ht="20.25" customHeight="1" thickBot="1">
      <c r="A70" s="110"/>
      <c r="B70" s="111"/>
      <c r="C70" s="112"/>
      <c r="D70" s="113"/>
      <c r="E70" s="113"/>
      <c r="F70" s="113"/>
      <c r="G70" s="113"/>
      <c r="H70" s="936"/>
      <c r="I70" s="114"/>
      <c r="J70" s="385"/>
      <c r="K70" s="385"/>
      <c r="L70" s="385"/>
      <c r="M70" s="385"/>
      <c r="N70" s="385"/>
      <c r="O70" s="385"/>
      <c r="P70" s="31"/>
      <c r="Q70" s="31"/>
      <c r="R70" s="31"/>
      <c r="S70" s="31"/>
      <c r="T70" s="31"/>
    </row>
    <row r="71" spans="1:20" ht="132" customHeight="1">
      <c r="A71" s="908" t="s">
        <v>39</v>
      </c>
      <c r="B71" s="909" t="s">
        <v>8</v>
      </c>
      <c r="C71" s="69" t="s">
        <v>9</v>
      </c>
      <c r="D71" s="115" t="s">
        <v>40</v>
      </c>
      <c r="E71" s="115" t="s">
        <v>41</v>
      </c>
      <c r="F71" s="116" t="s">
        <v>42</v>
      </c>
      <c r="G71" s="874" t="s">
        <v>43</v>
      </c>
      <c r="H71" s="92" t="s">
        <v>14</v>
      </c>
      <c r="I71" s="119" t="s">
        <v>15</v>
      </c>
      <c r="J71" s="93" t="s">
        <v>16</v>
      </c>
      <c r="K71" s="93" t="s">
        <v>17</v>
      </c>
      <c r="L71" s="93" t="s">
        <v>18</v>
      </c>
      <c r="M71" s="386" t="s">
        <v>19</v>
      </c>
      <c r="N71" s="93" t="s">
        <v>20</v>
      </c>
      <c r="O71" s="96" t="s">
        <v>21</v>
      </c>
    </row>
    <row r="72" spans="1:20" ht="15" customHeight="1">
      <c r="A72" s="363" t="s">
        <v>203</v>
      </c>
      <c r="B72" s="701"/>
      <c r="C72" s="73">
        <v>2014</v>
      </c>
      <c r="D72" s="123"/>
      <c r="E72" s="123"/>
      <c r="F72" s="123"/>
      <c r="G72" s="124">
        <f>SUM(D72:F72)</f>
        <v>0</v>
      </c>
      <c r="H72" s="33"/>
      <c r="I72" s="125"/>
      <c r="J72" s="101"/>
      <c r="K72" s="101"/>
      <c r="L72" s="101"/>
      <c r="M72" s="101"/>
      <c r="N72" s="101"/>
      <c r="O72" s="126"/>
    </row>
    <row r="73" spans="1:20" ht="27.75" customHeight="1">
      <c r="A73" s="1387" t="s">
        <v>204</v>
      </c>
      <c r="B73" s="1808"/>
      <c r="C73" s="74">
        <v>2015</v>
      </c>
      <c r="D73" s="127"/>
      <c r="E73" s="127"/>
      <c r="F73" s="127"/>
      <c r="G73" s="124">
        <f t="shared" ref="G73:G78" si="5">SUM(D73:F73)</f>
        <v>0</v>
      </c>
      <c r="H73" s="40"/>
      <c r="I73" s="40"/>
      <c r="J73" s="41"/>
      <c r="K73" s="41"/>
      <c r="L73" s="41"/>
      <c r="M73" s="41"/>
      <c r="N73" s="41"/>
      <c r="O73" s="85"/>
    </row>
    <row r="74" spans="1:20" ht="20.25" customHeight="1">
      <c r="A74" s="364" t="s">
        <v>205</v>
      </c>
      <c r="B74" s="701"/>
      <c r="C74" s="74">
        <v>2016</v>
      </c>
      <c r="D74" s="127">
        <v>624</v>
      </c>
      <c r="E74" s="127">
        <v>1</v>
      </c>
      <c r="F74" s="127">
        <v>3</v>
      </c>
      <c r="G74" s="124">
        <f t="shared" si="5"/>
        <v>628</v>
      </c>
      <c r="H74" s="40">
        <v>0</v>
      </c>
      <c r="I74" s="40">
        <v>1</v>
      </c>
      <c r="J74" s="41">
        <v>0</v>
      </c>
      <c r="K74" s="41">
        <v>0</v>
      </c>
      <c r="L74" s="41">
        <v>0</v>
      </c>
      <c r="M74" s="41">
        <v>0</v>
      </c>
      <c r="N74" s="41">
        <v>0</v>
      </c>
      <c r="O74" s="85">
        <v>627</v>
      </c>
    </row>
    <row r="75" spans="1:20">
      <c r="A75" s="364" t="s">
        <v>206</v>
      </c>
      <c r="B75" s="701"/>
      <c r="C75" s="74">
        <v>2017</v>
      </c>
      <c r="D75" s="127"/>
      <c r="E75" s="127"/>
      <c r="F75" s="127"/>
      <c r="G75" s="124">
        <f t="shared" si="5"/>
        <v>0</v>
      </c>
      <c r="H75" s="40"/>
      <c r="I75" s="40"/>
      <c r="J75" s="41"/>
      <c r="K75" s="41"/>
      <c r="L75" s="41"/>
      <c r="M75" s="41"/>
      <c r="N75" s="41"/>
      <c r="O75" s="85"/>
    </row>
    <row r="76" spans="1:20">
      <c r="A76" s="364" t="s">
        <v>207</v>
      </c>
      <c r="B76" s="701"/>
      <c r="C76" s="74">
        <v>2018</v>
      </c>
      <c r="D76" s="127"/>
      <c r="E76" s="127"/>
      <c r="F76" s="127"/>
      <c r="G76" s="124">
        <f t="shared" si="5"/>
        <v>0</v>
      </c>
      <c r="H76" s="40"/>
      <c r="I76" s="40"/>
      <c r="J76" s="41"/>
      <c r="K76" s="41"/>
      <c r="L76" s="41"/>
      <c r="M76" s="41"/>
      <c r="N76" s="41"/>
      <c r="O76" s="85"/>
    </row>
    <row r="77" spans="1:20" ht="49.5" customHeight="1">
      <c r="A77" s="1799" t="s">
        <v>208</v>
      </c>
      <c r="B77" s="1800"/>
      <c r="C77" s="326">
        <v>2019</v>
      </c>
      <c r="D77" s="127"/>
      <c r="E77" s="127"/>
      <c r="F77" s="127"/>
      <c r="G77" s="124">
        <f t="shared" si="5"/>
        <v>0</v>
      </c>
      <c r="H77" s="40"/>
      <c r="I77" s="40"/>
      <c r="J77" s="41"/>
      <c r="K77" s="41"/>
      <c r="L77" s="41"/>
      <c r="M77" s="41"/>
      <c r="N77" s="41"/>
      <c r="O77" s="85"/>
    </row>
    <row r="78" spans="1:20" ht="17.25" customHeight="1">
      <c r="A78" s="379" t="s">
        <v>209</v>
      </c>
      <c r="B78" s="701"/>
      <c r="C78" s="326">
        <v>2020</v>
      </c>
      <c r="D78" s="127"/>
      <c r="E78" s="127"/>
      <c r="F78" s="127"/>
      <c r="G78" s="124">
        <f t="shared" si="5"/>
        <v>0</v>
      </c>
      <c r="H78" s="40"/>
      <c r="I78" s="40"/>
      <c r="J78" s="41"/>
      <c r="K78" s="41"/>
      <c r="L78" s="41"/>
      <c r="M78" s="41"/>
      <c r="N78" s="41"/>
      <c r="O78" s="85"/>
    </row>
    <row r="79" spans="1:20" ht="15.75" customHeight="1" thickBot="1">
      <c r="A79" s="1797" t="s">
        <v>210</v>
      </c>
      <c r="B79" s="1798"/>
      <c r="C79" s="128" t="s">
        <v>13</v>
      </c>
      <c r="D79" s="106">
        <f>SUM(D72:D78)</f>
        <v>624</v>
      </c>
      <c r="E79" s="106">
        <f>SUM(E72:E78)</f>
        <v>1</v>
      </c>
      <c r="F79" s="106">
        <f>SUM(F72:F78)</f>
        <v>3</v>
      </c>
      <c r="G79" s="129">
        <f>SUM(G72:G78)</f>
        <v>628</v>
      </c>
      <c r="H79" s="130">
        <v>0</v>
      </c>
      <c r="I79" s="131">
        <f t="shared" ref="I79:O79" si="6">SUM(I72:I78)</f>
        <v>1</v>
      </c>
      <c r="J79" s="108">
        <f t="shared" si="6"/>
        <v>0</v>
      </c>
      <c r="K79" s="108">
        <f t="shared" si="6"/>
        <v>0</v>
      </c>
      <c r="L79" s="108">
        <f t="shared" si="6"/>
        <v>0</v>
      </c>
      <c r="M79" s="108">
        <f t="shared" si="6"/>
        <v>0</v>
      </c>
      <c r="N79" s="108">
        <f t="shared" si="6"/>
        <v>0</v>
      </c>
      <c r="O79" s="109">
        <f t="shared" si="6"/>
        <v>627</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910" t="s">
        <v>45</v>
      </c>
      <c r="B84" s="911" t="s">
        <v>46</v>
      </c>
      <c r="C84" s="141" t="s">
        <v>9</v>
      </c>
      <c r="D84" s="877"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v>0</v>
      </c>
      <c r="E87" s="104">
        <v>0</v>
      </c>
      <c r="F87" s="41">
        <v>0</v>
      </c>
      <c r="G87" s="41">
        <v>0</v>
      </c>
      <c r="H87" s="41">
        <v>0</v>
      </c>
      <c r="I87" s="41">
        <v>0</v>
      </c>
      <c r="J87" s="41">
        <v>0</v>
      </c>
      <c r="K87" s="85">
        <v>0</v>
      </c>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792" t="s">
        <v>56</v>
      </c>
      <c r="B96" s="1793" t="s">
        <v>57</v>
      </c>
      <c r="C96" s="1795" t="s">
        <v>9</v>
      </c>
      <c r="D96" s="1729" t="s">
        <v>58</v>
      </c>
      <c r="E96" s="1730"/>
      <c r="F96" s="817" t="s">
        <v>59</v>
      </c>
      <c r="G96" s="912"/>
      <c r="H96" s="912"/>
      <c r="I96" s="912"/>
      <c r="J96" s="912"/>
      <c r="K96" s="912"/>
      <c r="L96" s="912"/>
      <c r="M96" s="879"/>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935" t="s">
        <v>211</v>
      </c>
      <c r="B98" s="701"/>
      <c r="C98" s="98">
        <v>2014</v>
      </c>
      <c r="D98" s="33"/>
      <c r="E98" s="34"/>
      <c r="F98" s="166"/>
      <c r="G98" s="167"/>
      <c r="H98" s="167"/>
      <c r="I98" s="167"/>
      <c r="J98" s="167"/>
      <c r="K98" s="167"/>
      <c r="L98" s="167"/>
      <c r="M98" s="168"/>
      <c r="N98" s="157"/>
      <c r="O98" s="157"/>
      <c r="P98" s="157"/>
    </row>
    <row r="99" spans="1:16" ht="16.5" customHeight="1">
      <c r="A99" s="365" t="s">
        <v>212</v>
      </c>
      <c r="B99" s="701"/>
      <c r="C99" s="102">
        <v>2015</v>
      </c>
      <c r="D99" s="40"/>
      <c r="E99" s="41"/>
      <c r="F99" s="169"/>
      <c r="G99" s="170"/>
      <c r="H99" s="170"/>
      <c r="I99" s="170"/>
      <c r="J99" s="170"/>
      <c r="K99" s="170"/>
      <c r="L99" s="170"/>
      <c r="M99" s="171"/>
      <c r="N99" s="157"/>
      <c r="O99" s="157"/>
      <c r="P99" s="157"/>
    </row>
    <row r="100" spans="1:16" ht="16.5" customHeight="1">
      <c r="A100" s="365"/>
      <c r="B100" s="701"/>
      <c r="C100" s="102">
        <v>2016</v>
      </c>
      <c r="D100" s="387">
        <v>1</v>
      </c>
      <c r="E100" s="41">
        <v>1</v>
      </c>
      <c r="F100" s="169">
        <v>0</v>
      </c>
      <c r="G100" s="170">
        <v>0</v>
      </c>
      <c r="H100" s="170">
        <v>0</v>
      </c>
      <c r="I100" s="170">
        <v>0</v>
      </c>
      <c r="J100" s="170">
        <v>0</v>
      </c>
      <c r="K100" s="170">
        <v>0</v>
      </c>
      <c r="L100" s="170">
        <v>0</v>
      </c>
      <c r="M100" s="171">
        <v>1</v>
      </c>
      <c r="N100" s="157"/>
      <c r="O100" s="157"/>
      <c r="P100" s="157"/>
    </row>
    <row r="101" spans="1:16" ht="16.5" customHeight="1">
      <c r="A101" s="937" t="s">
        <v>213</v>
      </c>
      <c r="B101" s="701"/>
      <c r="C101" s="102">
        <v>2017</v>
      </c>
      <c r="D101" s="40"/>
      <c r="E101" s="41"/>
      <c r="F101" s="169"/>
      <c r="G101" s="170"/>
      <c r="H101" s="170"/>
      <c r="I101" s="170"/>
      <c r="J101" s="170"/>
      <c r="K101" s="170"/>
      <c r="L101" s="170"/>
      <c r="M101" s="171"/>
      <c r="N101" s="157"/>
      <c r="O101" s="157"/>
      <c r="P101" s="157"/>
    </row>
    <row r="102" spans="1:16" ht="15.75" customHeight="1">
      <c r="A102" s="937" t="s">
        <v>214</v>
      </c>
      <c r="B102" s="701"/>
      <c r="C102" s="102">
        <v>2018</v>
      </c>
      <c r="D102" s="40"/>
      <c r="E102" s="41"/>
      <c r="F102" s="169"/>
      <c r="G102" s="170"/>
      <c r="H102" s="170"/>
      <c r="I102" s="170"/>
      <c r="J102" s="170"/>
      <c r="K102" s="170"/>
      <c r="L102" s="170"/>
      <c r="M102" s="171"/>
      <c r="N102" s="157"/>
      <c r="O102" s="157"/>
      <c r="P102" s="157"/>
    </row>
    <row r="103" spans="1:16" ht="14.25" customHeight="1">
      <c r="A103" s="365" t="s">
        <v>215</v>
      </c>
      <c r="B103" s="701"/>
      <c r="C103" s="102">
        <v>2019</v>
      </c>
      <c r="D103" s="40"/>
      <c r="E103" s="41"/>
      <c r="F103" s="169"/>
      <c r="G103" s="170"/>
      <c r="H103" s="170"/>
      <c r="I103" s="170"/>
      <c r="J103" s="170"/>
      <c r="K103" s="170"/>
      <c r="L103" s="170"/>
      <c r="M103" s="171"/>
      <c r="N103" s="157"/>
      <c r="O103" s="157"/>
      <c r="P103" s="157"/>
    </row>
    <row r="104" spans="1:16" ht="14.25" customHeight="1">
      <c r="A104" s="365" t="s">
        <v>216</v>
      </c>
      <c r="B104" s="701"/>
      <c r="C104" s="102">
        <v>2020</v>
      </c>
      <c r="D104" s="40"/>
      <c r="E104" s="41"/>
      <c r="F104" s="169"/>
      <c r="G104" s="170"/>
      <c r="H104" s="170"/>
      <c r="I104" s="170"/>
      <c r="J104" s="170"/>
      <c r="K104" s="170"/>
      <c r="L104" s="170"/>
      <c r="M104" s="171"/>
      <c r="N104" s="157"/>
      <c r="O104" s="157"/>
      <c r="P104" s="157"/>
    </row>
    <row r="105" spans="1:16" ht="19.5" customHeight="1" thickBot="1">
      <c r="A105" s="703"/>
      <c r="B105" s="702"/>
      <c r="C105" s="105" t="s">
        <v>13</v>
      </c>
      <c r="D105" s="131">
        <f>SUM(D98:D104)</f>
        <v>1</v>
      </c>
      <c r="E105" s="108">
        <f t="shared" ref="E105:K105" si="8">SUM(E98:E104)</f>
        <v>1</v>
      </c>
      <c r="F105" s="172">
        <f t="shared" si="8"/>
        <v>0</v>
      </c>
      <c r="G105" s="173">
        <f t="shared" si="8"/>
        <v>0</v>
      </c>
      <c r="H105" s="173">
        <f t="shared" si="8"/>
        <v>0</v>
      </c>
      <c r="I105" s="173">
        <f>SUM(I98:I104)</f>
        <v>0</v>
      </c>
      <c r="J105" s="173">
        <f t="shared" si="8"/>
        <v>0</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792" t="s">
        <v>64</v>
      </c>
      <c r="B107" s="1793" t="s">
        <v>57</v>
      </c>
      <c r="C107" s="1795" t="s">
        <v>9</v>
      </c>
      <c r="D107" s="1796" t="s">
        <v>65</v>
      </c>
      <c r="E107" s="817" t="s">
        <v>66</v>
      </c>
      <c r="F107" s="912"/>
      <c r="G107" s="912"/>
      <c r="H107" s="912"/>
      <c r="I107" s="912"/>
      <c r="J107" s="912"/>
      <c r="K107" s="912"/>
      <c r="L107" s="879"/>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v>0</v>
      </c>
      <c r="E111" s="169">
        <v>0</v>
      </c>
      <c r="F111" s="170">
        <v>0</v>
      </c>
      <c r="G111" s="170">
        <v>0</v>
      </c>
      <c r="H111" s="170">
        <v>0</v>
      </c>
      <c r="I111" s="170">
        <v>0</v>
      </c>
      <c r="J111" s="170">
        <v>0</v>
      </c>
      <c r="K111" s="170">
        <v>0</v>
      </c>
      <c r="L111" s="171">
        <v>0</v>
      </c>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792" t="s">
        <v>67</v>
      </c>
      <c r="B118" s="1793" t="s">
        <v>57</v>
      </c>
      <c r="C118" s="1795" t="s">
        <v>9</v>
      </c>
      <c r="D118" s="1796" t="s">
        <v>68</v>
      </c>
      <c r="E118" s="817" t="s">
        <v>66</v>
      </c>
      <c r="F118" s="912"/>
      <c r="G118" s="912"/>
      <c r="H118" s="912"/>
      <c r="I118" s="912"/>
      <c r="J118" s="912"/>
      <c r="K118" s="912"/>
      <c r="L118" s="879"/>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v>0</v>
      </c>
      <c r="E122" s="169">
        <v>0</v>
      </c>
      <c r="F122" s="170">
        <v>0</v>
      </c>
      <c r="G122" s="170">
        <v>0</v>
      </c>
      <c r="H122" s="170">
        <v>0</v>
      </c>
      <c r="I122" s="170">
        <v>0</v>
      </c>
      <c r="J122" s="170">
        <v>0</v>
      </c>
      <c r="K122" s="170">
        <v>0</v>
      </c>
      <c r="L122" s="171">
        <v>0</v>
      </c>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792" t="s">
        <v>69</v>
      </c>
      <c r="B129" s="1793" t="s">
        <v>57</v>
      </c>
      <c r="C129" s="913" t="s">
        <v>9</v>
      </c>
      <c r="D129" s="819" t="s">
        <v>70</v>
      </c>
      <c r="E129" s="914"/>
      <c r="F129" s="914"/>
      <c r="G129" s="938"/>
      <c r="H129" s="177"/>
      <c r="I129" s="177"/>
      <c r="J129" s="177"/>
      <c r="K129" s="177"/>
      <c r="L129" s="177"/>
      <c r="M129" s="177"/>
      <c r="N129" s="177"/>
    </row>
    <row r="130" spans="1:16" ht="77.25" customHeight="1">
      <c r="A130" s="1441"/>
      <c r="B130" s="1443"/>
      <c r="C130" s="704"/>
      <c r="D130" s="158" t="s">
        <v>71</v>
      </c>
      <c r="E130" s="185" t="s">
        <v>72</v>
      </c>
      <c r="F130" s="159" t="s">
        <v>73</v>
      </c>
      <c r="G130" s="388" t="s">
        <v>13</v>
      </c>
      <c r="H130" s="177"/>
      <c r="I130" s="177"/>
      <c r="J130" s="177"/>
      <c r="K130" s="177"/>
      <c r="L130" s="177"/>
      <c r="M130" s="177"/>
      <c r="N130" s="177"/>
    </row>
    <row r="131" spans="1:16" ht="15" customHeight="1">
      <c r="A131" s="363" t="s">
        <v>217</v>
      </c>
      <c r="B131" s="699"/>
      <c r="C131" s="98">
        <v>2015</v>
      </c>
      <c r="D131" s="33"/>
      <c r="E131" s="34"/>
      <c r="F131" s="34"/>
      <c r="G131" s="389">
        <f t="shared" ref="G131:G136" si="11">SUM(D131:F131)</f>
        <v>0</v>
      </c>
      <c r="H131" s="177"/>
      <c r="I131" s="177"/>
      <c r="J131" s="177"/>
      <c r="K131" s="177"/>
      <c r="L131" s="177"/>
      <c r="M131" s="177"/>
      <c r="N131" s="177"/>
    </row>
    <row r="132" spans="1:16">
      <c r="A132" s="364" t="s">
        <v>218</v>
      </c>
      <c r="B132" s="699"/>
      <c r="C132" s="102">
        <v>2016</v>
      </c>
      <c r="D132" s="40">
        <v>13</v>
      </c>
      <c r="E132" s="41">
        <v>0</v>
      </c>
      <c r="F132" s="41">
        <v>0</v>
      </c>
      <c r="G132" s="389">
        <f t="shared" si="11"/>
        <v>13</v>
      </c>
      <c r="H132" s="177"/>
      <c r="I132" s="177"/>
      <c r="J132" s="177"/>
      <c r="K132" s="177"/>
      <c r="L132" s="177"/>
      <c r="M132" s="177"/>
      <c r="N132" s="177"/>
    </row>
    <row r="133" spans="1:16">
      <c r="A133" s="364"/>
      <c r="B133" s="699"/>
      <c r="C133" s="102">
        <v>2017</v>
      </c>
      <c r="D133" s="40"/>
      <c r="E133" s="41"/>
      <c r="F133" s="41"/>
      <c r="G133" s="389">
        <f t="shared" si="11"/>
        <v>0</v>
      </c>
      <c r="H133" s="177"/>
      <c r="I133" s="177"/>
      <c r="J133" s="177"/>
      <c r="K133" s="177"/>
      <c r="L133" s="177"/>
      <c r="M133" s="177"/>
      <c r="N133" s="177"/>
    </row>
    <row r="134" spans="1:16">
      <c r="A134" s="364"/>
      <c r="B134" s="699"/>
      <c r="C134" s="102">
        <v>2018</v>
      </c>
      <c r="D134" s="40"/>
      <c r="E134" s="41"/>
      <c r="F134" s="41"/>
      <c r="G134" s="389">
        <f t="shared" si="11"/>
        <v>0</v>
      </c>
      <c r="H134" s="177"/>
      <c r="I134" s="177"/>
      <c r="J134" s="177"/>
      <c r="K134" s="177"/>
      <c r="L134" s="177"/>
      <c r="M134" s="177"/>
      <c r="N134" s="177"/>
    </row>
    <row r="135" spans="1:16">
      <c r="A135" s="364"/>
      <c r="B135" s="699"/>
      <c r="C135" s="102">
        <v>2019</v>
      </c>
      <c r="D135" s="40"/>
      <c r="E135" s="41"/>
      <c r="F135" s="41"/>
      <c r="G135" s="389">
        <f t="shared" si="11"/>
        <v>0</v>
      </c>
      <c r="H135" s="177"/>
      <c r="I135" s="177"/>
      <c r="J135" s="177"/>
      <c r="K135" s="177"/>
      <c r="L135" s="177"/>
      <c r="M135" s="177"/>
      <c r="N135" s="177"/>
    </row>
    <row r="136" spans="1:16">
      <c r="A136" s="364"/>
      <c r="B136" s="699"/>
      <c r="C136" s="102">
        <v>2020</v>
      </c>
      <c r="D136" s="40"/>
      <c r="E136" s="41"/>
      <c r="F136" s="41"/>
      <c r="G136" s="389">
        <f t="shared" si="11"/>
        <v>0</v>
      </c>
      <c r="H136" s="177"/>
      <c r="I136" s="177"/>
      <c r="J136" s="177"/>
      <c r="K136" s="177"/>
      <c r="L136" s="177"/>
      <c r="M136" s="177"/>
      <c r="N136" s="177"/>
    </row>
    <row r="137" spans="1:16" ht="17.25" customHeight="1" thickBot="1">
      <c r="A137" s="383"/>
      <c r="B137" s="700"/>
      <c r="C137" s="105" t="s">
        <v>13</v>
      </c>
      <c r="D137" s="131">
        <f>SUM(D131:D136)</f>
        <v>13</v>
      </c>
      <c r="E137" s="131">
        <f t="shared" ref="E137:F137" si="12">SUM(E131:E136)</f>
        <v>0</v>
      </c>
      <c r="F137" s="131">
        <f t="shared" si="12"/>
        <v>0</v>
      </c>
      <c r="G137" s="228">
        <f>SUM(G131:G136)</f>
        <v>13</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794" t="s">
        <v>75</v>
      </c>
      <c r="B142" s="1789" t="s">
        <v>57</v>
      </c>
      <c r="C142" s="1791" t="s">
        <v>9</v>
      </c>
      <c r="D142" s="915" t="s">
        <v>76</v>
      </c>
      <c r="E142" s="916"/>
      <c r="F142" s="916"/>
      <c r="G142" s="916"/>
      <c r="H142" s="916"/>
      <c r="I142" s="917"/>
      <c r="J142" s="1785" t="s">
        <v>77</v>
      </c>
      <c r="K142" s="1786"/>
      <c r="L142" s="1786"/>
      <c r="M142" s="1786"/>
      <c r="N142" s="1787"/>
      <c r="O142" s="157"/>
      <c r="P142" s="157"/>
    </row>
    <row r="143" spans="1:16" ht="148.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390"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391"/>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392"/>
      <c r="O145" s="157"/>
      <c r="P145" s="157"/>
    </row>
    <row r="146" spans="1:16" ht="20.25" customHeight="1">
      <c r="A146" s="1424"/>
      <c r="B146" s="1425"/>
      <c r="C146" s="102">
        <v>2016</v>
      </c>
      <c r="D146" s="40">
        <v>0</v>
      </c>
      <c r="E146" s="40">
        <v>0</v>
      </c>
      <c r="F146" s="41">
        <v>0</v>
      </c>
      <c r="G146" s="170">
        <v>0</v>
      </c>
      <c r="H146" s="170">
        <v>0</v>
      </c>
      <c r="I146" s="205">
        <v>0</v>
      </c>
      <c r="J146" s="209">
        <v>0</v>
      </c>
      <c r="K146" s="210">
        <v>0</v>
      </c>
      <c r="L146" s="209">
        <v>0</v>
      </c>
      <c r="M146" s="210">
        <v>0</v>
      </c>
      <c r="N146" s="392">
        <v>0</v>
      </c>
      <c r="O146" s="157"/>
      <c r="P146" s="157"/>
    </row>
    <row r="147" spans="1:16" ht="17.25" customHeight="1">
      <c r="A147" s="1424"/>
      <c r="B147" s="1425"/>
      <c r="C147" s="102">
        <v>2017</v>
      </c>
      <c r="D147" s="40"/>
      <c r="E147" s="40"/>
      <c r="F147" s="41"/>
      <c r="G147" s="170"/>
      <c r="H147" s="170"/>
      <c r="I147" s="205">
        <f t="shared" si="13"/>
        <v>0</v>
      </c>
      <c r="J147" s="209"/>
      <c r="K147" s="210"/>
      <c r="L147" s="209"/>
      <c r="M147" s="210"/>
      <c r="N147" s="392"/>
      <c r="O147" s="157"/>
      <c r="P147" s="157"/>
    </row>
    <row r="148" spans="1:16" ht="19.5" customHeight="1">
      <c r="A148" s="1424"/>
      <c r="B148" s="1425"/>
      <c r="C148" s="102">
        <v>2018</v>
      </c>
      <c r="D148" s="40"/>
      <c r="E148" s="40"/>
      <c r="F148" s="41"/>
      <c r="G148" s="170"/>
      <c r="H148" s="170"/>
      <c r="I148" s="205">
        <f t="shared" si="13"/>
        <v>0</v>
      </c>
      <c r="J148" s="209"/>
      <c r="K148" s="210"/>
      <c r="L148" s="209"/>
      <c r="M148" s="210"/>
      <c r="N148" s="392"/>
      <c r="O148" s="157"/>
      <c r="P148" s="157"/>
    </row>
    <row r="149" spans="1:16" ht="19.5" customHeight="1">
      <c r="A149" s="1424"/>
      <c r="B149" s="1425"/>
      <c r="C149" s="102">
        <v>2019</v>
      </c>
      <c r="D149" s="40"/>
      <c r="E149" s="40"/>
      <c r="F149" s="41"/>
      <c r="G149" s="170"/>
      <c r="H149" s="170"/>
      <c r="I149" s="205">
        <f t="shared" si="13"/>
        <v>0</v>
      </c>
      <c r="J149" s="209"/>
      <c r="K149" s="210"/>
      <c r="L149" s="209"/>
      <c r="M149" s="210"/>
      <c r="N149" s="392"/>
      <c r="O149" s="157"/>
      <c r="P149" s="157"/>
    </row>
    <row r="150" spans="1:16" ht="18.75" customHeight="1">
      <c r="A150" s="1424"/>
      <c r="B150" s="1425"/>
      <c r="C150" s="102">
        <v>2020</v>
      </c>
      <c r="D150" s="40"/>
      <c r="E150" s="40"/>
      <c r="F150" s="41"/>
      <c r="G150" s="170"/>
      <c r="H150" s="170"/>
      <c r="I150" s="205">
        <f t="shared" si="13"/>
        <v>0</v>
      </c>
      <c r="J150" s="209"/>
      <c r="K150" s="210"/>
      <c r="L150" s="209"/>
      <c r="M150" s="210"/>
      <c r="N150" s="392"/>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393">
        <f>SUM(N144:N150)</f>
        <v>0</v>
      </c>
      <c r="O151" s="157"/>
      <c r="P151" s="157"/>
    </row>
    <row r="152" spans="1:16" ht="27" customHeight="1" thickBot="1">
      <c r="B152" s="216"/>
      <c r="O152" s="157"/>
      <c r="P152" s="157"/>
    </row>
    <row r="153" spans="1:16" ht="42.75" customHeight="1">
      <c r="A153" s="1788" t="s">
        <v>88</v>
      </c>
      <c r="B153" s="1789" t="s">
        <v>57</v>
      </c>
      <c r="C153" s="1790" t="s">
        <v>9</v>
      </c>
      <c r="D153" s="918" t="s">
        <v>89</v>
      </c>
      <c r="E153" s="918"/>
      <c r="F153" s="887"/>
      <c r="G153" s="887"/>
      <c r="H153" s="918" t="s">
        <v>90</v>
      </c>
      <c r="I153" s="918"/>
      <c r="J153" s="888"/>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v>0</v>
      </c>
      <c r="E157" s="170">
        <v>0</v>
      </c>
      <c r="F157" s="210">
        <v>0</v>
      </c>
      <c r="G157" s="205">
        <f t="shared" si="15"/>
        <v>0</v>
      </c>
      <c r="H157" s="209">
        <v>0</v>
      </c>
      <c r="I157" s="170">
        <v>0</v>
      </c>
      <c r="J157" s="171">
        <v>0</v>
      </c>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919"/>
      <c r="F163" s="157"/>
      <c r="G163" s="157"/>
      <c r="H163" s="157"/>
      <c r="I163" s="157"/>
      <c r="J163" s="233"/>
      <c r="K163" s="234"/>
    </row>
    <row r="164" spans="1:18" ht="95.25" customHeight="1">
      <c r="A164" s="823" t="s">
        <v>97</v>
      </c>
      <c r="B164" s="236" t="s">
        <v>98</v>
      </c>
      <c r="C164" s="931" t="s">
        <v>9</v>
      </c>
      <c r="D164" s="238" t="s">
        <v>99</v>
      </c>
      <c r="E164" s="238" t="s">
        <v>100</v>
      </c>
      <c r="F164" s="920" t="s">
        <v>101</v>
      </c>
      <c r="G164" s="238" t="s">
        <v>102</v>
      </c>
      <c r="H164" s="238" t="s">
        <v>103</v>
      </c>
      <c r="I164" s="240" t="s">
        <v>104</v>
      </c>
      <c r="J164" s="824" t="s">
        <v>105</v>
      </c>
      <c r="K164" s="824"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v>0</v>
      </c>
      <c r="E167" s="247">
        <v>0</v>
      </c>
      <c r="F167" s="247">
        <v>0</v>
      </c>
      <c r="G167" s="247">
        <v>0</v>
      </c>
      <c r="H167" s="247">
        <v>0</v>
      </c>
      <c r="I167" s="248">
        <v>0</v>
      </c>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780" t="s">
        <v>108</v>
      </c>
      <c r="B176" s="1781" t="s">
        <v>109</v>
      </c>
      <c r="C176" s="1782" t="s">
        <v>9</v>
      </c>
      <c r="D176" s="825" t="s">
        <v>110</v>
      </c>
      <c r="E176" s="921"/>
      <c r="F176" s="921"/>
      <c r="G176" s="893"/>
      <c r="H176" s="894"/>
      <c r="I176" s="1421" t="s">
        <v>111</v>
      </c>
      <c r="J176" s="1783"/>
      <c r="K176" s="1783"/>
      <c r="L176" s="1783"/>
      <c r="M176" s="1783"/>
      <c r="N176" s="1783"/>
      <c r="O176" s="1754"/>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365" t="s">
        <v>219</v>
      </c>
      <c r="B178" s="701"/>
      <c r="C178" s="98">
        <v>2014</v>
      </c>
      <c r="D178" s="33"/>
      <c r="E178" s="34"/>
      <c r="F178" s="34"/>
      <c r="G178" s="271">
        <f>SUM(D178:F178)</f>
        <v>0</v>
      </c>
      <c r="H178" s="147"/>
      <c r="I178" s="147"/>
      <c r="J178" s="34"/>
      <c r="K178" s="34"/>
      <c r="L178" s="34"/>
      <c r="M178" s="34"/>
      <c r="N178" s="34"/>
      <c r="O178" s="37"/>
    </row>
    <row r="179" spans="1:15">
      <c r="A179" s="365" t="s">
        <v>220</v>
      </c>
      <c r="B179" s="701"/>
      <c r="C179" s="102">
        <v>2015</v>
      </c>
      <c r="D179" s="40"/>
      <c r="E179" s="41"/>
      <c r="F179" s="41"/>
      <c r="G179" s="271">
        <f t="shared" ref="G179:G184" si="19">SUM(D179:F179)</f>
        <v>0</v>
      </c>
      <c r="H179" s="272"/>
      <c r="I179" s="104"/>
      <c r="J179" s="41"/>
      <c r="K179" s="41"/>
      <c r="L179" s="41"/>
      <c r="M179" s="41"/>
      <c r="N179" s="41"/>
      <c r="O179" s="85"/>
    </row>
    <row r="180" spans="1:15">
      <c r="A180" s="365"/>
      <c r="B180" s="701"/>
      <c r="C180" s="102">
        <v>2016</v>
      </c>
      <c r="D180" s="40">
        <v>2</v>
      </c>
      <c r="E180" s="41">
        <v>0</v>
      </c>
      <c r="F180" s="41">
        <v>0</v>
      </c>
      <c r="G180" s="271">
        <f t="shared" si="19"/>
        <v>2</v>
      </c>
      <c r="H180" s="272">
        <v>2</v>
      </c>
      <c r="I180" s="104">
        <v>0</v>
      </c>
      <c r="J180" s="41">
        <v>0</v>
      </c>
      <c r="K180" s="41">
        <v>0</v>
      </c>
      <c r="L180" s="41">
        <v>0</v>
      </c>
      <c r="M180" s="41">
        <v>0</v>
      </c>
      <c r="N180" s="41">
        <v>0</v>
      </c>
      <c r="O180" s="85">
        <v>2</v>
      </c>
    </row>
    <row r="181" spans="1:15">
      <c r="A181" s="365"/>
      <c r="B181" s="701"/>
      <c r="C181" s="102">
        <v>2017</v>
      </c>
      <c r="D181" s="40"/>
      <c r="E181" s="41"/>
      <c r="F181" s="41"/>
      <c r="G181" s="271">
        <f t="shared" si="19"/>
        <v>0</v>
      </c>
      <c r="H181" s="272"/>
      <c r="I181" s="104"/>
      <c r="J181" s="41"/>
      <c r="K181" s="41"/>
      <c r="L181" s="41"/>
      <c r="M181" s="41"/>
      <c r="N181" s="41"/>
      <c r="O181" s="85"/>
    </row>
    <row r="182" spans="1:15">
      <c r="A182" s="365"/>
      <c r="B182" s="701"/>
      <c r="C182" s="102">
        <v>2018</v>
      </c>
      <c r="D182" s="40"/>
      <c r="E182" s="41"/>
      <c r="F182" s="41"/>
      <c r="G182" s="271">
        <f t="shared" si="19"/>
        <v>0</v>
      </c>
      <c r="H182" s="272"/>
      <c r="I182" s="104"/>
      <c r="J182" s="41"/>
      <c r="K182" s="41"/>
      <c r="L182" s="41"/>
      <c r="M182" s="41"/>
      <c r="N182" s="41"/>
      <c r="O182" s="85"/>
    </row>
    <row r="183" spans="1:15">
      <c r="A183" s="365"/>
      <c r="B183" s="701"/>
      <c r="C183" s="102">
        <v>2019</v>
      </c>
      <c r="D183" s="40"/>
      <c r="E183" s="41"/>
      <c r="F183" s="41"/>
      <c r="G183" s="271">
        <f t="shared" si="19"/>
        <v>0</v>
      </c>
      <c r="H183" s="272"/>
      <c r="I183" s="104"/>
      <c r="J183" s="41"/>
      <c r="K183" s="41"/>
      <c r="L183" s="41"/>
      <c r="M183" s="41"/>
      <c r="N183" s="41"/>
      <c r="O183" s="85"/>
    </row>
    <row r="184" spans="1:15">
      <c r="A184" s="365"/>
      <c r="B184" s="701"/>
      <c r="C184" s="102">
        <v>2020</v>
      </c>
      <c r="D184" s="40"/>
      <c r="E184" s="41"/>
      <c r="F184" s="41"/>
      <c r="G184" s="271">
        <f t="shared" si="19"/>
        <v>0</v>
      </c>
      <c r="H184" s="272"/>
      <c r="I184" s="104"/>
      <c r="J184" s="41"/>
      <c r="K184" s="41"/>
      <c r="L184" s="41"/>
      <c r="M184" s="41"/>
      <c r="N184" s="41"/>
      <c r="O184" s="85"/>
    </row>
    <row r="185" spans="1:15" ht="45" customHeight="1" thickBot="1">
      <c r="A185" s="703"/>
      <c r="B185" s="702"/>
      <c r="C185" s="105" t="s">
        <v>13</v>
      </c>
      <c r="D185" s="131">
        <f>SUM(D178:D184)</f>
        <v>2</v>
      </c>
      <c r="E185" s="108">
        <f>SUM(E178:E184)</f>
        <v>0</v>
      </c>
      <c r="F185" s="108">
        <f>SUM(F178:F184)</f>
        <v>0</v>
      </c>
      <c r="G185" s="212">
        <f t="shared" ref="G185:O185" si="20">SUM(G178:G184)</f>
        <v>2</v>
      </c>
      <c r="H185" s="273">
        <f t="shared" si="20"/>
        <v>2</v>
      </c>
      <c r="I185" s="107">
        <f t="shared" si="20"/>
        <v>0</v>
      </c>
      <c r="J185" s="108">
        <f t="shared" si="20"/>
        <v>0</v>
      </c>
      <c r="K185" s="108">
        <f t="shared" si="20"/>
        <v>0</v>
      </c>
      <c r="L185" s="108">
        <f t="shared" si="20"/>
        <v>0</v>
      </c>
      <c r="M185" s="108">
        <f t="shared" si="20"/>
        <v>0</v>
      </c>
      <c r="N185" s="108">
        <f t="shared" si="20"/>
        <v>0</v>
      </c>
      <c r="O185" s="109">
        <f t="shared" si="20"/>
        <v>2</v>
      </c>
    </row>
    <row r="186" spans="1:15" ht="33" customHeight="1" thickBot="1"/>
    <row r="187" spans="1:15" ht="19.5" customHeight="1">
      <c r="A187" s="1758" t="s">
        <v>117</v>
      </c>
      <c r="B187" s="1781" t="s">
        <v>109</v>
      </c>
      <c r="C187" s="1398" t="s">
        <v>9</v>
      </c>
      <c r="D187" s="1400" t="s">
        <v>118</v>
      </c>
      <c r="E187" s="1784"/>
      <c r="F187" s="1784"/>
      <c r="G187" s="1742"/>
      <c r="H187" s="174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397" t="s">
        <v>221</v>
      </c>
      <c r="B189" s="706"/>
      <c r="C189" s="278">
        <v>2014</v>
      </c>
      <c r="D189" s="125"/>
      <c r="E189" s="101"/>
      <c r="F189" s="101"/>
      <c r="G189" s="279">
        <f>SUM(D189:F189)</f>
        <v>0</v>
      </c>
      <c r="H189" s="100"/>
      <c r="I189" s="101"/>
      <c r="J189" s="101"/>
      <c r="K189" s="101"/>
      <c r="L189" s="126"/>
    </row>
    <row r="190" spans="1:15">
      <c r="A190" s="363" t="s">
        <v>222</v>
      </c>
      <c r="B190" s="699"/>
      <c r="C190" s="74">
        <v>2015</v>
      </c>
      <c r="D190" s="40"/>
      <c r="E190" s="41"/>
      <c r="F190" s="41"/>
      <c r="G190" s="279">
        <f t="shared" ref="G190:G195" si="21">SUM(D190:F190)</f>
        <v>0</v>
      </c>
      <c r="H190" s="104"/>
      <c r="I190" s="41"/>
      <c r="J190" s="41"/>
      <c r="K190" s="41"/>
      <c r="L190" s="85"/>
    </row>
    <row r="191" spans="1:15">
      <c r="A191" s="366"/>
      <c r="B191" s="699"/>
      <c r="C191" s="74">
        <v>2016</v>
      </c>
      <c r="D191" s="40">
        <v>210</v>
      </c>
      <c r="E191" s="41">
        <v>0</v>
      </c>
      <c r="F191" s="41">
        <v>0</v>
      </c>
      <c r="G191" s="279">
        <f t="shared" si="21"/>
        <v>210</v>
      </c>
      <c r="H191" s="104">
        <v>0</v>
      </c>
      <c r="I191" s="41">
        <v>0</v>
      </c>
      <c r="J191" s="41">
        <v>0</v>
      </c>
      <c r="K191" s="41">
        <v>0</v>
      </c>
      <c r="L191" s="85">
        <v>210</v>
      </c>
    </row>
    <row r="192" spans="1:15">
      <c r="A192" s="366"/>
      <c r="B192" s="699"/>
      <c r="C192" s="74">
        <v>2017</v>
      </c>
      <c r="D192" s="40"/>
      <c r="E192" s="41"/>
      <c r="F192" s="41"/>
      <c r="G192" s="279">
        <f t="shared" si="21"/>
        <v>0</v>
      </c>
      <c r="H192" s="104"/>
      <c r="I192" s="41"/>
      <c r="J192" s="41"/>
      <c r="K192" s="41"/>
      <c r="L192" s="85"/>
    </row>
    <row r="193" spans="1:14">
      <c r="A193" s="366"/>
      <c r="B193" s="699"/>
      <c r="C193" s="74">
        <v>2018</v>
      </c>
      <c r="D193" s="40"/>
      <c r="E193" s="41"/>
      <c r="F193" s="41"/>
      <c r="G193" s="279">
        <f t="shared" si="21"/>
        <v>0</v>
      </c>
      <c r="H193" s="104"/>
      <c r="I193" s="41"/>
      <c r="J193" s="41"/>
      <c r="K193" s="41"/>
      <c r="L193" s="85"/>
    </row>
    <row r="194" spans="1:14">
      <c r="A194" s="366"/>
      <c r="B194" s="699"/>
      <c r="C194" s="74">
        <v>2019</v>
      </c>
      <c r="D194" s="40"/>
      <c r="E194" s="41"/>
      <c r="F194" s="41"/>
      <c r="G194" s="279">
        <f t="shared" si="21"/>
        <v>0</v>
      </c>
      <c r="H194" s="104"/>
      <c r="I194" s="41"/>
      <c r="J194" s="41"/>
      <c r="K194" s="41"/>
      <c r="L194" s="85"/>
    </row>
    <row r="195" spans="1:14">
      <c r="A195" s="366"/>
      <c r="B195" s="699"/>
      <c r="C195" s="74">
        <v>2020</v>
      </c>
      <c r="D195" s="40"/>
      <c r="E195" s="41"/>
      <c r="F195" s="41"/>
      <c r="G195" s="279">
        <f t="shared" si="21"/>
        <v>0</v>
      </c>
      <c r="H195" s="104"/>
      <c r="I195" s="41"/>
      <c r="J195" s="41"/>
      <c r="K195" s="41"/>
      <c r="L195" s="85"/>
    </row>
    <row r="196" spans="1:14" ht="15" thickBot="1">
      <c r="A196" s="367"/>
      <c r="B196" s="700"/>
      <c r="C196" s="128" t="s">
        <v>13</v>
      </c>
      <c r="D196" s="131">
        <f t="shared" ref="D196:L196" si="22">SUM(D189:D195)</f>
        <v>210</v>
      </c>
      <c r="E196" s="108">
        <f t="shared" si="22"/>
        <v>0</v>
      </c>
      <c r="F196" s="108">
        <f t="shared" si="22"/>
        <v>0</v>
      </c>
      <c r="G196" s="280">
        <f t="shared" si="22"/>
        <v>210</v>
      </c>
      <c r="H196" s="107">
        <f t="shared" si="22"/>
        <v>0</v>
      </c>
      <c r="I196" s="108">
        <f t="shared" si="22"/>
        <v>0</v>
      </c>
      <c r="J196" s="108">
        <f t="shared" si="22"/>
        <v>0</v>
      </c>
      <c r="K196" s="108">
        <f t="shared" si="22"/>
        <v>0</v>
      </c>
      <c r="L196" s="109">
        <f t="shared" si="22"/>
        <v>210</v>
      </c>
    </row>
    <row r="198" spans="1:14" ht="15" thickBot="1">
      <c r="A198" s="234"/>
      <c r="B198" s="234"/>
      <c r="C198" s="234"/>
      <c r="D198" s="234"/>
      <c r="E198" s="234"/>
      <c r="F198" s="234"/>
      <c r="G198" s="234"/>
      <c r="H198" s="234"/>
      <c r="I198" s="234"/>
      <c r="J198" s="234"/>
      <c r="K198" s="234"/>
      <c r="L198" s="234"/>
    </row>
    <row r="199" spans="1:14" ht="21">
      <c r="A199" s="281" t="s">
        <v>128</v>
      </c>
      <c r="B199" s="281"/>
      <c r="C199" s="282"/>
      <c r="D199" s="282"/>
      <c r="E199" s="282"/>
      <c r="F199" s="282"/>
      <c r="G199" s="282"/>
      <c r="H199" s="282"/>
      <c r="I199" s="282"/>
      <c r="J199" s="282"/>
      <c r="K199" s="282"/>
      <c r="L199" s="939"/>
      <c r="M199" s="66"/>
      <c r="N199" s="66"/>
    </row>
    <row r="200" spans="1:14" ht="10.5" customHeight="1" thickBot="1">
      <c r="A200" s="283"/>
      <c r="B200" s="283"/>
      <c r="C200" s="282"/>
      <c r="D200" s="282"/>
      <c r="E200" s="282"/>
      <c r="F200" s="282"/>
      <c r="G200" s="282"/>
      <c r="H200" s="282"/>
      <c r="I200" s="282"/>
      <c r="J200" s="282"/>
      <c r="K200" s="282"/>
      <c r="L200" s="398"/>
    </row>
    <row r="201" spans="1:14" s="31" customFormat="1" ht="101.25" customHeight="1">
      <c r="A201" s="922" t="s">
        <v>129</v>
      </c>
      <c r="B201" s="940" t="s">
        <v>109</v>
      </c>
      <c r="C201" s="286" t="s">
        <v>9</v>
      </c>
      <c r="D201" s="828" t="s">
        <v>130</v>
      </c>
      <c r="E201" s="288" t="s">
        <v>131</v>
      </c>
      <c r="F201" s="288" t="s">
        <v>132</v>
      </c>
      <c r="G201" s="286" t="s">
        <v>133</v>
      </c>
      <c r="H201" s="923" t="s">
        <v>134</v>
      </c>
      <c r="I201" s="829" t="s">
        <v>135</v>
      </c>
      <c r="J201" s="830" t="s">
        <v>136</v>
      </c>
      <c r="K201" s="288" t="s">
        <v>137</v>
      </c>
      <c r="L201" s="292" t="s">
        <v>138</v>
      </c>
    </row>
    <row r="202" spans="1:14" ht="15" customHeight="1">
      <c r="A202" s="1776"/>
      <c r="B202" s="1507"/>
      <c r="C202" s="73">
        <v>2014</v>
      </c>
      <c r="D202" s="33"/>
      <c r="E202" s="34"/>
      <c r="F202" s="34"/>
      <c r="G202" s="32"/>
      <c r="H202" s="293"/>
      <c r="I202" s="294"/>
      <c r="J202" s="295"/>
      <c r="K202" s="34"/>
      <c r="L202" s="37"/>
    </row>
    <row r="203" spans="1:14">
      <c r="A203" s="1777"/>
      <c r="B203" s="1388"/>
      <c r="C203" s="74">
        <v>2015</v>
      </c>
      <c r="D203" s="40"/>
      <c r="E203" s="41"/>
      <c r="F203" s="41"/>
      <c r="G203" s="39"/>
      <c r="H203" s="296"/>
      <c r="I203" s="297"/>
      <c r="J203" s="298"/>
      <c r="K203" s="41"/>
      <c r="L203" s="85"/>
    </row>
    <row r="204" spans="1:14">
      <c r="A204" s="1777"/>
      <c r="B204" s="1388"/>
      <c r="C204" s="74">
        <v>2016</v>
      </c>
      <c r="D204" s="40">
        <v>0</v>
      </c>
      <c r="E204" s="41">
        <v>0</v>
      </c>
      <c r="F204" s="41">
        <v>0</v>
      </c>
      <c r="G204" s="39">
        <v>0</v>
      </c>
      <c r="H204" s="296">
        <v>0</v>
      </c>
      <c r="I204" s="297">
        <v>0</v>
      </c>
      <c r="J204" s="298">
        <v>0</v>
      </c>
      <c r="K204" s="41">
        <v>0</v>
      </c>
      <c r="L204" s="85">
        <v>0</v>
      </c>
    </row>
    <row r="205" spans="1:14">
      <c r="A205" s="1777"/>
      <c r="B205" s="1388"/>
      <c r="C205" s="74">
        <v>2017</v>
      </c>
      <c r="D205" s="40"/>
      <c r="E205" s="41"/>
      <c r="F205" s="41"/>
      <c r="G205" s="39"/>
      <c r="H205" s="296"/>
      <c r="I205" s="297"/>
      <c r="J205" s="298"/>
      <c r="K205" s="41"/>
      <c r="L205" s="85"/>
    </row>
    <row r="206" spans="1:14">
      <c r="A206" s="1777"/>
      <c r="B206" s="1388"/>
      <c r="C206" s="74">
        <v>2018</v>
      </c>
      <c r="D206" s="40"/>
      <c r="E206" s="41"/>
      <c r="F206" s="41"/>
      <c r="G206" s="39"/>
      <c r="H206" s="296"/>
      <c r="I206" s="297"/>
      <c r="J206" s="298"/>
      <c r="K206" s="41"/>
      <c r="L206" s="85"/>
    </row>
    <row r="207" spans="1:14">
      <c r="A207" s="1777"/>
      <c r="B207" s="1388"/>
      <c r="C207" s="74">
        <v>2019</v>
      </c>
      <c r="D207" s="40"/>
      <c r="E207" s="41"/>
      <c r="F207" s="41"/>
      <c r="G207" s="39"/>
      <c r="H207" s="296"/>
      <c r="I207" s="297"/>
      <c r="J207" s="298"/>
      <c r="K207" s="41"/>
      <c r="L207" s="85"/>
    </row>
    <row r="208" spans="1:14">
      <c r="A208" s="1777"/>
      <c r="B208" s="1388"/>
      <c r="C208" s="74">
        <v>2020</v>
      </c>
      <c r="D208" s="299"/>
      <c r="E208" s="300"/>
      <c r="F208" s="300"/>
      <c r="G208" s="301"/>
      <c r="H208" s="302"/>
      <c r="I208" s="303"/>
      <c r="J208" s="304"/>
      <c r="K208" s="300"/>
      <c r="L208" s="305"/>
    </row>
    <row r="209" spans="1:12" ht="20.25" customHeight="1" thickBot="1">
      <c r="A209" s="1778"/>
      <c r="B209" s="1779"/>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09">
        <f t="shared" si="23"/>
        <v>0</v>
      </c>
    </row>
    <row r="211" spans="1:12" ht="15" thickBot="1"/>
    <row r="212" spans="1:12" ht="29.4">
      <c r="A212" s="924" t="s">
        <v>139</v>
      </c>
      <c r="B212" s="307" t="s">
        <v>140</v>
      </c>
      <c r="C212" s="308">
        <v>2014</v>
      </c>
      <c r="D212" s="309">
        <v>2015</v>
      </c>
      <c r="E212" s="309">
        <v>2016</v>
      </c>
      <c r="F212" s="309">
        <v>2017</v>
      </c>
      <c r="G212" s="309">
        <v>2018</v>
      </c>
      <c r="H212" s="309">
        <v>2019</v>
      </c>
      <c r="I212" s="310">
        <v>2020</v>
      </c>
    </row>
    <row r="213" spans="1:12" ht="15" customHeight="1">
      <c r="A213" t="s">
        <v>141</v>
      </c>
      <c r="B213" s="400"/>
      <c r="C213" s="73"/>
      <c r="D213" s="127"/>
      <c r="E213" s="371"/>
      <c r="F213" s="127"/>
      <c r="G213" s="127"/>
      <c r="H213" s="127"/>
      <c r="I213" s="311"/>
    </row>
    <row r="214" spans="1:12">
      <c r="A214" t="s">
        <v>142</v>
      </c>
      <c r="B214" s="401"/>
      <c r="C214" s="73"/>
      <c r="D214" s="127"/>
      <c r="E214" s="371">
        <v>120972.28</v>
      </c>
      <c r="F214" s="127"/>
      <c r="G214" s="127"/>
      <c r="H214" s="127"/>
      <c r="I214" s="311"/>
    </row>
    <row r="215" spans="1:12">
      <c r="A215" t="s">
        <v>143</v>
      </c>
      <c r="B215" s="401"/>
      <c r="C215" s="73"/>
      <c r="D215" s="127"/>
      <c r="E215" s="371">
        <v>0</v>
      </c>
      <c r="F215" s="127"/>
      <c r="G215" s="127"/>
      <c r="H215" s="127"/>
      <c r="I215" s="311"/>
    </row>
    <row r="216" spans="1:12">
      <c r="A216" t="s">
        <v>144</v>
      </c>
      <c r="B216" s="401"/>
      <c r="C216" s="73"/>
      <c r="D216" s="127"/>
      <c r="E216" s="371">
        <v>49997.39</v>
      </c>
      <c r="F216" s="127"/>
      <c r="G216" s="127"/>
      <c r="H216" s="127"/>
      <c r="I216" s="311"/>
    </row>
    <row r="217" spans="1:12">
      <c r="A217" t="s">
        <v>145</v>
      </c>
      <c r="B217" s="401"/>
      <c r="C217" s="73"/>
      <c r="D217" s="127"/>
      <c r="E217" s="371">
        <v>3314</v>
      </c>
      <c r="F217" s="127"/>
      <c r="G217" s="127"/>
      <c r="H217" s="127"/>
      <c r="I217" s="311"/>
    </row>
    <row r="218" spans="1:12" ht="86.4">
      <c r="A218" s="1286" t="s">
        <v>146</v>
      </c>
      <c r="B218" s="402" t="s">
        <v>434</v>
      </c>
      <c r="C218" s="1287"/>
      <c r="D218" s="1288"/>
      <c r="E218" s="1289">
        <v>166976.65</v>
      </c>
      <c r="F218" s="371"/>
      <c r="G218" s="127"/>
      <c r="H218" s="127"/>
      <c r="I218" s="311"/>
    </row>
    <row r="219" spans="1:12" ht="15" thickBot="1">
      <c r="A219" s="312"/>
      <c r="B219" s="403"/>
      <c r="C219" s="45" t="s">
        <v>13</v>
      </c>
      <c r="D219" s="313">
        <f>SUM(D214:D218)</f>
        <v>0</v>
      </c>
      <c r="E219" s="344">
        <f>SUM(E214:E218)</f>
        <v>341260.31999999995</v>
      </c>
      <c r="F219" s="313">
        <f t="shared" ref="F219:I219" si="24">SUM(F214:F218)</f>
        <v>0</v>
      </c>
      <c r="G219" s="313">
        <f t="shared" si="24"/>
        <v>0</v>
      </c>
      <c r="H219" s="313">
        <f t="shared" si="24"/>
        <v>0</v>
      </c>
      <c r="I219" s="404">
        <f t="shared" si="24"/>
        <v>0</v>
      </c>
    </row>
    <row r="225" spans="1:2">
      <c r="B225" s="8"/>
    </row>
    <row r="226" spans="1:2">
      <c r="B226" s="8"/>
    </row>
    <row r="227" spans="1:2">
      <c r="A227" s="31"/>
      <c r="B227" s="405"/>
    </row>
    <row r="228" spans="1:2">
      <c r="B228" s="405"/>
    </row>
    <row r="229" spans="1:2">
      <c r="B229" s="405"/>
    </row>
    <row r="230" spans="1:2">
      <c r="B230" s="405"/>
    </row>
  </sheetData>
  <mergeCells count="50">
    <mergeCell ref="A77:B77"/>
    <mergeCell ref="B1:F1"/>
    <mergeCell ref="F3:O3"/>
    <mergeCell ref="A4:O10"/>
    <mergeCell ref="D15:G15"/>
    <mergeCell ref="D26:G26"/>
    <mergeCell ref="A40:B47"/>
    <mergeCell ref="A50:B58"/>
    <mergeCell ref="A60:A61"/>
    <mergeCell ref="C60:C61"/>
    <mergeCell ref="D60:D61"/>
    <mergeCell ref="A73:B73"/>
    <mergeCell ref="A118:A119"/>
    <mergeCell ref="B118:B119"/>
    <mergeCell ref="C118:C119"/>
    <mergeCell ref="D118:D119"/>
    <mergeCell ref="A79:B79"/>
    <mergeCell ref="A85:B92"/>
    <mergeCell ref="A96:A97"/>
    <mergeCell ref="B96:B97"/>
    <mergeCell ref="C96:C97"/>
    <mergeCell ref="D96:E96"/>
    <mergeCell ref="A107:A108"/>
    <mergeCell ref="B107:B108"/>
    <mergeCell ref="C107:C108"/>
    <mergeCell ref="D107:D108"/>
    <mergeCell ref="A109:B116"/>
    <mergeCell ref="A155:B162"/>
    <mergeCell ref="A120:B127"/>
    <mergeCell ref="A129:A130"/>
    <mergeCell ref="B129:B130"/>
    <mergeCell ref="A142:A143"/>
    <mergeCell ref="B142:B143"/>
    <mergeCell ref="J142:N142"/>
    <mergeCell ref="A144:B151"/>
    <mergeCell ref="A153:A154"/>
    <mergeCell ref="B153:B154"/>
    <mergeCell ref="C153:C154"/>
    <mergeCell ref="C142:C143"/>
    <mergeCell ref="I176:O176"/>
    <mergeCell ref="A187:A188"/>
    <mergeCell ref="B187:B188"/>
    <mergeCell ref="C187:C188"/>
    <mergeCell ref="D187:G187"/>
    <mergeCell ref="H187:L187"/>
    <mergeCell ref="A202:B209"/>
    <mergeCell ref="A165:B172"/>
    <mergeCell ref="A176:A177"/>
    <mergeCell ref="B176:B177"/>
    <mergeCell ref="C176:C17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AMJ227"/>
  <sheetViews>
    <sheetView workbookViewId="0">
      <selection sqref="A1:XFD1048576"/>
    </sheetView>
  </sheetViews>
  <sheetFormatPr defaultRowHeight="14.4"/>
  <cols>
    <col min="1" max="1" width="96.88671875" style="944" customWidth="1"/>
    <col min="2" max="2" width="31.33203125" style="944" customWidth="1"/>
    <col min="3" max="3" width="17.109375" style="944" customWidth="1"/>
    <col min="4" max="7" width="18.88671875" style="944" customWidth="1"/>
    <col min="8" max="8" width="15.33203125" style="944" customWidth="1"/>
    <col min="9" max="9" width="17.6640625" style="944" customWidth="1"/>
    <col min="10" max="10" width="16.88671875" style="944" customWidth="1"/>
    <col min="11" max="11" width="18.5546875" style="944" customWidth="1"/>
    <col min="12" max="12" width="16.44140625" style="944" customWidth="1"/>
    <col min="13" max="13" width="15.44140625" style="944" customWidth="1"/>
    <col min="14" max="14" width="14.88671875" style="944" customWidth="1"/>
    <col min="15" max="15" width="14.44140625" style="944" customWidth="1"/>
    <col min="16" max="25" width="14.5546875" style="944" customWidth="1"/>
    <col min="26" max="1024" width="9.44140625" style="944" customWidth="1"/>
  </cols>
  <sheetData>
    <row r="1" spans="1:25" s="942" customFormat="1" ht="31.2">
      <c r="A1" s="941" t="s">
        <v>0</v>
      </c>
      <c r="B1" s="1833" t="s">
        <v>223</v>
      </c>
      <c r="C1" s="1833"/>
      <c r="D1" s="1833"/>
      <c r="E1" s="1833"/>
      <c r="F1" s="1833"/>
    </row>
    <row r="2" spans="1:25" s="942" customFormat="1" ht="20.100000000000001" customHeight="1"/>
    <row r="3" spans="1:25" s="943" customFormat="1" ht="20.100000000000001" customHeight="1">
      <c r="A3" s="1840" t="s">
        <v>2</v>
      </c>
      <c r="B3" s="1840"/>
      <c r="C3" s="1840"/>
      <c r="D3" s="1840"/>
      <c r="E3" s="1840"/>
      <c r="F3" s="1834"/>
      <c r="G3" s="1834"/>
      <c r="H3" s="1834"/>
      <c r="I3" s="1834"/>
      <c r="J3" s="1834"/>
      <c r="K3" s="1834"/>
      <c r="L3" s="1834"/>
      <c r="M3" s="1834"/>
      <c r="N3" s="1834"/>
      <c r="O3" s="1834"/>
    </row>
    <row r="4" spans="1:25" s="943" customFormat="1" ht="20.100000000000001" customHeight="1">
      <c r="A4" s="1835" t="s">
        <v>378</v>
      </c>
      <c r="B4" s="1835"/>
      <c r="C4" s="1835"/>
      <c r="D4" s="1835"/>
      <c r="E4" s="1835"/>
      <c r="F4" s="1835"/>
      <c r="G4" s="1835"/>
      <c r="H4" s="1835"/>
      <c r="I4" s="1835"/>
      <c r="J4" s="1835"/>
      <c r="K4" s="1835"/>
      <c r="L4" s="1835"/>
      <c r="M4" s="1835"/>
      <c r="N4" s="1835"/>
      <c r="O4" s="1835"/>
    </row>
    <row r="5" spans="1:25" s="943" customFormat="1" ht="20.100000000000001" customHeight="1">
      <c r="A5" s="1835"/>
      <c r="B5" s="1835"/>
      <c r="C5" s="1835"/>
      <c r="D5" s="1835"/>
      <c r="E5" s="1835"/>
      <c r="F5" s="1835"/>
      <c r="G5" s="1835"/>
      <c r="H5" s="1835"/>
      <c r="I5" s="1835"/>
      <c r="J5" s="1835"/>
      <c r="K5" s="1835"/>
      <c r="L5" s="1835"/>
      <c r="M5" s="1835"/>
      <c r="N5" s="1835"/>
      <c r="O5" s="1835"/>
    </row>
    <row r="6" spans="1:25" s="943" customFormat="1" ht="20.100000000000001" customHeight="1">
      <c r="A6" s="1835"/>
      <c r="B6" s="1835"/>
      <c r="C6" s="1835"/>
      <c r="D6" s="1835"/>
      <c r="E6" s="1835"/>
      <c r="F6" s="1835"/>
      <c r="G6" s="1835"/>
      <c r="H6" s="1835"/>
      <c r="I6" s="1835"/>
      <c r="J6" s="1835"/>
      <c r="K6" s="1835"/>
      <c r="L6" s="1835"/>
      <c r="M6" s="1835"/>
      <c r="N6" s="1835"/>
      <c r="O6" s="1835"/>
    </row>
    <row r="7" spans="1:25" s="943" customFormat="1" ht="20.100000000000001" customHeight="1">
      <c r="A7" s="1835"/>
      <c r="B7" s="1835"/>
      <c r="C7" s="1835"/>
      <c r="D7" s="1835"/>
      <c r="E7" s="1835"/>
      <c r="F7" s="1835"/>
      <c r="G7" s="1835"/>
      <c r="H7" s="1835"/>
      <c r="I7" s="1835"/>
      <c r="J7" s="1835"/>
      <c r="K7" s="1835"/>
      <c r="L7" s="1835"/>
      <c r="M7" s="1835"/>
      <c r="N7" s="1835"/>
      <c r="O7" s="1835"/>
    </row>
    <row r="8" spans="1:25" s="943" customFormat="1" ht="20.100000000000001" customHeight="1">
      <c r="A8" s="1835"/>
      <c r="B8" s="1835"/>
      <c r="C8" s="1835"/>
      <c r="D8" s="1835"/>
      <c r="E8" s="1835"/>
      <c r="F8" s="1835"/>
      <c r="G8" s="1835"/>
      <c r="H8" s="1835"/>
      <c r="I8" s="1835"/>
      <c r="J8" s="1835"/>
      <c r="K8" s="1835"/>
      <c r="L8" s="1835"/>
      <c r="M8" s="1835"/>
      <c r="N8" s="1835"/>
      <c r="O8" s="1835"/>
    </row>
    <row r="9" spans="1:25" s="943" customFormat="1" ht="20.100000000000001" customHeight="1">
      <c r="A9" s="1835"/>
      <c r="B9" s="1835"/>
      <c r="C9" s="1835"/>
      <c r="D9" s="1835"/>
      <c r="E9" s="1835"/>
      <c r="F9" s="1835"/>
      <c r="G9" s="1835"/>
      <c r="H9" s="1835"/>
      <c r="I9" s="1835"/>
      <c r="J9" s="1835"/>
      <c r="K9" s="1835"/>
      <c r="L9" s="1835"/>
      <c r="M9" s="1835"/>
      <c r="N9" s="1835"/>
      <c r="O9" s="1835"/>
    </row>
    <row r="10" spans="1:25" s="943" customFormat="1" ht="87" customHeight="1">
      <c r="A10" s="1835"/>
      <c r="B10" s="1835"/>
      <c r="C10" s="1835"/>
      <c r="D10" s="1835"/>
      <c r="E10" s="1835"/>
      <c r="F10" s="1835"/>
      <c r="G10" s="1835"/>
      <c r="H10" s="1835"/>
      <c r="I10" s="1835"/>
      <c r="J10" s="1835"/>
      <c r="K10" s="1835"/>
      <c r="L10" s="1835"/>
      <c r="M10" s="1835"/>
      <c r="N10" s="1835"/>
      <c r="O10" s="1835"/>
    </row>
    <row r="11" spans="1:25" s="942" customFormat="1" ht="20.100000000000001" customHeight="1"/>
    <row r="12" spans="1:25" customFormat="1">
      <c r="A12" s="944"/>
      <c r="B12" s="944"/>
      <c r="C12" s="944"/>
      <c r="D12" s="944"/>
      <c r="E12" s="944"/>
      <c r="F12" s="944"/>
      <c r="G12" s="944"/>
      <c r="H12" s="944"/>
      <c r="I12" s="944"/>
      <c r="J12" s="944"/>
      <c r="K12" s="944"/>
      <c r="L12" s="944"/>
      <c r="M12" s="944"/>
      <c r="N12" s="944"/>
      <c r="O12" s="944"/>
      <c r="P12" s="944"/>
      <c r="Q12" s="944"/>
      <c r="R12" s="944"/>
      <c r="S12" s="944"/>
      <c r="T12" s="944"/>
      <c r="U12" s="944"/>
      <c r="V12" s="944"/>
      <c r="W12" s="944"/>
      <c r="X12" s="944"/>
      <c r="Y12" s="944"/>
    </row>
    <row r="13" spans="1:25" customFormat="1" ht="21">
      <c r="A13" s="945" t="s">
        <v>4</v>
      </c>
      <c r="B13" s="945"/>
      <c r="C13" s="946"/>
      <c r="D13" s="946"/>
      <c r="E13" s="946"/>
      <c r="F13" s="946"/>
      <c r="G13" s="946"/>
      <c r="H13" s="946"/>
      <c r="I13" s="946"/>
      <c r="J13" s="946"/>
      <c r="K13" s="946"/>
      <c r="L13" s="946"/>
      <c r="M13" s="946"/>
      <c r="N13" s="946"/>
      <c r="O13" s="946"/>
      <c r="P13" s="944"/>
      <c r="Q13" s="944"/>
      <c r="R13" s="944"/>
      <c r="S13" s="944"/>
      <c r="T13" s="944"/>
      <c r="U13" s="944"/>
      <c r="V13" s="944"/>
      <c r="W13" s="944"/>
      <c r="X13" s="944"/>
      <c r="Y13" s="944"/>
    </row>
    <row r="14" spans="1:25" customFormat="1">
      <c r="A14" s="944"/>
      <c r="B14" s="944"/>
      <c r="C14" s="944"/>
      <c r="D14" s="944"/>
      <c r="E14" s="944"/>
      <c r="F14" s="944"/>
      <c r="G14" s="944"/>
      <c r="H14" s="944"/>
      <c r="I14" s="944"/>
      <c r="J14" s="944"/>
      <c r="K14" s="944"/>
      <c r="L14" s="944"/>
      <c r="M14" s="944"/>
      <c r="N14" s="944"/>
      <c r="O14" s="944"/>
      <c r="P14" s="947"/>
      <c r="Q14" s="947"/>
      <c r="R14" s="947"/>
      <c r="S14" s="947"/>
      <c r="T14" s="947"/>
      <c r="U14" s="947"/>
      <c r="V14" s="947"/>
      <c r="W14" s="947"/>
      <c r="X14" s="947"/>
      <c r="Y14" s="944"/>
    </row>
    <row r="15" spans="1:25" s="955" customFormat="1" ht="22.5" customHeight="1">
      <c r="A15" s="948"/>
      <c r="B15" s="949"/>
      <c r="C15" s="950"/>
      <c r="D15" s="1836" t="s">
        <v>5</v>
      </c>
      <c r="E15" s="1836"/>
      <c r="F15" s="1836"/>
      <c r="G15" s="1836"/>
      <c r="H15" s="950"/>
      <c r="I15" s="951" t="s">
        <v>6</v>
      </c>
      <c r="J15" s="952"/>
      <c r="K15" s="952"/>
      <c r="L15" s="952"/>
      <c r="M15" s="952"/>
      <c r="N15" s="952"/>
      <c r="O15" s="950"/>
      <c r="P15" s="953"/>
      <c r="Q15" s="953"/>
      <c r="R15" s="954"/>
      <c r="S15" s="954"/>
      <c r="T15" s="954"/>
      <c r="U15" s="954"/>
      <c r="V15" s="954"/>
      <c r="W15" s="953"/>
      <c r="X15" s="953"/>
      <c r="Y15" s="953"/>
    </row>
    <row r="16" spans="1:25" s="964" customFormat="1" ht="129" customHeight="1">
      <c r="A16" s="956" t="s">
        <v>7</v>
      </c>
      <c r="B16" s="957" t="s">
        <v>379</v>
      </c>
      <c r="C16" s="958" t="s">
        <v>9</v>
      </c>
      <c r="D16" s="959" t="s">
        <v>10</v>
      </c>
      <c r="E16" s="960" t="s">
        <v>11</v>
      </c>
      <c r="F16" s="960" t="s">
        <v>12</v>
      </c>
      <c r="G16" s="961" t="s">
        <v>13</v>
      </c>
      <c r="H16" s="962" t="s">
        <v>14</v>
      </c>
      <c r="I16" s="958" t="s">
        <v>15</v>
      </c>
      <c r="J16" s="958" t="s">
        <v>16</v>
      </c>
      <c r="K16" s="958" t="s">
        <v>17</v>
      </c>
      <c r="L16" s="958" t="s">
        <v>380</v>
      </c>
      <c r="M16" s="962" t="s">
        <v>19</v>
      </c>
      <c r="N16" s="958" t="s">
        <v>20</v>
      </c>
      <c r="O16" s="958" t="s">
        <v>21</v>
      </c>
      <c r="P16" s="963"/>
      <c r="Q16" s="963"/>
      <c r="R16" s="963"/>
      <c r="S16" s="963"/>
      <c r="T16" s="963"/>
      <c r="U16" s="963"/>
      <c r="V16" s="963"/>
      <c r="W16" s="963"/>
      <c r="X16" s="963"/>
      <c r="Y16" s="963"/>
    </row>
    <row r="17" spans="1:25" customFormat="1" ht="15" customHeight="1">
      <c r="A17" s="1824" t="s">
        <v>381</v>
      </c>
      <c r="B17" s="1824"/>
      <c r="C17" s="965">
        <v>2014</v>
      </c>
      <c r="D17" s="966"/>
      <c r="E17" s="965"/>
      <c r="F17" s="965"/>
      <c r="G17" s="967">
        <v>0</v>
      </c>
      <c r="H17" s="965"/>
      <c r="I17" s="965"/>
      <c r="J17" s="965"/>
      <c r="K17" s="965"/>
      <c r="L17" s="965"/>
      <c r="M17" s="965"/>
      <c r="N17" s="965"/>
      <c r="O17" s="965"/>
      <c r="P17" s="968"/>
      <c r="Q17" s="968"/>
      <c r="R17" s="968"/>
      <c r="S17" s="968"/>
      <c r="T17" s="968"/>
      <c r="U17" s="968"/>
      <c r="V17" s="968"/>
      <c r="W17" s="968"/>
      <c r="X17" s="968"/>
      <c r="Y17" s="968"/>
    </row>
    <row r="18" spans="1:25" customFormat="1">
      <c r="A18" s="1824"/>
      <c r="B18" s="1824"/>
      <c r="C18" s="969">
        <v>2015</v>
      </c>
      <c r="D18" s="970"/>
      <c r="E18" s="969"/>
      <c r="F18" s="969"/>
      <c r="G18" s="967">
        <v>0</v>
      </c>
      <c r="H18" s="969"/>
      <c r="I18" s="969"/>
      <c r="J18" s="969"/>
      <c r="K18" s="969"/>
      <c r="L18" s="969"/>
      <c r="M18" s="969"/>
      <c r="N18" s="969"/>
      <c r="O18" s="971"/>
      <c r="P18" s="968"/>
      <c r="Q18" s="968"/>
      <c r="R18" s="968"/>
      <c r="S18" s="968"/>
      <c r="T18" s="968"/>
      <c r="U18" s="968"/>
      <c r="V18" s="968"/>
      <c r="W18" s="968"/>
      <c r="X18" s="968"/>
      <c r="Y18" s="968"/>
    </row>
    <row r="19" spans="1:25" customFormat="1">
      <c r="A19" s="1824"/>
      <c r="B19" s="1824"/>
      <c r="C19" s="969">
        <v>2016</v>
      </c>
      <c r="D19" s="970">
        <v>5</v>
      </c>
      <c r="E19" s="969">
        <v>1</v>
      </c>
      <c r="F19" s="969">
        <v>1</v>
      </c>
      <c r="G19" s="967">
        <v>7</v>
      </c>
      <c r="H19" s="969">
        <v>0</v>
      </c>
      <c r="I19" s="969">
        <v>0</v>
      </c>
      <c r="J19" s="969">
        <v>0</v>
      </c>
      <c r="K19" s="969">
        <v>1</v>
      </c>
      <c r="L19" s="969">
        <v>0</v>
      </c>
      <c r="M19" s="969">
        <v>2</v>
      </c>
      <c r="N19" s="969">
        <v>0</v>
      </c>
      <c r="O19" s="971">
        <v>4</v>
      </c>
      <c r="P19" s="968"/>
      <c r="Q19" s="968"/>
      <c r="R19" s="968"/>
      <c r="S19" s="968"/>
      <c r="T19" s="968"/>
      <c r="U19" s="968"/>
      <c r="V19" s="968"/>
      <c r="W19" s="968"/>
      <c r="X19" s="968"/>
      <c r="Y19" s="968"/>
    </row>
    <row r="20" spans="1:25" customFormat="1">
      <c r="A20" s="1824"/>
      <c r="B20" s="1824"/>
      <c r="C20" s="969">
        <v>2017</v>
      </c>
      <c r="D20" s="970"/>
      <c r="E20" s="969"/>
      <c r="F20" s="969"/>
      <c r="G20" s="967">
        <v>0</v>
      </c>
      <c r="H20" s="969"/>
      <c r="I20" s="969"/>
      <c r="J20" s="969"/>
      <c r="K20" s="969"/>
      <c r="L20" s="969"/>
      <c r="M20" s="969"/>
      <c r="N20" s="969"/>
      <c r="O20" s="971"/>
      <c r="P20" s="968"/>
      <c r="Q20" s="968"/>
      <c r="R20" s="968"/>
      <c r="S20" s="968"/>
      <c r="T20" s="968"/>
      <c r="U20" s="968"/>
      <c r="V20" s="968"/>
      <c r="W20" s="968"/>
      <c r="X20" s="968"/>
      <c r="Y20" s="968"/>
    </row>
    <row r="21" spans="1:25" customFormat="1">
      <c r="A21" s="1824"/>
      <c r="B21" s="1824"/>
      <c r="C21" s="969">
        <v>2018</v>
      </c>
      <c r="D21" s="970"/>
      <c r="E21" s="969"/>
      <c r="F21" s="969"/>
      <c r="G21" s="967">
        <v>0</v>
      </c>
      <c r="H21" s="969"/>
      <c r="I21" s="969"/>
      <c r="J21" s="969"/>
      <c r="K21" s="969"/>
      <c r="L21" s="969"/>
      <c r="M21" s="969"/>
      <c r="N21" s="969"/>
      <c r="O21" s="971"/>
      <c r="P21" s="968"/>
      <c r="Q21" s="968"/>
      <c r="R21" s="968"/>
      <c r="S21" s="968"/>
      <c r="T21" s="968"/>
      <c r="U21" s="968"/>
      <c r="V21" s="968"/>
      <c r="W21" s="968"/>
      <c r="X21" s="968"/>
      <c r="Y21" s="968"/>
    </row>
    <row r="22" spans="1:25" customFormat="1">
      <c r="A22" s="1824"/>
      <c r="B22" s="1824"/>
      <c r="C22" s="972">
        <v>2019</v>
      </c>
      <c r="D22" s="970"/>
      <c r="E22" s="969"/>
      <c r="F22" s="969"/>
      <c r="G22" s="967">
        <v>0</v>
      </c>
      <c r="H22" s="969"/>
      <c r="I22" s="969"/>
      <c r="J22" s="969"/>
      <c r="K22" s="969"/>
      <c r="L22" s="969"/>
      <c r="M22" s="969"/>
      <c r="N22" s="969"/>
      <c r="O22" s="971"/>
      <c r="P22" s="968"/>
      <c r="Q22" s="968"/>
      <c r="R22" s="968"/>
      <c r="S22" s="968"/>
      <c r="T22" s="968"/>
      <c r="U22" s="968"/>
      <c r="V22" s="968"/>
      <c r="W22" s="968"/>
      <c r="X22" s="968"/>
      <c r="Y22" s="968"/>
    </row>
    <row r="23" spans="1:25" customFormat="1">
      <c r="A23" s="1824"/>
      <c r="B23" s="1824"/>
      <c r="C23" s="969">
        <v>2020</v>
      </c>
      <c r="D23" s="970"/>
      <c r="E23" s="969"/>
      <c r="F23" s="969"/>
      <c r="G23" s="967">
        <v>0</v>
      </c>
      <c r="H23" s="969"/>
      <c r="I23" s="969"/>
      <c r="J23" s="969"/>
      <c r="K23" s="969"/>
      <c r="L23" s="969"/>
      <c r="M23" s="969"/>
      <c r="N23" s="969"/>
      <c r="O23" s="971"/>
      <c r="P23" s="968"/>
      <c r="Q23" s="968"/>
      <c r="R23" s="968"/>
      <c r="S23" s="968"/>
      <c r="T23" s="968"/>
      <c r="U23" s="968"/>
      <c r="V23" s="968"/>
      <c r="W23" s="968"/>
      <c r="X23" s="968"/>
      <c r="Y23" s="968"/>
    </row>
    <row r="24" spans="1:25" customFormat="1" ht="19.5" customHeight="1">
      <c r="A24" s="1824"/>
      <c r="B24" s="1824"/>
      <c r="C24" s="973" t="s">
        <v>13</v>
      </c>
      <c r="D24" s="974">
        <v>5</v>
      </c>
      <c r="E24" s="975">
        <v>1</v>
      </c>
      <c r="F24" s="975">
        <v>1</v>
      </c>
      <c r="G24" s="967">
        <v>7</v>
      </c>
      <c r="H24" s="975">
        <v>0</v>
      </c>
      <c r="I24" s="976">
        <v>0</v>
      </c>
      <c r="J24" s="976">
        <v>0</v>
      </c>
      <c r="K24" s="976">
        <v>1</v>
      </c>
      <c r="L24" s="976">
        <v>0</v>
      </c>
      <c r="M24" s="976">
        <v>2</v>
      </c>
      <c r="N24" s="976">
        <v>0</v>
      </c>
      <c r="O24" s="975">
        <v>4</v>
      </c>
      <c r="P24" s="968"/>
      <c r="Q24" s="968"/>
      <c r="R24" s="968"/>
      <c r="S24" s="968"/>
      <c r="T24" s="968"/>
      <c r="U24" s="968"/>
      <c r="V24" s="968"/>
      <c r="W24" s="968"/>
      <c r="X24" s="968"/>
      <c r="Y24" s="968"/>
    </row>
    <row r="25" spans="1:25" customFormat="1">
      <c r="A25" s="944"/>
      <c r="B25" s="944"/>
      <c r="C25" s="977"/>
      <c r="D25" s="944"/>
      <c r="E25" s="944"/>
      <c r="F25" s="944"/>
      <c r="G25" s="944"/>
      <c r="H25" s="947"/>
      <c r="I25" s="947"/>
      <c r="J25" s="947"/>
      <c r="K25" s="947"/>
      <c r="L25" s="947"/>
      <c r="M25" s="947"/>
      <c r="N25" s="947"/>
      <c r="O25" s="947"/>
      <c r="P25" s="947"/>
      <c r="Q25" s="947"/>
      <c r="R25" s="944"/>
      <c r="S25" s="944"/>
      <c r="T25" s="944"/>
      <c r="U25" s="944"/>
      <c r="V25" s="944"/>
      <c r="W25" s="944"/>
      <c r="X25" s="944"/>
      <c r="Y25" s="944"/>
    </row>
    <row r="26" spans="1:25" s="955" customFormat="1" ht="30.75" customHeight="1">
      <c r="A26" s="948"/>
      <c r="B26" s="949"/>
      <c r="C26" s="978"/>
      <c r="D26" s="1837" t="s">
        <v>5</v>
      </c>
      <c r="E26" s="1837"/>
      <c r="F26" s="1837"/>
      <c r="G26" s="1837"/>
      <c r="H26" s="953"/>
      <c r="I26" s="953"/>
      <c r="J26" s="954"/>
      <c r="K26" s="954"/>
      <c r="L26" s="954"/>
      <c r="M26" s="954"/>
      <c r="N26" s="954"/>
      <c r="O26" s="953"/>
      <c r="P26" s="953"/>
    </row>
    <row r="27" spans="1:25" s="964" customFormat="1" ht="93" customHeight="1">
      <c r="A27" s="979" t="s">
        <v>22</v>
      </c>
      <c r="B27" s="957" t="s">
        <v>379</v>
      </c>
      <c r="C27" s="980" t="s">
        <v>9</v>
      </c>
      <c r="D27" s="960" t="s">
        <v>10</v>
      </c>
      <c r="E27" s="960" t="s">
        <v>11</v>
      </c>
      <c r="F27" s="960" t="s">
        <v>12</v>
      </c>
      <c r="G27" s="981" t="s">
        <v>13</v>
      </c>
      <c r="H27" s="963"/>
      <c r="I27" s="963"/>
      <c r="J27" s="963"/>
      <c r="K27" s="963"/>
      <c r="L27" s="963"/>
      <c r="M27" s="963"/>
      <c r="N27" s="963"/>
      <c r="O27" s="963"/>
      <c r="P27" s="963"/>
      <c r="Q27" s="955"/>
    </row>
    <row r="28" spans="1:25" customFormat="1" ht="15" customHeight="1">
      <c r="A28" s="1824" t="s">
        <v>382</v>
      </c>
      <c r="B28" s="1824"/>
      <c r="C28" s="982">
        <v>2014</v>
      </c>
      <c r="D28" s="965"/>
      <c r="E28" s="965"/>
      <c r="F28" s="965"/>
      <c r="G28" s="975">
        <v>0</v>
      </c>
      <c r="H28" s="968"/>
      <c r="I28" s="968"/>
      <c r="J28" s="968"/>
      <c r="K28" s="968"/>
      <c r="L28" s="968"/>
      <c r="M28" s="968"/>
      <c r="N28" s="968"/>
      <c r="O28" s="968"/>
      <c r="P28" s="968"/>
      <c r="Q28" s="947"/>
      <c r="R28" s="944"/>
      <c r="S28" s="944"/>
      <c r="T28" s="944"/>
      <c r="U28" s="944"/>
      <c r="V28" s="944"/>
      <c r="W28" s="944"/>
      <c r="X28" s="944"/>
      <c r="Y28" s="944"/>
    </row>
    <row r="29" spans="1:25" customFormat="1">
      <c r="A29" s="1824"/>
      <c r="B29" s="1824"/>
      <c r="C29" s="983">
        <v>2015</v>
      </c>
      <c r="D29" s="969"/>
      <c r="E29" s="969"/>
      <c r="F29" s="969"/>
      <c r="G29" s="975">
        <v>0</v>
      </c>
      <c r="H29" s="968"/>
      <c r="I29" s="968"/>
      <c r="J29" s="968"/>
      <c r="K29" s="968"/>
      <c r="L29" s="968"/>
      <c r="M29" s="968"/>
      <c r="N29" s="968"/>
      <c r="O29" s="968"/>
      <c r="P29" s="968"/>
      <c r="Q29" s="947"/>
      <c r="R29" s="944"/>
      <c r="S29" s="944"/>
      <c r="T29" s="944"/>
      <c r="U29" s="944"/>
      <c r="V29" s="944"/>
      <c r="W29" s="944"/>
      <c r="X29" s="944"/>
      <c r="Y29" s="944"/>
    </row>
    <row r="30" spans="1:25" customFormat="1">
      <c r="A30" s="1824"/>
      <c r="B30" s="1824"/>
      <c r="C30" s="983">
        <v>2016</v>
      </c>
      <c r="D30" s="984">
        <v>1200</v>
      </c>
      <c r="E30" s="984">
        <v>40000</v>
      </c>
      <c r="F30" s="984">
        <v>20000</v>
      </c>
      <c r="G30" s="985">
        <v>61200</v>
      </c>
      <c r="H30" s="968"/>
      <c r="I30" s="968"/>
      <c r="J30" s="968"/>
      <c r="K30" s="968"/>
      <c r="L30" s="968"/>
      <c r="M30" s="968"/>
      <c r="N30" s="968"/>
      <c r="O30" s="968"/>
      <c r="P30" s="968"/>
      <c r="Q30" s="947"/>
      <c r="R30" s="944"/>
      <c r="S30" s="944"/>
      <c r="T30" s="944"/>
      <c r="U30" s="944"/>
      <c r="V30" s="944"/>
      <c r="W30" s="944"/>
      <c r="X30" s="944"/>
      <c r="Y30" s="944"/>
    </row>
    <row r="31" spans="1:25" customFormat="1">
      <c r="A31" s="1824"/>
      <c r="B31" s="1824"/>
      <c r="C31" s="983">
        <v>2017</v>
      </c>
      <c r="D31" s="984"/>
      <c r="E31" s="984"/>
      <c r="F31" s="984"/>
      <c r="G31" s="985">
        <v>0</v>
      </c>
      <c r="H31" s="968"/>
      <c r="I31" s="968"/>
      <c r="J31" s="968"/>
      <c r="K31" s="968"/>
      <c r="L31" s="968"/>
      <c r="M31" s="968"/>
      <c r="N31" s="968"/>
      <c r="O31" s="968"/>
      <c r="P31" s="968"/>
      <c r="Q31" s="947"/>
      <c r="R31" s="944"/>
      <c r="S31" s="944"/>
      <c r="T31" s="944"/>
      <c r="U31" s="944"/>
      <c r="V31" s="944"/>
      <c r="W31" s="944"/>
      <c r="X31" s="944"/>
      <c r="Y31" s="944"/>
    </row>
    <row r="32" spans="1:25" customFormat="1">
      <c r="A32" s="1824"/>
      <c r="B32" s="1824"/>
      <c r="C32" s="983">
        <v>2018</v>
      </c>
      <c r="D32" s="984"/>
      <c r="E32" s="984"/>
      <c r="F32" s="984"/>
      <c r="G32" s="985">
        <v>0</v>
      </c>
      <c r="H32" s="968"/>
      <c r="I32" s="968"/>
      <c r="J32" s="968"/>
      <c r="K32" s="968"/>
      <c r="L32" s="968"/>
      <c r="M32" s="968"/>
      <c r="N32" s="968"/>
      <c r="O32" s="968"/>
      <c r="P32" s="968"/>
      <c r="Q32" s="947"/>
      <c r="R32" s="944"/>
      <c r="S32" s="944"/>
      <c r="T32" s="944"/>
      <c r="U32" s="944"/>
      <c r="V32" s="944"/>
      <c r="W32" s="944"/>
      <c r="X32" s="944"/>
      <c r="Y32" s="944"/>
    </row>
    <row r="33" spans="1:17" customFormat="1">
      <c r="A33" s="1824"/>
      <c r="B33" s="1824"/>
      <c r="C33" s="986">
        <v>2019</v>
      </c>
      <c r="D33" s="984"/>
      <c r="E33" s="984"/>
      <c r="F33" s="984"/>
      <c r="G33" s="985">
        <v>0</v>
      </c>
      <c r="H33" s="968"/>
      <c r="I33" s="968"/>
      <c r="J33" s="968"/>
      <c r="K33" s="968"/>
      <c r="L33" s="968"/>
      <c r="M33" s="968"/>
      <c r="N33" s="968"/>
      <c r="O33" s="968"/>
      <c r="P33" s="968"/>
      <c r="Q33" s="947"/>
    </row>
    <row r="34" spans="1:17" customFormat="1">
      <c r="A34" s="1824"/>
      <c r="B34" s="1824"/>
      <c r="C34" s="983">
        <v>2020</v>
      </c>
      <c r="D34" s="984"/>
      <c r="E34" s="984"/>
      <c r="F34" s="984"/>
      <c r="G34" s="985">
        <v>0</v>
      </c>
      <c r="H34" s="968"/>
      <c r="I34" s="968"/>
      <c r="J34" s="968"/>
      <c r="K34" s="968"/>
      <c r="L34" s="968"/>
      <c r="M34" s="968"/>
      <c r="N34" s="968"/>
      <c r="O34" s="968"/>
      <c r="P34" s="968"/>
      <c r="Q34" s="947"/>
    </row>
    <row r="35" spans="1:17" customFormat="1" ht="20.25" customHeight="1">
      <c r="A35" s="1824"/>
      <c r="B35" s="1824"/>
      <c r="C35" s="987" t="s">
        <v>13</v>
      </c>
      <c r="D35" s="985">
        <v>1200</v>
      </c>
      <c r="E35" s="985">
        <v>40000</v>
      </c>
      <c r="F35" s="985">
        <v>20000</v>
      </c>
      <c r="G35" s="985">
        <v>61200</v>
      </c>
      <c r="H35" s="968"/>
      <c r="I35" s="968"/>
      <c r="J35" s="968"/>
      <c r="K35" s="968"/>
      <c r="L35" s="968"/>
      <c r="M35" s="968"/>
      <c r="N35" s="968"/>
      <c r="O35" s="968"/>
      <c r="P35" s="968"/>
      <c r="Q35" s="947"/>
    </row>
    <row r="36" spans="1:17" customFormat="1">
      <c r="A36" s="988"/>
      <c r="B36" s="988"/>
      <c r="C36" s="977"/>
      <c r="D36" s="944"/>
      <c r="E36" s="944"/>
      <c r="F36" s="944"/>
      <c r="G36" s="944"/>
      <c r="H36" s="947"/>
      <c r="I36" s="947"/>
      <c r="J36" s="947"/>
      <c r="K36" s="947"/>
      <c r="L36" s="947"/>
      <c r="M36" s="947"/>
      <c r="N36" s="947"/>
      <c r="O36" s="947"/>
      <c r="P36" s="947"/>
      <c r="Q36" s="947"/>
    </row>
    <row r="37" spans="1:17" customFormat="1" ht="21" customHeight="1">
      <c r="A37" s="989" t="s">
        <v>23</v>
      </c>
      <c r="B37" s="989"/>
      <c r="C37" s="990"/>
      <c r="D37" s="990"/>
      <c r="E37" s="990"/>
      <c r="F37" s="968"/>
      <c r="G37" s="968"/>
      <c r="H37" s="968"/>
      <c r="I37" s="991"/>
      <c r="J37" s="991"/>
      <c r="K37" s="991"/>
      <c r="L37" s="944"/>
      <c r="M37" s="944"/>
      <c r="N37" s="944"/>
      <c r="O37" s="944"/>
      <c r="P37" s="944"/>
      <c r="Q37" s="944"/>
    </row>
    <row r="38" spans="1:17" customFormat="1" ht="12.75" customHeight="1">
      <c r="A38" s="944"/>
      <c r="B38" s="944"/>
      <c r="C38" s="944"/>
      <c r="D38" s="944"/>
      <c r="E38" s="944"/>
      <c r="F38" s="944"/>
      <c r="G38" s="968"/>
      <c r="H38" s="968"/>
      <c r="I38" s="944"/>
      <c r="J38" s="944"/>
      <c r="K38" s="944"/>
      <c r="L38" s="944"/>
      <c r="M38" s="944"/>
      <c r="N38" s="944"/>
      <c r="O38" s="944"/>
      <c r="P38" s="944"/>
      <c r="Q38" s="944"/>
    </row>
    <row r="39" spans="1:17" customFormat="1" ht="88.5" customHeight="1">
      <c r="A39" s="992" t="s">
        <v>24</v>
      </c>
      <c r="B39" s="993" t="s">
        <v>379</v>
      </c>
      <c r="C39" s="994" t="s">
        <v>9</v>
      </c>
      <c r="D39" s="995" t="s">
        <v>25</v>
      </c>
      <c r="E39" s="996" t="s">
        <v>26</v>
      </c>
      <c r="F39" s="997"/>
      <c r="G39" s="963"/>
      <c r="H39" s="963"/>
      <c r="I39" s="944"/>
      <c r="J39" s="944"/>
      <c r="K39" s="944"/>
      <c r="L39" s="944"/>
      <c r="M39" s="944"/>
      <c r="N39" s="944"/>
      <c r="O39" s="944"/>
      <c r="P39" s="944"/>
      <c r="Q39" s="944"/>
    </row>
    <row r="40" spans="1:17" customFormat="1">
      <c r="A40" s="1824" t="s">
        <v>224</v>
      </c>
      <c r="B40" s="1824"/>
      <c r="C40" s="998">
        <v>2014</v>
      </c>
      <c r="D40" s="966"/>
      <c r="E40" s="965"/>
      <c r="F40" s="947"/>
      <c r="G40" s="968"/>
      <c r="H40" s="968"/>
      <c r="I40" s="944"/>
      <c r="J40" s="944"/>
      <c r="K40" s="944"/>
      <c r="L40" s="944"/>
      <c r="M40" s="944"/>
      <c r="N40" s="944"/>
      <c r="O40" s="944"/>
      <c r="P40" s="944"/>
      <c r="Q40" s="944"/>
    </row>
    <row r="41" spans="1:17" customFormat="1">
      <c r="A41" s="1824"/>
      <c r="B41" s="1824"/>
      <c r="C41" s="999">
        <v>2015</v>
      </c>
      <c r="D41" s="970"/>
      <c r="E41" s="969"/>
      <c r="F41" s="947"/>
      <c r="G41" s="968"/>
      <c r="H41" s="968"/>
      <c r="I41" s="944"/>
      <c r="J41" s="944"/>
      <c r="K41" s="944"/>
      <c r="L41" s="944"/>
      <c r="M41" s="944"/>
      <c r="N41" s="944"/>
      <c r="O41" s="944"/>
      <c r="P41" s="944"/>
      <c r="Q41" s="944"/>
    </row>
    <row r="42" spans="1:17" customFormat="1">
      <c r="A42" s="1824"/>
      <c r="B42" s="1824"/>
      <c r="C42" s="999">
        <v>2016</v>
      </c>
      <c r="D42" s="1000">
        <v>39112</v>
      </c>
      <c r="E42" s="1001">
        <v>7971</v>
      </c>
      <c r="F42" s="947"/>
      <c r="G42" s="968"/>
      <c r="H42" s="968"/>
      <c r="I42" s="944"/>
      <c r="J42" s="944"/>
      <c r="K42" s="944"/>
      <c r="L42" s="944"/>
      <c r="M42" s="944"/>
      <c r="N42" s="944"/>
      <c r="O42" s="944"/>
      <c r="P42" s="944"/>
      <c r="Q42" s="944"/>
    </row>
    <row r="43" spans="1:17" customFormat="1">
      <c r="A43" s="1824"/>
      <c r="B43" s="1824"/>
      <c r="C43" s="999">
        <v>2017</v>
      </c>
      <c r="D43" s="970"/>
      <c r="E43" s="969"/>
      <c r="F43" s="947"/>
      <c r="G43" s="968"/>
      <c r="H43" s="968"/>
      <c r="I43" s="944"/>
      <c r="J43" s="944"/>
      <c r="K43" s="944"/>
      <c r="L43" s="944"/>
      <c r="M43" s="944"/>
      <c r="N43" s="944"/>
      <c r="O43" s="944"/>
      <c r="P43" s="944"/>
      <c r="Q43" s="944"/>
    </row>
    <row r="44" spans="1:17" customFormat="1">
      <c r="A44" s="1824"/>
      <c r="B44" s="1824"/>
      <c r="C44" s="999">
        <v>2018</v>
      </c>
      <c r="D44" s="970"/>
      <c r="E44" s="969"/>
      <c r="F44" s="947"/>
      <c r="G44" s="968"/>
      <c r="H44" s="968"/>
      <c r="I44" s="944"/>
      <c r="J44" s="944"/>
      <c r="K44" s="944"/>
      <c r="L44" s="944"/>
      <c r="M44" s="944"/>
      <c r="N44" s="944"/>
      <c r="O44" s="944"/>
      <c r="P44" s="944"/>
      <c r="Q44" s="944"/>
    </row>
    <row r="45" spans="1:17" customFormat="1">
      <c r="A45" s="1824"/>
      <c r="B45" s="1824"/>
      <c r="C45" s="999">
        <v>2019</v>
      </c>
      <c r="D45" s="970"/>
      <c r="E45" s="969"/>
      <c r="F45" s="947"/>
      <c r="G45" s="968"/>
      <c r="H45" s="968"/>
      <c r="I45" s="944"/>
      <c r="J45" s="944"/>
      <c r="K45" s="944"/>
      <c r="L45" s="944"/>
      <c r="M45" s="944"/>
      <c r="N45" s="944"/>
      <c r="O45" s="944"/>
      <c r="P45" s="944"/>
      <c r="Q45" s="944"/>
    </row>
    <row r="46" spans="1:17" customFormat="1">
      <c r="A46" s="1824"/>
      <c r="B46" s="1824"/>
      <c r="C46" s="999">
        <v>2020</v>
      </c>
      <c r="D46" s="970"/>
      <c r="E46" s="969"/>
      <c r="F46" s="947"/>
      <c r="G46" s="968"/>
      <c r="H46" s="968"/>
      <c r="I46" s="944"/>
      <c r="J46" s="944"/>
      <c r="K46" s="944"/>
      <c r="L46" s="944"/>
      <c r="M46" s="944"/>
      <c r="N46" s="944"/>
      <c r="O46" s="944"/>
      <c r="P46" s="944"/>
      <c r="Q46" s="944"/>
    </row>
    <row r="47" spans="1:17" customFormat="1">
      <c r="A47" s="1824"/>
      <c r="B47" s="1824"/>
      <c r="C47" s="973" t="s">
        <v>13</v>
      </c>
      <c r="D47" s="974">
        <v>39112</v>
      </c>
      <c r="E47" s="975">
        <v>7971</v>
      </c>
      <c r="F47" s="1002"/>
      <c r="G47" s="968"/>
      <c r="H47" s="968"/>
      <c r="I47" s="944"/>
      <c r="J47" s="944"/>
      <c r="K47" s="944"/>
      <c r="L47" s="944"/>
      <c r="M47" s="944"/>
      <c r="N47" s="944"/>
      <c r="O47" s="944"/>
      <c r="P47" s="944"/>
      <c r="Q47" s="944"/>
    </row>
    <row r="48" spans="1:17" s="968" customFormat="1">
      <c r="A48" s="1003"/>
      <c r="B48" s="1004"/>
      <c r="C48" s="1005"/>
    </row>
    <row r="49" spans="1:15" customFormat="1" ht="83.25" customHeight="1">
      <c r="A49" s="1006" t="s">
        <v>27</v>
      </c>
      <c r="B49" s="993" t="s">
        <v>379</v>
      </c>
      <c r="C49" s="1007" t="s">
        <v>9</v>
      </c>
      <c r="D49" s="995" t="s">
        <v>28</v>
      </c>
      <c r="E49" s="996" t="s">
        <v>29</v>
      </c>
      <c r="F49" s="996" t="s">
        <v>30</v>
      </c>
      <c r="G49" s="996" t="s">
        <v>31</v>
      </c>
      <c r="H49" s="996" t="s">
        <v>32</v>
      </c>
      <c r="I49" s="996" t="s">
        <v>33</v>
      </c>
      <c r="J49" s="996" t="s">
        <v>34</v>
      </c>
      <c r="K49" s="996" t="s">
        <v>35</v>
      </c>
      <c r="L49" s="944"/>
      <c r="M49" s="944"/>
      <c r="N49" s="944"/>
      <c r="O49" s="944"/>
    </row>
    <row r="50" spans="1:15" customFormat="1" ht="17.25" customHeight="1">
      <c r="A50" s="1820" t="s">
        <v>179</v>
      </c>
      <c r="B50" s="1820"/>
      <c r="C50" s="1008" t="s">
        <v>36</v>
      </c>
      <c r="D50" s="966"/>
      <c r="E50" s="965"/>
      <c r="F50" s="965"/>
      <c r="G50" s="965"/>
      <c r="H50" s="965"/>
      <c r="I50" s="965"/>
      <c r="J50" s="965"/>
      <c r="K50" s="965"/>
      <c r="L50" s="944"/>
      <c r="M50" s="944"/>
      <c r="N50" s="944"/>
      <c r="O50" s="944"/>
    </row>
    <row r="51" spans="1:15" customFormat="1" ht="15" customHeight="1">
      <c r="A51" s="1820"/>
      <c r="B51" s="1820"/>
      <c r="C51" s="999">
        <v>2014</v>
      </c>
      <c r="D51" s="970"/>
      <c r="E51" s="969"/>
      <c r="F51" s="969"/>
      <c r="G51" s="969"/>
      <c r="H51" s="969"/>
      <c r="I51" s="969"/>
      <c r="J51" s="969"/>
      <c r="K51" s="969"/>
      <c r="L51" s="944"/>
      <c r="M51" s="944"/>
      <c r="N51" s="944"/>
      <c r="O51" s="944"/>
    </row>
    <row r="52" spans="1:15" customFormat="1">
      <c r="A52" s="1820"/>
      <c r="B52" s="1820"/>
      <c r="C52" s="999">
        <v>2015</v>
      </c>
      <c r="D52" s="970"/>
      <c r="E52" s="969"/>
      <c r="F52" s="969"/>
      <c r="G52" s="969"/>
      <c r="H52" s="969"/>
      <c r="I52" s="969"/>
      <c r="J52" s="969"/>
      <c r="K52" s="969"/>
      <c r="L52" s="944"/>
      <c r="M52" s="944"/>
      <c r="N52" s="944"/>
      <c r="O52" s="944"/>
    </row>
    <row r="53" spans="1:15" customFormat="1">
      <c r="A53" s="1820"/>
      <c r="B53" s="1820"/>
      <c r="C53" s="999">
        <v>2016</v>
      </c>
      <c r="D53" s="970">
        <v>0</v>
      </c>
      <c r="E53" s="969">
        <v>0</v>
      </c>
      <c r="F53" s="969">
        <v>0</v>
      </c>
      <c r="G53" s="969">
        <v>0</v>
      </c>
      <c r="H53" s="969">
        <v>0</v>
      </c>
      <c r="I53" s="969">
        <v>0</v>
      </c>
      <c r="J53" s="969">
        <v>0</v>
      </c>
      <c r="K53" s="969">
        <v>0</v>
      </c>
      <c r="L53" s="944"/>
      <c r="M53" s="944"/>
      <c r="N53" s="944"/>
      <c r="O53" s="944"/>
    </row>
    <row r="54" spans="1:15" customFormat="1">
      <c r="A54" s="1820"/>
      <c r="B54" s="1820"/>
      <c r="C54" s="999">
        <v>2017</v>
      </c>
      <c r="D54" s="970"/>
      <c r="E54" s="969"/>
      <c r="F54" s="969"/>
      <c r="G54" s="969"/>
      <c r="H54" s="969"/>
      <c r="I54" s="969"/>
      <c r="J54" s="969"/>
      <c r="K54" s="969"/>
      <c r="L54" s="944"/>
      <c r="M54" s="944"/>
      <c r="N54" s="944"/>
      <c r="O54" s="944"/>
    </row>
    <row r="55" spans="1:15" customFormat="1">
      <c r="A55" s="1820"/>
      <c r="B55" s="1820"/>
      <c r="C55" s="999">
        <v>2018</v>
      </c>
      <c r="D55" s="970"/>
      <c r="E55" s="969"/>
      <c r="F55" s="969"/>
      <c r="G55" s="969"/>
      <c r="H55" s="969"/>
      <c r="I55" s="969"/>
      <c r="J55" s="969"/>
      <c r="K55" s="969"/>
      <c r="L55" s="944"/>
      <c r="M55" s="944"/>
      <c r="N55" s="944"/>
      <c r="O55" s="944"/>
    </row>
    <row r="56" spans="1:15" customFormat="1">
      <c r="A56" s="1820"/>
      <c r="B56" s="1820"/>
      <c r="C56" s="999">
        <v>2019</v>
      </c>
      <c r="D56" s="970"/>
      <c r="E56" s="969"/>
      <c r="F56" s="969"/>
      <c r="G56" s="969"/>
      <c r="H56" s="969"/>
      <c r="I56" s="969"/>
      <c r="J56" s="969"/>
      <c r="K56" s="969"/>
      <c r="L56" s="944"/>
      <c r="M56" s="944"/>
      <c r="N56" s="944"/>
      <c r="O56" s="944"/>
    </row>
    <row r="57" spans="1:15" customFormat="1">
      <c r="A57" s="1820"/>
      <c r="B57" s="1820"/>
      <c r="C57" s="999">
        <v>2020</v>
      </c>
      <c r="D57" s="970"/>
      <c r="E57" s="969"/>
      <c r="F57" s="969"/>
      <c r="G57" s="969"/>
      <c r="H57" s="969"/>
      <c r="I57" s="969"/>
      <c r="J57" s="969"/>
      <c r="K57" s="1009"/>
      <c r="L57" s="944"/>
      <c r="M57" s="944"/>
      <c r="N57" s="944"/>
      <c r="O57" s="944"/>
    </row>
    <row r="58" spans="1:15" customFormat="1" ht="20.25" customHeight="1">
      <c r="A58" s="1820"/>
      <c r="B58" s="1820"/>
      <c r="C58" s="973" t="s">
        <v>13</v>
      </c>
      <c r="D58" s="974">
        <v>0</v>
      </c>
      <c r="E58" s="975">
        <v>0</v>
      </c>
      <c r="F58" s="975">
        <v>0</v>
      </c>
      <c r="G58" s="975">
        <v>0</v>
      </c>
      <c r="H58" s="975">
        <v>0</v>
      </c>
      <c r="I58" s="975">
        <v>0</v>
      </c>
      <c r="J58" s="975">
        <v>0</v>
      </c>
      <c r="K58" s="975">
        <v>0</v>
      </c>
      <c r="L58" s="944"/>
      <c r="M58" s="944"/>
      <c r="N58" s="944"/>
      <c r="O58" s="944"/>
    </row>
    <row r="59" spans="1:15" customFormat="1">
      <c r="A59" s="944"/>
      <c r="B59" s="944"/>
      <c r="C59" s="944"/>
      <c r="D59" s="944"/>
      <c r="E59" s="944"/>
      <c r="F59" s="944"/>
      <c r="G59" s="944"/>
      <c r="H59" s="944"/>
      <c r="I59" s="944"/>
      <c r="J59" s="944"/>
      <c r="K59" s="944"/>
      <c r="L59" s="944"/>
      <c r="M59" s="944"/>
      <c r="N59" s="944"/>
      <c r="O59" s="944"/>
    </row>
    <row r="60" spans="1:15" customFormat="1" ht="21" customHeight="1">
      <c r="A60" s="1838" t="s">
        <v>37</v>
      </c>
      <c r="B60" s="1010"/>
      <c r="C60" s="1839" t="s">
        <v>9</v>
      </c>
      <c r="D60" s="1832" t="s">
        <v>38</v>
      </c>
      <c r="E60" s="1841" t="s">
        <v>6</v>
      </c>
      <c r="F60" s="1841"/>
      <c r="G60" s="1841"/>
      <c r="H60" s="1841"/>
      <c r="I60" s="1841"/>
      <c r="J60" s="1841"/>
      <c r="K60" s="1841"/>
      <c r="L60" s="1841"/>
      <c r="M60" s="944"/>
      <c r="N60" s="944"/>
      <c r="O60" s="944"/>
    </row>
    <row r="61" spans="1:15" customFormat="1" ht="115.5" customHeight="1">
      <c r="A61" s="1838"/>
      <c r="B61" s="993" t="s">
        <v>379</v>
      </c>
      <c r="C61" s="1839"/>
      <c r="D61" s="1832"/>
      <c r="E61" s="1011" t="s">
        <v>14</v>
      </c>
      <c r="F61" s="1012" t="s">
        <v>15</v>
      </c>
      <c r="G61" s="1012" t="s">
        <v>16</v>
      </c>
      <c r="H61" s="1013" t="s">
        <v>17</v>
      </c>
      <c r="I61" s="1013" t="s">
        <v>380</v>
      </c>
      <c r="J61" s="1014" t="s">
        <v>19</v>
      </c>
      <c r="K61" s="1012" t="s">
        <v>20</v>
      </c>
      <c r="L61" s="1012" t="s">
        <v>21</v>
      </c>
      <c r="M61" s="1015"/>
      <c r="N61" s="947"/>
      <c r="O61" s="947"/>
    </row>
    <row r="62" spans="1:15" customFormat="1">
      <c r="A62" s="1824" t="s">
        <v>383</v>
      </c>
      <c r="B62" s="1824"/>
      <c r="C62" s="998">
        <v>2014</v>
      </c>
      <c r="D62" s="998"/>
      <c r="E62" s="1016"/>
      <c r="F62" s="1017"/>
      <c r="G62" s="1017"/>
      <c r="H62" s="1017"/>
      <c r="I62" s="1017"/>
      <c r="J62" s="1017"/>
      <c r="K62" s="1017"/>
      <c r="L62" s="965"/>
      <c r="M62" s="947"/>
      <c r="N62" s="947"/>
      <c r="O62" s="947"/>
    </row>
    <row r="63" spans="1:15" customFormat="1">
      <c r="A63" s="1824"/>
      <c r="B63" s="1824"/>
      <c r="C63" s="999">
        <v>2015</v>
      </c>
      <c r="D63" s="999"/>
      <c r="E63" s="1018"/>
      <c r="F63" s="969"/>
      <c r="G63" s="969"/>
      <c r="H63" s="969"/>
      <c r="I63" s="969"/>
      <c r="J63" s="969"/>
      <c r="K63" s="969"/>
      <c r="L63" s="969"/>
      <c r="M63" s="947"/>
      <c r="N63" s="947"/>
      <c r="O63" s="947"/>
    </row>
    <row r="64" spans="1:15" customFormat="1">
      <c r="A64" s="1824"/>
      <c r="B64" s="1824"/>
      <c r="C64" s="999">
        <v>2016</v>
      </c>
      <c r="D64" s="999">
        <v>3</v>
      </c>
      <c r="E64" s="1018">
        <v>0</v>
      </c>
      <c r="F64" s="969">
        <v>0</v>
      </c>
      <c r="G64" s="969">
        <v>0</v>
      </c>
      <c r="H64" s="969">
        <v>0</v>
      </c>
      <c r="I64" s="969">
        <v>0</v>
      </c>
      <c r="J64" s="969">
        <v>0</v>
      </c>
      <c r="K64" s="969">
        <v>0</v>
      </c>
      <c r="L64" s="969">
        <v>3</v>
      </c>
      <c r="M64" s="947"/>
      <c r="N64" s="947"/>
      <c r="O64" s="947"/>
    </row>
    <row r="65" spans="1:20" customFormat="1">
      <c r="A65" s="1824"/>
      <c r="B65" s="1824"/>
      <c r="C65" s="999">
        <v>2017</v>
      </c>
      <c r="D65" s="999"/>
      <c r="E65" s="1018"/>
      <c r="F65" s="969"/>
      <c r="G65" s="969"/>
      <c r="H65" s="969"/>
      <c r="I65" s="969"/>
      <c r="J65" s="969"/>
      <c r="K65" s="969"/>
      <c r="L65" s="969"/>
      <c r="M65" s="947"/>
      <c r="N65" s="947"/>
      <c r="O65" s="947"/>
      <c r="P65" s="944"/>
      <c r="Q65" s="944"/>
      <c r="R65" s="944"/>
      <c r="S65" s="944"/>
      <c r="T65" s="944"/>
    </row>
    <row r="66" spans="1:20" customFormat="1">
      <c r="A66" s="1824"/>
      <c r="B66" s="1824"/>
      <c r="C66" s="999">
        <v>2018</v>
      </c>
      <c r="D66" s="999"/>
      <c r="E66" s="1018"/>
      <c r="F66" s="969"/>
      <c r="G66" s="969"/>
      <c r="H66" s="969"/>
      <c r="I66" s="969"/>
      <c r="J66" s="969"/>
      <c r="K66" s="969"/>
      <c r="L66" s="969"/>
      <c r="M66" s="947"/>
      <c r="N66" s="947"/>
      <c r="O66" s="947"/>
      <c r="P66" s="944"/>
      <c r="Q66" s="944"/>
      <c r="R66" s="944"/>
      <c r="S66" s="944"/>
      <c r="T66" s="944"/>
    </row>
    <row r="67" spans="1:20" customFormat="1" ht="17.25" customHeight="1">
      <c r="A67" s="1824"/>
      <c r="B67" s="1824"/>
      <c r="C67" s="999">
        <v>2019</v>
      </c>
      <c r="D67" s="999"/>
      <c r="E67" s="1018"/>
      <c r="F67" s="969"/>
      <c r="G67" s="969"/>
      <c r="H67" s="969"/>
      <c r="I67" s="969"/>
      <c r="J67" s="969"/>
      <c r="K67" s="969"/>
      <c r="L67" s="969"/>
      <c r="M67" s="947"/>
      <c r="N67" s="947"/>
      <c r="O67" s="947"/>
      <c r="P67" s="944"/>
      <c r="Q67" s="944"/>
      <c r="R67" s="944"/>
      <c r="S67" s="944"/>
      <c r="T67" s="944"/>
    </row>
    <row r="68" spans="1:20" customFormat="1" ht="16.5" customHeight="1">
      <c r="A68" s="1824"/>
      <c r="B68" s="1824"/>
      <c r="C68" s="999">
        <v>2020</v>
      </c>
      <c r="D68" s="999"/>
      <c r="E68" s="1018"/>
      <c r="F68" s="969"/>
      <c r="G68" s="969"/>
      <c r="H68" s="969"/>
      <c r="I68" s="969"/>
      <c r="J68" s="969"/>
      <c r="K68" s="969"/>
      <c r="L68" s="969"/>
      <c r="M68" s="1002"/>
      <c r="N68" s="1002"/>
      <c r="O68" s="1002"/>
      <c r="P68" s="944"/>
      <c r="Q68" s="944"/>
      <c r="R68" s="944"/>
      <c r="S68" s="944"/>
      <c r="T68" s="944"/>
    </row>
    <row r="69" spans="1:20" customFormat="1" ht="18" customHeight="1">
      <c r="A69" s="1824"/>
      <c r="B69" s="1824"/>
      <c r="C69" s="1019" t="s">
        <v>13</v>
      </c>
      <c r="D69" s="1020">
        <v>3</v>
      </c>
      <c r="E69" s="1021">
        <v>0</v>
      </c>
      <c r="F69" s="1022">
        <v>0</v>
      </c>
      <c r="G69" s="1022">
        <v>0</v>
      </c>
      <c r="H69" s="1022">
        <v>0</v>
      </c>
      <c r="I69" s="1022">
        <v>0</v>
      </c>
      <c r="J69" s="1022"/>
      <c r="K69" s="1022">
        <v>0</v>
      </c>
      <c r="L69" s="1022">
        <v>3</v>
      </c>
      <c r="M69" s="1002"/>
      <c r="N69" s="1002"/>
      <c r="O69" s="1002"/>
      <c r="P69" s="944"/>
      <c r="Q69" s="944"/>
      <c r="R69" s="944"/>
      <c r="S69" s="944"/>
      <c r="T69" s="944"/>
    </row>
    <row r="70" spans="1:20" customFormat="1" ht="20.25" customHeight="1">
      <c r="A70" s="1023"/>
      <c r="B70" s="1024"/>
      <c r="C70" s="1025"/>
      <c r="D70" s="1026"/>
      <c r="E70" s="1026"/>
      <c r="F70" s="1026"/>
      <c r="G70" s="1026"/>
      <c r="H70" s="1025"/>
      <c r="I70" s="1027"/>
      <c r="J70" s="1027"/>
      <c r="K70" s="1027"/>
      <c r="L70" s="1027"/>
      <c r="M70" s="1027"/>
      <c r="N70" s="1027"/>
      <c r="O70" s="1027"/>
      <c r="P70" s="964"/>
      <c r="Q70" s="964"/>
      <c r="R70" s="964"/>
      <c r="S70" s="964"/>
      <c r="T70" s="964"/>
    </row>
    <row r="71" spans="1:20" customFormat="1" ht="132" customHeight="1">
      <c r="A71" s="992" t="s">
        <v>39</v>
      </c>
      <c r="B71" s="993" t="s">
        <v>379</v>
      </c>
      <c r="C71" s="994" t="s">
        <v>9</v>
      </c>
      <c r="D71" s="1028" t="s">
        <v>40</v>
      </c>
      <c r="E71" s="1028" t="s">
        <v>384</v>
      </c>
      <c r="F71" s="1028" t="s">
        <v>385</v>
      </c>
      <c r="G71" s="1029" t="s">
        <v>43</v>
      </c>
      <c r="H71" s="1030" t="s">
        <v>14</v>
      </c>
      <c r="I71" s="1028" t="s">
        <v>15</v>
      </c>
      <c r="J71" s="1028" t="s">
        <v>16</v>
      </c>
      <c r="K71" s="1028" t="s">
        <v>17</v>
      </c>
      <c r="L71" s="1028" t="s">
        <v>380</v>
      </c>
      <c r="M71" s="1031" t="s">
        <v>19</v>
      </c>
      <c r="N71" s="1028" t="s">
        <v>20</v>
      </c>
      <c r="O71" s="1028" t="s">
        <v>21</v>
      </c>
      <c r="P71" s="944"/>
      <c r="Q71" s="944"/>
      <c r="R71" s="944"/>
      <c r="S71" s="944"/>
      <c r="T71" s="944"/>
    </row>
    <row r="72" spans="1:20" customFormat="1" ht="15" customHeight="1">
      <c r="A72" s="1824" t="s">
        <v>386</v>
      </c>
      <c r="B72" s="1824"/>
      <c r="C72" s="998">
        <v>2014</v>
      </c>
      <c r="D72" s="998"/>
      <c r="E72" s="998"/>
      <c r="F72" s="998"/>
      <c r="G72" s="1032">
        <v>0</v>
      </c>
      <c r="H72" s="966"/>
      <c r="I72" s="1033"/>
      <c r="J72" s="1017"/>
      <c r="K72" s="1017"/>
      <c r="L72" s="1017"/>
      <c r="M72" s="1017"/>
      <c r="N72" s="1017"/>
      <c r="O72" s="1017"/>
      <c r="P72" s="944"/>
      <c r="Q72" s="944"/>
      <c r="R72" s="944"/>
      <c r="S72" s="944"/>
      <c r="T72" s="944"/>
    </row>
    <row r="73" spans="1:20" customFormat="1">
      <c r="A73" s="1824"/>
      <c r="B73" s="1824"/>
      <c r="C73" s="999">
        <v>2015</v>
      </c>
      <c r="D73" s="999"/>
      <c r="E73" s="999"/>
      <c r="F73" s="999"/>
      <c r="G73" s="1032">
        <v>0</v>
      </c>
      <c r="H73" s="970"/>
      <c r="I73" s="970"/>
      <c r="J73" s="969"/>
      <c r="K73" s="969"/>
      <c r="L73" s="969"/>
      <c r="M73" s="969"/>
      <c r="N73" s="969"/>
      <c r="O73" s="969"/>
      <c r="P73" s="944"/>
      <c r="Q73" s="944"/>
      <c r="R73" s="944"/>
      <c r="S73" s="944"/>
      <c r="T73" s="944"/>
    </row>
    <row r="74" spans="1:20" customFormat="1">
      <c r="A74" s="1824"/>
      <c r="B74" s="1824"/>
      <c r="C74" s="999">
        <v>2016</v>
      </c>
      <c r="D74" s="999">
        <v>0</v>
      </c>
      <c r="E74" s="999">
        <v>0</v>
      </c>
      <c r="F74" s="999">
        <v>0</v>
      </c>
      <c r="G74" s="1032">
        <v>0</v>
      </c>
      <c r="H74" s="970">
        <v>0</v>
      </c>
      <c r="I74" s="970">
        <v>0</v>
      </c>
      <c r="J74" s="969">
        <v>0</v>
      </c>
      <c r="K74" s="969">
        <v>0</v>
      </c>
      <c r="L74" s="969">
        <v>0</v>
      </c>
      <c r="M74" s="969">
        <v>0</v>
      </c>
      <c r="N74" s="969">
        <v>0</v>
      </c>
      <c r="O74" s="969">
        <v>0</v>
      </c>
      <c r="P74" s="944"/>
      <c r="Q74" s="944"/>
      <c r="R74" s="944"/>
      <c r="S74" s="944"/>
      <c r="T74" s="944"/>
    </row>
    <row r="75" spans="1:20" customFormat="1">
      <c r="A75" s="1824"/>
      <c r="B75" s="1824"/>
      <c r="C75" s="999">
        <v>2017</v>
      </c>
      <c r="D75" s="999"/>
      <c r="E75" s="999"/>
      <c r="F75" s="999"/>
      <c r="G75" s="1032">
        <v>0</v>
      </c>
      <c r="H75" s="970"/>
      <c r="I75" s="970"/>
      <c r="J75" s="969"/>
      <c r="K75" s="969"/>
      <c r="L75" s="969"/>
      <c r="M75" s="969"/>
      <c r="N75" s="969"/>
      <c r="O75" s="969"/>
      <c r="P75" s="944"/>
      <c r="Q75" s="944"/>
      <c r="R75" s="944"/>
      <c r="S75" s="944"/>
      <c r="T75" s="944"/>
    </row>
    <row r="76" spans="1:20" customFormat="1">
      <c r="A76" s="1824"/>
      <c r="B76" s="1824"/>
      <c r="C76" s="999">
        <v>2018</v>
      </c>
      <c r="D76" s="999"/>
      <c r="E76" s="999"/>
      <c r="F76" s="999"/>
      <c r="G76" s="1032">
        <v>0</v>
      </c>
      <c r="H76" s="970"/>
      <c r="I76" s="970"/>
      <c r="J76" s="969"/>
      <c r="K76" s="969"/>
      <c r="L76" s="969"/>
      <c r="M76" s="969"/>
      <c r="N76" s="969"/>
      <c r="O76" s="969"/>
      <c r="P76" s="944"/>
      <c r="Q76" s="944"/>
      <c r="R76" s="944"/>
      <c r="S76" s="944"/>
      <c r="T76" s="944"/>
    </row>
    <row r="77" spans="1:20" customFormat="1" ht="15.75" customHeight="1">
      <c r="A77" s="1824"/>
      <c r="B77" s="1824"/>
      <c r="C77" s="999">
        <v>2019</v>
      </c>
      <c r="D77" s="999"/>
      <c r="E77" s="999"/>
      <c r="F77" s="999"/>
      <c r="G77" s="1032">
        <v>0</v>
      </c>
      <c r="H77" s="970"/>
      <c r="I77" s="970"/>
      <c r="J77" s="969"/>
      <c r="K77" s="969"/>
      <c r="L77" s="969"/>
      <c r="M77" s="969"/>
      <c r="N77" s="969"/>
      <c r="O77" s="969"/>
      <c r="P77" s="944"/>
      <c r="Q77" s="944"/>
      <c r="R77" s="944"/>
      <c r="S77" s="944"/>
      <c r="T77" s="944"/>
    </row>
    <row r="78" spans="1:20" customFormat="1" ht="17.25" customHeight="1">
      <c r="A78" s="1824"/>
      <c r="B78" s="1824"/>
      <c r="C78" s="999">
        <v>2020</v>
      </c>
      <c r="D78" s="999"/>
      <c r="E78" s="999"/>
      <c r="F78" s="999"/>
      <c r="G78" s="1032">
        <v>0</v>
      </c>
      <c r="H78" s="970"/>
      <c r="I78" s="970"/>
      <c r="J78" s="969"/>
      <c r="K78" s="969"/>
      <c r="L78" s="969"/>
      <c r="M78" s="969"/>
      <c r="N78" s="969"/>
      <c r="O78" s="969"/>
      <c r="P78" s="944"/>
      <c r="Q78" s="944"/>
      <c r="R78" s="944"/>
      <c r="S78" s="944"/>
      <c r="T78" s="944"/>
    </row>
    <row r="79" spans="1:20" customFormat="1" ht="20.25" customHeight="1">
      <c r="A79" s="1824"/>
      <c r="B79" s="1824"/>
      <c r="C79" s="1019" t="s">
        <v>13</v>
      </c>
      <c r="D79" s="1020">
        <v>0</v>
      </c>
      <c r="E79" s="1020">
        <v>0</v>
      </c>
      <c r="F79" s="1020">
        <v>0</v>
      </c>
      <c r="G79" s="1034">
        <v>0</v>
      </c>
      <c r="H79" s="1035">
        <v>0</v>
      </c>
      <c r="I79" s="1036">
        <v>0</v>
      </c>
      <c r="J79" s="1022">
        <v>0</v>
      </c>
      <c r="K79" s="1022">
        <v>0</v>
      </c>
      <c r="L79" s="1022">
        <v>0</v>
      </c>
      <c r="M79" s="1022">
        <v>0</v>
      </c>
      <c r="N79" s="1022">
        <v>0</v>
      </c>
      <c r="O79" s="1022">
        <v>0</v>
      </c>
      <c r="P79" s="944"/>
      <c r="Q79" s="944"/>
      <c r="R79" s="944"/>
      <c r="S79" s="944"/>
      <c r="T79" s="944"/>
    </row>
    <row r="80" spans="1:20" customFormat="1">
      <c r="A80" s="944"/>
      <c r="B80" s="944"/>
      <c r="C80" s="944"/>
      <c r="D80" s="944"/>
      <c r="E80" s="944"/>
      <c r="F80" s="944"/>
      <c r="G80" s="944"/>
      <c r="H80" s="944"/>
      <c r="I80" s="944"/>
      <c r="J80" s="944"/>
      <c r="K80" s="944"/>
      <c r="L80" s="944"/>
      <c r="M80" s="944"/>
      <c r="N80" s="944"/>
      <c r="O80" s="944"/>
      <c r="P80" s="944"/>
      <c r="Q80" s="944"/>
      <c r="R80" s="944"/>
      <c r="S80" s="944"/>
      <c r="T80" s="944"/>
    </row>
    <row r="81" spans="1:16" customFormat="1" ht="36.75" customHeight="1">
      <c r="A81" s="1037"/>
      <c r="B81" s="1024"/>
      <c r="C81" s="1038"/>
      <c r="D81" s="1039"/>
      <c r="E81" s="1002"/>
      <c r="F81" s="1002"/>
      <c r="G81" s="1002"/>
      <c r="H81" s="1002"/>
      <c r="I81" s="1002"/>
      <c r="J81" s="1002"/>
      <c r="K81" s="1002"/>
      <c r="L81" s="944"/>
      <c r="M81" s="944"/>
      <c r="N81" s="944"/>
      <c r="O81" s="944"/>
      <c r="P81" s="944"/>
    </row>
    <row r="82" spans="1:16" customFormat="1" ht="28.5" customHeight="1">
      <c r="A82" s="1040" t="s">
        <v>44</v>
      </c>
      <c r="B82" s="1040"/>
      <c r="C82" s="1041"/>
      <c r="D82" s="1041"/>
      <c r="E82" s="1041"/>
      <c r="F82" s="1041"/>
      <c r="G82" s="1041"/>
      <c r="H82" s="1041"/>
      <c r="I82" s="1041"/>
      <c r="J82" s="1041"/>
      <c r="K82" s="1041"/>
      <c r="L82" s="1042"/>
      <c r="M82" s="944"/>
      <c r="N82" s="944"/>
      <c r="O82" s="944"/>
      <c r="P82" s="944"/>
    </row>
    <row r="83" spans="1:16" customFormat="1" ht="14.25" customHeight="1">
      <c r="A83" s="1043"/>
      <c r="B83" s="1043"/>
      <c r="C83" s="944"/>
      <c r="D83" s="944"/>
      <c r="E83" s="944"/>
      <c r="F83" s="944"/>
      <c r="G83" s="944"/>
      <c r="H83" s="944"/>
      <c r="I83" s="944"/>
      <c r="J83" s="944"/>
      <c r="K83" s="944"/>
      <c r="L83" s="944"/>
      <c r="M83" s="944"/>
      <c r="N83" s="944"/>
      <c r="O83" s="944"/>
      <c r="P83" s="944"/>
    </row>
    <row r="84" spans="1:16" s="964" customFormat="1" ht="128.25" customHeight="1">
      <c r="A84" s="1044" t="s">
        <v>387</v>
      </c>
      <c r="B84" s="1045" t="s">
        <v>388</v>
      </c>
      <c r="C84" s="1046" t="s">
        <v>9</v>
      </c>
      <c r="D84" s="1047" t="s">
        <v>389</v>
      </c>
      <c r="E84" s="1048" t="s">
        <v>390</v>
      </c>
      <c r="F84" s="1046" t="s">
        <v>49</v>
      </c>
      <c r="G84" s="1046" t="s">
        <v>50</v>
      </c>
      <c r="H84" s="1046" t="s">
        <v>51</v>
      </c>
      <c r="I84" s="1046" t="s">
        <v>52</v>
      </c>
      <c r="J84" s="1046" t="s">
        <v>53</v>
      </c>
      <c r="K84" s="1046" t="s">
        <v>54</v>
      </c>
    </row>
    <row r="85" spans="1:16" customFormat="1" ht="15" customHeight="1">
      <c r="A85" s="1824" t="s">
        <v>179</v>
      </c>
      <c r="B85" s="1824"/>
      <c r="C85" s="998">
        <v>2014</v>
      </c>
      <c r="D85" s="1049"/>
      <c r="E85" s="1050"/>
      <c r="F85" s="965"/>
      <c r="G85" s="965"/>
      <c r="H85" s="965"/>
      <c r="I85" s="965"/>
      <c r="J85" s="965"/>
      <c r="K85" s="965"/>
      <c r="L85" s="944"/>
      <c r="M85" s="944"/>
      <c r="N85" s="944"/>
      <c r="O85" s="944"/>
      <c r="P85" s="944"/>
    </row>
    <row r="86" spans="1:16" customFormat="1">
      <c r="A86" s="1824"/>
      <c r="B86" s="1824"/>
      <c r="C86" s="999">
        <v>2015</v>
      </c>
      <c r="D86" s="1051"/>
      <c r="E86" s="1018"/>
      <c r="F86" s="969"/>
      <c r="G86" s="969"/>
      <c r="H86" s="969"/>
      <c r="I86" s="969"/>
      <c r="J86" s="969"/>
      <c r="K86" s="969"/>
      <c r="L86" s="944"/>
      <c r="M86" s="944"/>
      <c r="N86" s="944"/>
      <c r="O86" s="944"/>
      <c r="P86" s="944"/>
    </row>
    <row r="87" spans="1:16" customFormat="1">
      <c r="A87" s="1824"/>
      <c r="B87" s="1824"/>
      <c r="C87" s="999">
        <v>2016</v>
      </c>
      <c r="D87" s="1051">
        <v>0</v>
      </c>
      <c r="E87" s="1018">
        <v>0</v>
      </c>
      <c r="F87" s="969">
        <v>0</v>
      </c>
      <c r="G87" s="969">
        <v>0</v>
      </c>
      <c r="H87" s="969">
        <v>0</v>
      </c>
      <c r="I87" s="969">
        <v>0</v>
      </c>
      <c r="J87" s="969">
        <v>0</v>
      </c>
      <c r="K87" s="969">
        <v>0</v>
      </c>
      <c r="L87" s="944"/>
      <c r="M87" s="944"/>
      <c r="N87" s="944"/>
      <c r="O87" s="944"/>
      <c r="P87" s="944"/>
    </row>
    <row r="88" spans="1:16" customFormat="1">
      <c r="A88" s="1824"/>
      <c r="B88" s="1824"/>
      <c r="C88" s="999">
        <v>2017</v>
      </c>
      <c r="D88" s="1051"/>
      <c r="E88" s="1018"/>
      <c r="F88" s="969"/>
      <c r="G88" s="969"/>
      <c r="H88" s="969"/>
      <c r="I88" s="969"/>
      <c r="J88" s="969"/>
      <c r="K88" s="969"/>
      <c r="L88" s="944"/>
      <c r="M88" s="944"/>
      <c r="N88" s="944"/>
      <c r="O88" s="944"/>
      <c r="P88" s="944"/>
    </row>
    <row r="89" spans="1:16" customFormat="1">
      <c r="A89" s="1824"/>
      <c r="B89" s="1824"/>
      <c r="C89" s="999">
        <v>2018</v>
      </c>
      <c r="D89" s="1051"/>
      <c r="E89" s="1018"/>
      <c r="F89" s="969"/>
      <c r="G89" s="969"/>
      <c r="H89" s="969"/>
      <c r="I89" s="969"/>
      <c r="J89" s="969"/>
      <c r="K89" s="969"/>
      <c r="L89" s="944"/>
      <c r="M89" s="944"/>
      <c r="N89" s="944"/>
      <c r="O89" s="944"/>
      <c r="P89" s="944"/>
    </row>
    <row r="90" spans="1:16" customFormat="1">
      <c r="A90" s="1824"/>
      <c r="B90" s="1824"/>
      <c r="C90" s="999">
        <v>2019</v>
      </c>
      <c r="D90" s="1051"/>
      <c r="E90" s="1018"/>
      <c r="F90" s="969"/>
      <c r="G90" s="969"/>
      <c r="H90" s="969"/>
      <c r="I90" s="969"/>
      <c r="J90" s="969"/>
      <c r="K90" s="969"/>
      <c r="L90" s="944"/>
      <c r="M90" s="944"/>
      <c r="N90" s="944"/>
      <c r="O90" s="944"/>
      <c r="P90" s="944"/>
    </row>
    <row r="91" spans="1:16" customFormat="1">
      <c r="A91" s="1824"/>
      <c r="B91" s="1824"/>
      <c r="C91" s="999">
        <v>2020</v>
      </c>
      <c r="D91" s="1051"/>
      <c r="E91" s="1018"/>
      <c r="F91" s="969"/>
      <c r="G91" s="969"/>
      <c r="H91" s="969"/>
      <c r="I91" s="969"/>
      <c r="J91" s="969"/>
      <c r="K91" s="969"/>
      <c r="L91" s="944"/>
      <c r="M91" s="944"/>
      <c r="N91" s="944"/>
      <c r="O91" s="944"/>
      <c r="P91" s="944"/>
    </row>
    <row r="92" spans="1:16" customFormat="1" ht="18" customHeight="1">
      <c r="A92" s="1824"/>
      <c r="B92" s="1824"/>
      <c r="C92" s="1019" t="s">
        <v>13</v>
      </c>
      <c r="D92" s="1052">
        <v>0</v>
      </c>
      <c r="E92" s="1021">
        <v>0</v>
      </c>
      <c r="F92" s="1022">
        <v>0</v>
      </c>
      <c r="G92" s="1022">
        <v>0</v>
      </c>
      <c r="H92" s="1022">
        <v>0</v>
      </c>
      <c r="I92" s="1022">
        <v>0</v>
      </c>
      <c r="J92" s="1022">
        <v>0</v>
      </c>
      <c r="K92" s="1022">
        <v>0</v>
      </c>
      <c r="L92" s="944"/>
      <c r="M92" s="944"/>
      <c r="N92" s="944"/>
      <c r="O92" s="944"/>
      <c r="P92" s="944"/>
    </row>
    <row r="93" spans="1:16" customFormat="1" ht="20.25" customHeight="1">
      <c r="A93" s="944"/>
      <c r="B93" s="944"/>
      <c r="C93" s="944"/>
      <c r="D93" s="944"/>
      <c r="E93" s="944"/>
      <c r="F93" s="944"/>
      <c r="G93" s="944"/>
      <c r="H93" s="944"/>
      <c r="I93" s="944"/>
      <c r="J93" s="944"/>
      <c r="K93" s="944"/>
      <c r="L93" s="944"/>
      <c r="M93" s="944"/>
      <c r="N93" s="944"/>
      <c r="O93" s="944"/>
      <c r="P93" s="944"/>
    </row>
    <row r="94" spans="1:16" customFormat="1" ht="21">
      <c r="A94" s="1053" t="s">
        <v>55</v>
      </c>
      <c r="B94" s="1053"/>
      <c r="C94" s="1054"/>
      <c r="D94" s="1054"/>
      <c r="E94" s="1054"/>
      <c r="F94" s="1054"/>
      <c r="G94" s="1054"/>
      <c r="H94" s="1054"/>
      <c r="I94" s="1054"/>
      <c r="J94" s="1054"/>
      <c r="K94" s="1054"/>
      <c r="L94" s="1054"/>
      <c r="M94" s="1054"/>
      <c r="N94" s="1055"/>
      <c r="O94" s="1055"/>
      <c r="P94" s="1055"/>
    </row>
    <row r="95" spans="1:16" s="991" customFormat="1" ht="15" customHeight="1">
      <c r="A95" s="1056"/>
      <c r="B95" s="1056"/>
    </row>
    <row r="96" spans="1:16" customFormat="1" ht="29.25" customHeight="1">
      <c r="A96" s="1826" t="s">
        <v>56</v>
      </c>
      <c r="B96" s="1827" t="s">
        <v>391</v>
      </c>
      <c r="C96" s="1831" t="s">
        <v>9</v>
      </c>
      <c r="D96" s="1810" t="s">
        <v>58</v>
      </c>
      <c r="E96" s="1810"/>
      <c r="F96" s="1809" t="s">
        <v>59</v>
      </c>
      <c r="G96" s="1809"/>
      <c r="H96" s="1809"/>
      <c r="I96" s="1809"/>
      <c r="J96" s="1809"/>
      <c r="K96" s="1809"/>
      <c r="L96" s="1809"/>
      <c r="M96" s="1809"/>
      <c r="N96" s="1057"/>
      <c r="O96" s="1057"/>
      <c r="P96" s="1057"/>
    </row>
    <row r="97" spans="1:16" customFormat="1" ht="100.5" customHeight="1">
      <c r="A97" s="1826"/>
      <c r="B97" s="1827"/>
      <c r="C97" s="1831"/>
      <c r="D97" s="1058" t="s">
        <v>60</v>
      </c>
      <c r="E97" s="1059" t="s">
        <v>61</v>
      </c>
      <c r="F97" s="1060" t="s">
        <v>14</v>
      </c>
      <c r="G97" s="1061" t="s">
        <v>62</v>
      </c>
      <c r="H97" s="1062" t="s">
        <v>50</v>
      </c>
      <c r="I97" s="1063" t="s">
        <v>51</v>
      </c>
      <c r="J97" s="1063" t="s">
        <v>52</v>
      </c>
      <c r="K97" s="1064" t="s">
        <v>63</v>
      </c>
      <c r="L97" s="1062" t="s">
        <v>53</v>
      </c>
      <c r="M97" s="1062" t="s">
        <v>54</v>
      </c>
      <c r="N97" s="1057"/>
      <c r="O97" s="1057"/>
      <c r="P97" s="1057"/>
    </row>
    <row r="98" spans="1:16" customFormat="1" ht="17.25" customHeight="1">
      <c r="A98" s="1824" t="s">
        <v>225</v>
      </c>
      <c r="B98" s="1824"/>
      <c r="C98" s="998">
        <v>2014</v>
      </c>
      <c r="D98" s="966"/>
      <c r="E98" s="965"/>
      <c r="F98" s="1065"/>
      <c r="G98" s="998"/>
      <c r="H98" s="998"/>
      <c r="I98" s="998"/>
      <c r="J98" s="998"/>
      <c r="K98" s="998"/>
      <c r="L98" s="998"/>
      <c r="M98" s="998"/>
      <c r="N98" s="1057"/>
      <c r="O98" s="1057"/>
      <c r="P98" s="1057"/>
    </row>
    <row r="99" spans="1:16" customFormat="1" ht="16.5" customHeight="1">
      <c r="A99" s="1824"/>
      <c r="B99" s="1824"/>
      <c r="C99" s="999">
        <v>2015</v>
      </c>
      <c r="D99" s="970"/>
      <c r="E99" s="969"/>
      <c r="F99" s="1066"/>
      <c r="G99" s="999"/>
      <c r="H99" s="999"/>
      <c r="I99" s="999"/>
      <c r="J99" s="999"/>
      <c r="K99" s="999"/>
      <c r="L99" s="999"/>
      <c r="M99" s="999"/>
      <c r="N99" s="1057"/>
      <c r="O99" s="1057"/>
      <c r="P99" s="1057"/>
    </row>
    <row r="100" spans="1:16" customFormat="1" ht="16.5" customHeight="1">
      <c r="A100" s="1824"/>
      <c r="B100" s="1824"/>
      <c r="C100" s="999">
        <v>2016</v>
      </c>
      <c r="D100" s="970">
        <v>1</v>
      </c>
      <c r="E100" s="969">
        <v>9</v>
      </c>
      <c r="F100" s="1066">
        <v>0</v>
      </c>
      <c r="G100" s="999">
        <v>0</v>
      </c>
      <c r="H100" s="999">
        <v>0</v>
      </c>
      <c r="I100" s="999">
        <v>0</v>
      </c>
      <c r="J100" s="999">
        <v>0</v>
      </c>
      <c r="K100" s="999">
        <v>0</v>
      </c>
      <c r="L100" s="999">
        <v>0</v>
      </c>
      <c r="M100" s="999">
        <v>1</v>
      </c>
      <c r="N100" s="1057"/>
      <c r="O100" s="1057"/>
      <c r="P100" s="1057"/>
    </row>
    <row r="101" spans="1:16" customFormat="1" ht="16.5" customHeight="1">
      <c r="A101" s="1824"/>
      <c r="B101" s="1824"/>
      <c r="C101" s="999">
        <v>2017</v>
      </c>
      <c r="D101" s="970"/>
      <c r="E101" s="969"/>
      <c r="F101" s="1066"/>
      <c r="G101" s="999"/>
      <c r="H101" s="999"/>
      <c r="I101" s="999"/>
      <c r="J101" s="999"/>
      <c r="K101" s="999"/>
      <c r="L101" s="999"/>
      <c r="M101" s="999"/>
      <c r="N101" s="1057"/>
      <c r="O101" s="1057"/>
      <c r="P101" s="1057"/>
    </row>
    <row r="102" spans="1:16" customFormat="1" ht="15.75" customHeight="1">
      <c r="A102" s="1824"/>
      <c r="B102" s="1824"/>
      <c r="C102" s="999">
        <v>2018</v>
      </c>
      <c r="D102" s="970"/>
      <c r="E102" s="969"/>
      <c r="F102" s="1066"/>
      <c r="G102" s="999"/>
      <c r="H102" s="999"/>
      <c r="I102" s="999"/>
      <c r="J102" s="999"/>
      <c r="K102" s="999"/>
      <c r="L102" s="999"/>
      <c r="M102" s="999"/>
      <c r="N102" s="1057"/>
      <c r="O102" s="1057"/>
      <c r="P102" s="1057"/>
    </row>
    <row r="103" spans="1:16" customFormat="1" ht="14.25" customHeight="1">
      <c r="A103" s="1824"/>
      <c r="B103" s="1824"/>
      <c r="C103" s="999">
        <v>2019</v>
      </c>
      <c r="D103" s="970"/>
      <c r="E103" s="969"/>
      <c r="F103" s="1066"/>
      <c r="G103" s="999"/>
      <c r="H103" s="999"/>
      <c r="I103" s="999"/>
      <c r="J103" s="999"/>
      <c r="K103" s="999"/>
      <c r="L103" s="999"/>
      <c r="M103" s="999"/>
      <c r="N103" s="1057"/>
      <c r="O103" s="1057"/>
      <c r="P103" s="1057"/>
    </row>
    <row r="104" spans="1:16" customFormat="1" ht="14.25" customHeight="1">
      <c r="A104" s="1824"/>
      <c r="B104" s="1824"/>
      <c r="C104" s="999">
        <v>2020</v>
      </c>
      <c r="D104" s="970"/>
      <c r="E104" s="969"/>
      <c r="F104" s="1066"/>
      <c r="G104" s="999"/>
      <c r="H104" s="999"/>
      <c r="I104" s="999"/>
      <c r="J104" s="999"/>
      <c r="K104" s="999"/>
      <c r="L104" s="999"/>
      <c r="M104" s="999"/>
      <c r="N104" s="1057"/>
      <c r="O104" s="1057"/>
      <c r="P104" s="1057"/>
    </row>
    <row r="105" spans="1:16" customFormat="1" ht="19.5" customHeight="1">
      <c r="A105" s="1824"/>
      <c r="B105" s="1824"/>
      <c r="C105" s="1019" t="s">
        <v>13</v>
      </c>
      <c r="D105" s="1036">
        <v>1</v>
      </c>
      <c r="E105" s="1022">
        <v>9</v>
      </c>
      <c r="F105" s="1067">
        <v>0</v>
      </c>
      <c r="G105" s="1068">
        <v>0</v>
      </c>
      <c r="H105" s="1068">
        <v>0</v>
      </c>
      <c r="I105" s="1068">
        <v>0</v>
      </c>
      <c r="J105" s="1068">
        <v>0</v>
      </c>
      <c r="K105" s="1068">
        <v>0</v>
      </c>
      <c r="L105" s="1068">
        <v>0</v>
      </c>
      <c r="M105" s="1068">
        <v>1</v>
      </c>
      <c r="N105" s="1057"/>
      <c r="O105" s="1057"/>
      <c r="P105" s="1057"/>
    </row>
    <row r="106" spans="1:16" customFormat="1">
      <c r="A106" s="1069"/>
      <c r="B106" s="1069"/>
      <c r="C106" s="1070"/>
      <c r="D106" s="947"/>
      <c r="E106" s="947"/>
      <c r="F106" s="944"/>
      <c r="G106" s="944"/>
      <c r="H106" s="1071"/>
      <c r="I106" s="1071"/>
      <c r="J106" s="1071"/>
      <c r="K106" s="1071"/>
      <c r="L106" s="1071"/>
      <c r="M106" s="1071"/>
      <c r="N106" s="1071"/>
      <c r="O106" s="944"/>
      <c r="P106" s="944"/>
    </row>
    <row r="107" spans="1:16" customFormat="1" ht="15" customHeight="1">
      <c r="A107" s="1826" t="s">
        <v>392</v>
      </c>
      <c r="B107" s="1827" t="s">
        <v>391</v>
      </c>
      <c r="C107" s="1831" t="s">
        <v>9</v>
      </c>
      <c r="D107" s="1810" t="s">
        <v>65</v>
      </c>
      <c r="E107" s="1809" t="s">
        <v>66</v>
      </c>
      <c r="F107" s="1809"/>
      <c r="G107" s="1809"/>
      <c r="H107" s="1809"/>
      <c r="I107" s="1809"/>
      <c r="J107" s="1809"/>
      <c r="K107" s="1809"/>
      <c r="L107" s="1809"/>
      <c r="M107" s="1071"/>
      <c r="N107" s="1071"/>
      <c r="O107" s="944"/>
      <c r="P107" s="944"/>
    </row>
    <row r="108" spans="1:16" customFormat="1" ht="103.5" customHeight="1">
      <c r="A108" s="1826"/>
      <c r="B108" s="1827"/>
      <c r="C108" s="1831"/>
      <c r="D108" s="1810"/>
      <c r="E108" s="1060" t="s">
        <v>14</v>
      </c>
      <c r="F108" s="1061" t="s">
        <v>62</v>
      </c>
      <c r="G108" s="1062" t="s">
        <v>50</v>
      </c>
      <c r="H108" s="1063" t="s">
        <v>51</v>
      </c>
      <c r="I108" s="1063" t="s">
        <v>52</v>
      </c>
      <c r="J108" s="1064" t="s">
        <v>63</v>
      </c>
      <c r="K108" s="1062" t="s">
        <v>53</v>
      </c>
      <c r="L108" s="1062" t="s">
        <v>54</v>
      </c>
      <c r="M108" s="1071"/>
      <c r="N108" s="1071"/>
      <c r="O108" s="944"/>
      <c r="P108" s="944"/>
    </row>
    <row r="109" spans="1:16" customFormat="1">
      <c r="A109" s="1813"/>
      <c r="B109" s="1813"/>
      <c r="C109" s="998">
        <v>2014</v>
      </c>
      <c r="D109" s="965"/>
      <c r="E109" s="1065"/>
      <c r="F109" s="998"/>
      <c r="G109" s="998"/>
      <c r="H109" s="998"/>
      <c r="I109" s="998"/>
      <c r="J109" s="998"/>
      <c r="K109" s="998"/>
      <c r="L109" s="998"/>
      <c r="M109" s="1071"/>
      <c r="N109" s="1071"/>
      <c r="O109" s="944"/>
      <c r="P109" s="944"/>
    </row>
    <row r="110" spans="1:16" customFormat="1">
      <c r="A110" s="1813"/>
      <c r="B110" s="1813"/>
      <c r="C110" s="999">
        <v>2015</v>
      </c>
      <c r="D110" s="969"/>
      <c r="E110" s="1066"/>
      <c r="F110" s="999"/>
      <c r="G110" s="999"/>
      <c r="H110" s="999"/>
      <c r="I110" s="999"/>
      <c r="J110" s="999"/>
      <c r="K110" s="999"/>
      <c r="L110" s="999"/>
      <c r="M110" s="1071"/>
      <c r="N110" s="1071"/>
      <c r="O110" s="944"/>
      <c r="P110" s="944"/>
    </row>
    <row r="111" spans="1:16" customFormat="1">
      <c r="A111" s="1813"/>
      <c r="B111" s="1813"/>
      <c r="C111" s="999">
        <v>2016</v>
      </c>
      <c r="D111" s="969">
        <v>0</v>
      </c>
      <c r="E111" s="1066">
        <v>0</v>
      </c>
      <c r="F111" s="999">
        <v>0</v>
      </c>
      <c r="G111" s="999">
        <v>0</v>
      </c>
      <c r="H111" s="999">
        <v>0</v>
      </c>
      <c r="I111" s="999">
        <v>0</v>
      </c>
      <c r="J111" s="999">
        <v>0</v>
      </c>
      <c r="K111" s="999">
        <v>0</v>
      </c>
      <c r="L111" s="999">
        <v>0</v>
      </c>
      <c r="M111" s="1071"/>
      <c r="N111" s="1071"/>
      <c r="O111" s="944"/>
      <c r="P111" s="944"/>
    </row>
    <row r="112" spans="1:16" customFormat="1">
      <c r="A112" s="1813"/>
      <c r="B112" s="1813"/>
      <c r="C112" s="999">
        <v>2017</v>
      </c>
      <c r="D112" s="969"/>
      <c r="E112" s="1066"/>
      <c r="F112" s="999"/>
      <c r="G112" s="999"/>
      <c r="H112" s="999"/>
      <c r="I112" s="999"/>
      <c r="J112" s="999"/>
      <c r="K112" s="999"/>
      <c r="L112" s="999"/>
      <c r="M112" s="1071"/>
      <c r="N112" s="1071"/>
      <c r="O112" s="944"/>
      <c r="P112" s="944"/>
    </row>
    <row r="113" spans="1:14" customFormat="1">
      <c r="A113" s="1813"/>
      <c r="B113" s="1813"/>
      <c r="C113" s="999">
        <v>2018</v>
      </c>
      <c r="D113" s="969"/>
      <c r="E113" s="1066"/>
      <c r="F113" s="999"/>
      <c r="G113" s="999"/>
      <c r="H113" s="999"/>
      <c r="I113" s="999"/>
      <c r="J113" s="999"/>
      <c r="K113" s="999"/>
      <c r="L113" s="999"/>
      <c r="M113" s="1071"/>
      <c r="N113" s="1071"/>
    </row>
    <row r="114" spans="1:14" customFormat="1">
      <c r="A114" s="1813"/>
      <c r="B114" s="1813"/>
      <c r="C114" s="999">
        <v>2019</v>
      </c>
      <c r="D114" s="969"/>
      <c r="E114" s="1066"/>
      <c r="F114" s="999"/>
      <c r="G114" s="999"/>
      <c r="H114" s="999"/>
      <c r="I114" s="999"/>
      <c r="J114" s="999"/>
      <c r="K114" s="999"/>
      <c r="L114" s="999"/>
      <c r="M114" s="1071"/>
      <c r="N114" s="1071"/>
    </row>
    <row r="115" spans="1:14" customFormat="1">
      <c r="A115" s="1813"/>
      <c r="B115" s="1813"/>
      <c r="C115" s="999">
        <v>2020</v>
      </c>
      <c r="D115" s="969"/>
      <c r="E115" s="1066"/>
      <c r="F115" s="999"/>
      <c r="G115" s="999"/>
      <c r="H115" s="999"/>
      <c r="I115" s="999"/>
      <c r="J115" s="999"/>
      <c r="K115" s="999"/>
      <c r="L115" s="999"/>
      <c r="M115" s="1071"/>
      <c r="N115" s="1071"/>
    </row>
    <row r="116" spans="1:14" customFormat="1" ht="25.5" customHeight="1">
      <c r="A116" s="1813"/>
      <c r="B116" s="1813"/>
      <c r="C116" s="1019" t="s">
        <v>13</v>
      </c>
      <c r="D116" s="1022">
        <v>0</v>
      </c>
      <c r="E116" s="1067">
        <v>0</v>
      </c>
      <c r="F116" s="1068">
        <v>0</v>
      </c>
      <c r="G116" s="1068">
        <v>0</v>
      </c>
      <c r="H116" s="1068">
        <v>0</v>
      </c>
      <c r="I116" s="1068">
        <v>0</v>
      </c>
      <c r="J116" s="1068"/>
      <c r="K116" s="1068">
        <v>0</v>
      </c>
      <c r="L116" s="1068">
        <v>0</v>
      </c>
      <c r="M116" s="1071"/>
      <c r="N116" s="1071"/>
    </row>
    <row r="117" spans="1:14" customFormat="1" ht="21">
      <c r="A117" s="1056"/>
      <c r="B117" s="1072"/>
      <c r="C117" s="991"/>
      <c r="D117" s="991"/>
      <c r="E117" s="991"/>
      <c r="F117" s="991"/>
      <c r="G117" s="991"/>
      <c r="H117" s="991"/>
      <c r="I117" s="991"/>
      <c r="J117" s="991"/>
      <c r="K117" s="991"/>
      <c r="L117" s="991"/>
      <c r="M117" s="1071"/>
      <c r="N117" s="1071"/>
    </row>
    <row r="118" spans="1:14" customFormat="1" ht="15" customHeight="1">
      <c r="A118" s="1826" t="s">
        <v>67</v>
      </c>
      <c r="B118" s="1827" t="s">
        <v>391</v>
      </c>
      <c r="C118" s="1831" t="s">
        <v>9</v>
      </c>
      <c r="D118" s="1810" t="s">
        <v>68</v>
      </c>
      <c r="E118" s="1809" t="s">
        <v>66</v>
      </c>
      <c r="F118" s="1809"/>
      <c r="G118" s="1809"/>
      <c r="H118" s="1809"/>
      <c r="I118" s="1809"/>
      <c r="J118" s="1809"/>
      <c r="K118" s="1809"/>
      <c r="L118" s="1809"/>
      <c r="M118" s="1071"/>
      <c r="N118" s="1071"/>
    </row>
    <row r="119" spans="1:14" customFormat="1" ht="120.75" customHeight="1">
      <c r="A119" s="1826"/>
      <c r="B119" s="1827"/>
      <c r="C119" s="1831"/>
      <c r="D119" s="1810"/>
      <c r="E119" s="1060" t="s">
        <v>14</v>
      </c>
      <c r="F119" s="1061" t="s">
        <v>62</v>
      </c>
      <c r="G119" s="1062" t="s">
        <v>50</v>
      </c>
      <c r="H119" s="1063" t="s">
        <v>51</v>
      </c>
      <c r="I119" s="1063" t="s">
        <v>52</v>
      </c>
      <c r="J119" s="1064" t="s">
        <v>63</v>
      </c>
      <c r="K119" s="1062" t="s">
        <v>53</v>
      </c>
      <c r="L119" s="1062" t="s">
        <v>54</v>
      </c>
      <c r="M119" s="1071"/>
      <c r="N119" s="1071"/>
    </row>
    <row r="120" spans="1:14" customFormat="1">
      <c r="A120" s="1813"/>
      <c r="B120" s="1813"/>
      <c r="C120" s="998">
        <v>2014</v>
      </c>
      <c r="D120" s="965"/>
      <c r="E120" s="1065"/>
      <c r="F120" s="998"/>
      <c r="G120" s="998"/>
      <c r="H120" s="998"/>
      <c r="I120" s="998"/>
      <c r="J120" s="998"/>
      <c r="K120" s="998"/>
      <c r="L120" s="998"/>
      <c r="M120" s="1071"/>
      <c r="N120" s="1071"/>
    </row>
    <row r="121" spans="1:14" customFormat="1">
      <c r="A121" s="1813"/>
      <c r="B121" s="1813"/>
      <c r="C121" s="999">
        <v>2015</v>
      </c>
      <c r="D121" s="969"/>
      <c r="E121" s="1066"/>
      <c r="F121" s="999"/>
      <c r="G121" s="999"/>
      <c r="H121" s="999"/>
      <c r="I121" s="999"/>
      <c r="J121" s="999"/>
      <c r="K121" s="999"/>
      <c r="L121" s="999"/>
      <c r="M121" s="1071"/>
      <c r="N121" s="1071"/>
    </row>
    <row r="122" spans="1:14" customFormat="1">
      <c r="A122" s="1813"/>
      <c r="B122" s="1813"/>
      <c r="C122" s="999">
        <v>2016</v>
      </c>
      <c r="D122" s="969">
        <v>0</v>
      </c>
      <c r="E122" s="1066">
        <v>0</v>
      </c>
      <c r="F122" s="999">
        <v>0</v>
      </c>
      <c r="G122" s="999">
        <v>0</v>
      </c>
      <c r="H122" s="999">
        <v>0</v>
      </c>
      <c r="I122" s="999">
        <v>0</v>
      </c>
      <c r="J122" s="999">
        <v>0</v>
      </c>
      <c r="K122" s="999">
        <v>0</v>
      </c>
      <c r="L122" s="999">
        <v>0</v>
      </c>
      <c r="M122" s="1071"/>
      <c r="N122" s="1071"/>
    </row>
    <row r="123" spans="1:14" customFormat="1">
      <c r="A123" s="1813"/>
      <c r="B123" s="1813"/>
      <c r="C123" s="999">
        <v>2017</v>
      </c>
      <c r="D123" s="969"/>
      <c r="E123" s="1066"/>
      <c r="F123" s="999"/>
      <c r="G123" s="999"/>
      <c r="H123" s="999"/>
      <c r="I123" s="999"/>
      <c r="J123" s="999"/>
      <c r="K123" s="999"/>
      <c r="L123" s="999"/>
      <c r="M123" s="1071"/>
      <c r="N123" s="1071"/>
    </row>
    <row r="124" spans="1:14" customFormat="1">
      <c r="A124" s="1813"/>
      <c r="B124" s="1813"/>
      <c r="C124" s="999">
        <v>2018</v>
      </c>
      <c r="D124" s="969"/>
      <c r="E124" s="1066"/>
      <c r="F124" s="999"/>
      <c r="G124" s="999"/>
      <c r="H124" s="999"/>
      <c r="I124" s="999"/>
      <c r="J124" s="999"/>
      <c r="K124" s="999"/>
      <c r="L124" s="999"/>
      <c r="M124" s="1071"/>
      <c r="N124" s="1071"/>
    </row>
    <row r="125" spans="1:14" customFormat="1">
      <c r="A125" s="1813"/>
      <c r="B125" s="1813"/>
      <c r="C125" s="999">
        <v>2019</v>
      </c>
      <c r="D125" s="969"/>
      <c r="E125" s="1066"/>
      <c r="F125" s="999"/>
      <c r="G125" s="999"/>
      <c r="H125" s="999"/>
      <c r="I125" s="999"/>
      <c r="J125" s="999"/>
      <c r="K125" s="999"/>
      <c r="L125" s="999"/>
      <c r="M125" s="1071"/>
      <c r="N125" s="1071"/>
    </row>
    <row r="126" spans="1:14" customFormat="1">
      <c r="A126" s="1813"/>
      <c r="B126" s="1813"/>
      <c r="C126" s="999">
        <v>2020</v>
      </c>
      <c r="D126" s="969"/>
      <c r="E126" s="1066"/>
      <c r="F126" s="999"/>
      <c r="G126" s="999"/>
      <c r="H126" s="999"/>
      <c r="I126" s="999"/>
      <c r="J126" s="999"/>
      <c r="K126" s="999"/>
      <c r="L126" s="999"/>
      <c r="M126" s="1071"/>
      <c r="N126" s="1071"/>
    </row>
    <row r="127" spans="1:14" customFormat="1">
      <c r="A127" s="1813"/>
      <c r="B127" s="1813"/>
      <c r="C127" s="1019" t="s">
        <v>13</v>
      </c>
      <c r="D127" s="1022">
        <v>0</v>
      </c>
      <c r="E127" s="1067">
        <v>0</v>
      </c>
      <c r="F127" s="1068">
        <v>0</v>
      </c>
      <c r="G127" s="1068">
        <v>0</v>
      </c>
      <c r="H127" s="1068">
        <v>0</v>
      </c>
      <c r="I127" s="1068">
        <v>0</v>
      </c>
      <c r="J127" s="1068"/>
      <c r="K127" s="1068">
        <v>0</v>
      </c>
      <c r="L127" s="1068">
        <v>0</v>
      </c>
      <c r="M127" s="1071"/>
      <c r="N127" s="1071"/>
    </row>
    <row r="128" spans="1:14" customFormat="1">
      <c r="A128" s="1069"/>
      <c r="B128" s="1069"/>
      <c r="C128" s="1070"/>
      <c r="D128" s="947"/>
      <c r="E128" s="947"/>
      <c r="F128" s="944"/>
      <c r="G128" s="944"/>
      <c r="H128" s="1071"/>
      <c r="I128" s="1071"/>
      <c r="J128" s="1071"/>
      <c r="K128" s="1071"/>
      <c r="L128" s="1071"/>
      <c r="M128" s="1071"/>
      <c r="N128" s="1071"/>
    </row>
    <row r="129" spans="1:16" customFormat="1" ht="15" customHeight="1">
      <c r="A129" s="1826" t="s">
        <v>69</v>
      </c>
      <c r="B129" s="1827" t="s">
        <v>391</v>
      </c>
      <c r="C129" s="1073" t="s">
        <v>9</v>
      </c>
      <c r="D129" s="1810" t="s">
        <v>70</v>
      </c>
      <c r="E129" s="1810"/>
      <c r="F129" s="1810"/>
      <c r="G129" s="1810"/>
      <c r="H129" s="1071"/>
      <c r="I129" s="1071"/>
      <c r="J129" s="1071"/>
      <c r="K129" s="1071"/>
      <c r="L129" s="1071"/>
      <c r="M129" s="1071"/>
      <c r="N129" s="1071"/>
      <c r="O129" s="944"/>
      <c r="P129" s="944"/>
    </row>
    <row r="130" spans="1:16" customFormat="1" ht="77.25" customHeight="1">
      <c r="A130" s="1826"/>
      <c r="B130" s="1827"/>
      <c r="C130" s="1074"/>
      <c r="D130" s="1058" t="s">
        <v>71</v>
      </c>
      <c r="E130" s="1059" t="s">
        <v>72</v>
      </c>
      <c r="F130" s="1059" t="s">
        <v>73</v>
      </c>
      <c r="G130" s="1075" t="s">
        <v>13</v>
      </c>
      <c r="H130" s="1071"/>
      <c r="I130" s="1071"/>
      <c r="J130" s="1071"/>
      <c r="K130" s="1071"/>
      <c r="L130" s="1071"/>
      <c r="M130" s="1071"/>
      <c r="N130" s="1071"/>
      <c r="O130" s="944"/>
      <c r="P130" s="944"/>
    </row>
    <row r="131" spans="1:16" customFormat="1" ht="15" customHeight="1">
      <c r="A131" s="1813"/>
      <c r="B131" s="1813"/>
      <c r="C131" s="998">
        <v>2015</v>
      </c>
      <c r="D131" s="966"/>
      <c r="E131" s="965"/>
      <c r="F131" s="965"/>
      <c r="G131" s="1076">
        <v>0</v>
      </c>
      <c r="H131" s="1071"/>
      <c r="I131" s="1071"/>
      <c r="J131" s="1071"/>
      <c r="K131" s="1071"/>
      <c r="L131" s="1071"/>
      <c r="M131" s="1071"/>
      <c r="N131" s="1071"/>
      <c r="O131" s="944"/>
      <c r="P131" s="944"/>
    </row>
    <row r="132" spans="1:16" customFormat="1">
      <c r="A132" s="1813"/>
      <c r="B132" s="1813"/>
      <c r="C132" s="999">
        <v>2016</v>
      </c>
      <c r="D132" s="970">
        <v>20</v>
      </c>
      <c r="E132" s="969">
        <v>0</v>
      </c>
      <c r="F132" s="969">
        <v>0</v>
      </c>
      <c r="G132" s="1076">
        <v>20</v>
      </c>
      <c r="H132" s="1071"/>
      <c r="I132" s="1071"/>
      <c r="J132" s="1071"/>
      <c r="K132" s="1071"/>
      <c r="L132" s="1071"/>
      <c r="M132" s="1071"/>
      <c r="N132" s="1071"/>
      <c r="O132" s="944"/>
      <c r="P132" s="944"/>
    </row>
    <row r="133" spans="1:16" customFormat="1">
      <c r="A133" s="1813"/>
      <c r="B133" s="1813"/>
      <c r="C133" s="999">
        <v>2017</v>
      </c>
      <c r="D133" s="970"/>
      <c r="E133" s="969"/>
      <c r="F133" s="969"/>
      <c r="G133" s="1076">
        <v>0</v>
      </c>
      <c r="H133" s="1071"/>
      <c r="I133" s="1071"/>
      <c r="J133" s="1071"/>
      <c r="K133" s="1071"/>
      <c r="L133" s="1071"/>
      <c r="M133" s="1071"/>
      <c r="N133" s="1071"/>
      <c r="O133" s="944"/>
      <c r="P133" s="944"/>
    </row>
    <row r="134" spans="1:16" customFormat="1">
      <c r="A134" s="1813"/>
      <c r="B134" s="1813"/>
      <c r="C134" s="999">
        <v>2018</v>
      </c>
      <c r="D134" s="970"/>
      <c r="E134" s="969"/>
      <c r="F134" s="969"/>
      <c r="G134" s="1076">
        <v>0</v>
      </c>
      <c r="H134" s="1071"/>
      <c r="I134" s="1071"/>
      <c r="J134" s="1071"/>
      <c r="K134" s="1071"/>
      <c r="L134" s="1071"/>
      <c r="M134" s="1071"/>
      <c r="N134" s="1071"/>
      <c r="O134" s="944"/>
      <c r="P134" s="944"/>
    </row>
    <row r="135" spans="1:16" customFormat="1">
      <c r="A135" s="1813"/>
      <c r="B135" s="1813"/>
      <c r="C135" s="999">
        <v>2019</v>
      </c>
      <c r="D135" s="970"/>
      <c r="E135" s="969"/>
      <c r="F135" s="969"/>
      <c r="G135" s="1076">
        <v>0</v>
      </c>
      <c r="H135" s="1071"/>
      <c r="I135" s="1071"/>
      <c r="J135" s="1071"/>
      <c r="K135" s="1071"/>
      <c r="L135" s="1071"/>
      <c r="M135" s="1071"/>
      <c r="N135" s="1071"/>
      <c r="O135" s="944"/>
      <c r="P135" s="944"/>
    </row>
    <row r="136" spans="1:16" customFormat="1">
      <c r="A136" s="1813"/>
      <c r="B136" s="1813"/>
      <c r="C136" s="999">
        <v>2020</v>
      </c>
      <c r="D136" s="970"/>
      <c r="E136" s="969"/>
      <c r="F136" s="969"/>
      <c r="G136" s="1076">
        <v>0</v>
      </c>
      <c r="H136" s="1071"/>
      <c r="I136" s="1071"/>
      <c r="J136" s="1071"/>
      <c r="K136" s="1071"/>
      <c r="L136" s="1071"/>
      <c r="M136" s="1071"/>
      <c r="N136" s="1071"/>
      <c r="O136" s="944"/>
      <c r="P136" s="944"/>
    </row>
    <row r="137" spans="1:16" customFormat="1" ht="17.25" customHeight="1">
      <c r="A137" s="1813"/>
      <c r="B137" s="1813"/>
      <c r="C137" s="1019" t="s">
        <v>13</v>
      </c>
      <c r="D137" s="1036">
        <v>20</v>
      </c>
      <c r="E137" s="1036">
        <v>0</v>
      </c>
      <c r="F137" s="1036">
        <v>0</v>
      </c>
      <c r="G137" s="1077">
        <v>20</v>
      </c>
      <c r="H137" s="1071"/>
      <c r="I137" s="1071"/>
      <c r="J137" s="1071"/>
      <c r="K137" s="1071"/>
      <c r="L137" s="1071"/>
      <c r="M137" s="1071"/>
      <c r="N137" s="1071"/>
      <c r="O137" s="944"/>
      <c r="P137" s="944"/>
    </row>
    <row r="138" spans="1:16" customFormat="1">
      <c r="A138" s="1069"/>
      <c r="B138" s="1069"/>
      <c r="C138" s="1070"/>
      <c r="D138" s="947"/>
      <c r="E138" s="947"/>
      <c r="F138" s="944"/>
      <c r="G138" s="944"/>
      <c r="H138" s="1071"/>
      <c r="I138" s="1071"/>
      <c r="J138" s="1071"/>
      <c r="K138" s="1071"/>
      <c r="L138" s="1071"/>
      <c r="M138" s="1071"/>
      <c r="N138" s="1071"/>
      <c r="O138" s="944"/>
      <c r="P138" s="944"/>
    </row>
    <row r="139" spans="1:16" s="991" customFormat="1" ht="33" customHeight="1">
      <c r="A139" s="1078"/>
      <c r="B139" s="1004"/>
      <c r="C139" s="1005"/>
      <c r="D139" s="968"/>
      <c r="E139" s="968"/>
      <c r="F139" s="968"/>
      <c r="G139" s="968"/>
      <c r="H139" s="968"/>
      <c r="I139" s="1079"/>
      <c r="J139" s="1080"/>
      <c r="K139" s="1080"/>
      <c r="L139" s="1080"/>
      <c r="M139" s="1080"/>
      <c r="N139" s="1080"/>
      <c r="O139" s="1080"/>
      <c r="P139" s="1080"/>
    </row>
    <row r="140" spans="1:16" customFormat="1" ht="21">
      <c r="A140" s="1081" t="s">
        <v>74</v>
      </c>
      <c r="B140" s="1081"/>
      <c r="C140" s="1082"/>
      <c r="D140" s="1082"/>
      <c r="E140" s="1082"/>
      <c r="F140" s="1082"/>
      <c r="G140" s="1082"/>
      <c r="H140" s="1082"/>
      <c r="I140" s="1082"/>
      <c r="J140" s="1082"/>
      <c r="K140" s="1082"/>
      <c r="L140" s="1082"/>
      <c r="M140" s="1082"/>
      <c r="N140" s="1082"/>
      <c r="O140" s="1055"/>
      <c r="P140" s="1055"/>
    </row>
    <row r="141" spans="1:16" customFormat="1" ht="21.75" customHeight="1">
      <c r="A141" s="1083"/>
      <c r="B141" s="1024"/>
      <c r="C141" s="1038"/>
      <c r="D141" s="1002"/>
      <c r="E141" s="1002"/>
      <c r="F141" s="1002"/>
      <c r="G141" s="1002"/>
      <c r="H141" s="1002"/>
      <c r="I141" s="1057"/>
      <c r="J141" s="1057"/>
      <c r="K141" s="1057"/>
      <c r="L141" s="1057"/>
      <c r="M141" s="1057"/>
      <c r="N141" s="1057"/>
      <c r="O141" s="1057"/>
      <c r="P141" s="1057"/>
    </row>
    <row r="142" spans="1:16" customFormat="1" ht="21.75" customHeight="1">
      <c r="A142" s="1828" t="s">
        <v>75</v>
      </c>
      <c r="B142" s="1829" t="s">
        <v>391</v>
      </c>
      <c r="C142" s="1811" t="s">
        <v>9</v>
      </c>
      <c r="D142" s="1811" t="s">
        <v>76</v>
      </c>
      <c r="E142" s="1811"/>
      <c r="F142" s="1811"/>
      <c r="G142" s="1811"/>
      <c r="H142" s="1811"/>
      <c r="I142" s="1811"/>
      <c r="J142" s="1812" t="s">
        <v>77</v>
      </c>
      <c r="K142" s="1812"/>
      <c r="L142" s="1812"/>
      <c r="M142" s="1812"/>
      <c r="N142" s="1812"/>
      <c r="O142" s="1057"/>
      <c r="P142" s="1057"/>
    </row>
    <row r="143" spans="1:16" customFormat="1" ht="113.25" customHeight="1">
      <c r="A143" s="1828"/>
      <c r="B143" s="1829"/>
      <c r="C143" s="1811"/>
      <c r="D143" s="1084" t="s">
        <v>78</v>
      </c>
      <c r="E143" s="1085" t="s">
        <v>79</v>
      </c>
      <c r="F143" s="1086" t="s">
        <v>80</v>
      </c>
      <c r="G143" s="1086" t="s">
        <v>81</v>
      </c>
      <c r="H143" s="1086" t="s">
        <v>82</v>
      </c>
      <c r="I143" s="1086" t="s">
        <v>83</v>
      </c>
      <c r="J143" s="1087" t="s">
        <v>84</v>
      </c>
      <c r="K143" s="1088" t="s">
        <v>85</v>
      </c>
      <c r="L143" s="1087" t="s">
        <v>86</v>
      </c>
      <c r="M143" s="1088" t="s">
        <v>85</v>
      </c>
      <c r="N143" s="1089" t="s">
        <v>87</v>
      </c>
      <c r="O143" s="1057"/>
      <c r="P143" s="1057"/>
    </row>
    <row r="144" spans="1:16" customFormat="1" ht="19.5" customHeight="1">
      <c r="A144" s="1813"/>
      <c r="B144" s="1813"/>
      <c r="C144" s="998">
        <v>2014</v>
      </c>
      <c r="D144" s="966"/>
      <c r="E144" s="966"/>
      <c r="F144" s="965"/>
      <c r="G144" s="998"/>
      <c r="H144" s="998"/>
      <c r="I144" s="1068">
        <v>0</v>
      </c>
      <c r="J144" s="1090"/>
      <c r="K144" s="998"/>
      <c r="L144" s="1090"/>
      <c r="M144" s="998"/>
      <c r="N144" s="1091"/>
      <c r="O144" s="1057"/>
      <c r="P144" s="1057"/>
    </row>
    <row r="145" spans="1:16" customFormat="1" ht="19.5" customHeight="1">
      <c r="A145" s="1813"/>
      <c r="B145" s="1813"/>
      <c r="C145" s="999">
        <v>2015</v>
      </c>
      <c r="D145" s="970"/>
      <c r="E145" s="970"/>
      <c r="F145" s="969"/>
      <c r="G145" s="999"/>
      <c r="H145" s="999"/>
      <c r="I145" s="1068">
        <v>0</v>
      </c>
      <c r="J145" s="1092"/>
      <c r="K145" s="999"/>
      <c r="L145" s="1092"/>
      <c r="M145" s="999"/>
      <c r="N145" s="1093"/>
      <c r="O145" s="1057"/>
      <c r="P145" s="1057"/>
    </row>
    <row r="146" spans="1:16" customFormat="1" ht="20.25" customHeight="1">
      <c r="A146" s="1813"/>
      <c r="B146" s="1813"/>
      <c r="C146" s="999">
        <v>2016</v>
      </c>
      <c r="D146" s="970">
        <v>0</v>
      </c>
      <c r="E146" s="970">
        <v>0</v>
      </c>
      <c r="F146" s="969">
        <v>0</v>
      </c>
      <c r="G146" s="999">
        <v>0</v>
      </c>
      <c r="H146" s="999">
        <v>0</v>
      </c>
      <c r="I146" s="1068">
        <v>0</v>
      </c>
      <c r="J146" s="1092">
        <v>0</v>
      </c>
      <c r="K146" s="999">
        <v>0</v>
      </c>
      <c r="L146" s="1092">
        <v>0</v>
      </c>
      <c r="M146" s="999">
        <v>0</v>
      </c>
      <c r="N146" s="1093">
        <v>0</v>
      </c>
      <c r="O146" s="1057"/>
      <c r="P146" s="1057"/>
    </row>
    <row r="147" spans="1:16" customFormat="1" ht="17.25" customHeight="1">
      <c r="A147" s="1813"/>
      <c r="B147" s="1813"/>
      <c r="C147" s="999">
        <v>2017</v>
      </c>
      <c r="D147" s="970"/>
      <c r="E147" s="970"/>
      <c r="F147" s="969"/>
      <c r="G147" s="999"/>
      <c r="H147" s="999"/>
      <c r="I147" s="1068">
        <v>0</v>
      </c>
      <c r="J147" s="1092"/>
      <c r="K147" s="999"/>
      <c r="L147" s="1092"/>
      <c r="M147" s="999"/>
      <c r="N147" s="1093"/>
      <c r="O147" s="1057"/>
      <c r="P147" s="1057"/>
    </row>
    <row r="148" spans="1:16" customFormat="1" ht="19.5" customHeight="1">
      <c r="A148" s="1813"/>
      <c r="B148" s="1813"/>
      <c r="C148" s="999">
        <v>2018</v>
      </c>
      <c r="D148" s="970"/>
      <c r="E148" s="970"/>
      <c r="F148" s="969"/>
      <c r="G148" s="999"/>
      <c r="H148" s="999"/>
      <c r="I148" s="1068">
        <v>0</v>
      </c>
      <c r="J148" s="1092"/>
      <c r="K148" s="999"/>
      <c r="L148" s="1092"/>
      <c r="M148" s="999"/>
      <c r="N148" s="1093"/>
      <c r="O148" s="1057"/>
      <c r="P148" s="1057"/>
    </row>
    <row r="149" spans="1:16" customFormat="1" ht="19.5" customHeight="1">
      <c r="A149" s="1813"/>
      <c r="B149" s="1813"/>
      <c r="C149" s="999">
        <v>2019</v>
      </c>
      <c r="D149" s="970"/>
      <c r="E149" s="970"/>
      <c r="F149" s="969"/>
      <c r="G149" s="999"/>
      <c r="H149" s="999"/>
      <c r="I149" s="1068">
        <v>0</v>
      </c>
      <c r="J149" s="1092"/>
      <c r="K149" s="999"/>
      <c r="L149" s="1092"/>
      <c r="M149" s="999"/>
      <c r="N149" s="1093"/>
      <c r="O149" s="1057"/>
      <c r="P149" s="1057"/>
    </row>
    <row r="150" spans="1:16" customFormat="1" ht="18.75" customHeight="1">
      <c r="A150" s="1813"/>
      <c r="B150" s="1813"/>
      <c r="C150" s="999">
        <v>2020</v>
      </c>
      <c r="D150" s="970"/>
      <c r="E150" s="970"/>
      <c r="F150" s="969"/>
      <c r="G150" s="999"/>
      <c r="H150" s="999"/>
      <c r="I150" s="1068">
        <v>0</v>
      </c>
      <c r="J150" s="1092"/>
      <c r="K150" s="999"/>
      <c r="L150" s="1092"/>
      <c r="M150" s="999"/>
      <c r="N150" s="1093"/>
      <c r="O150" s="1057"/>
      <c r="P150" s="1057"/>
    </row>
    <row r="151" spans="1:16" customFormat="1" ht="18" customHeight="1">
      <c r="A151" s="1813"/>
      <c r="B151" s="1813"/>
      <c r="C151" s="1019" t="s">
        <v>13</v>
      </c>
      <c r="D151" s="1036">
        <v>0</v>
      </c>
      <c r="E151" s="1036">
        <v>0</v>
      </c>
      <c r="F151" s="1036">
        <v>0</v>
      </c>
      <c r="G151" s="1036">
        <v>0</v>
      </c>
      <c r="H151" s="1036">
        <v>0</v>
      </c>
      <c r="I151" s="1022">
        <v>0</v>
      </c>
      <c r="J151" s="1094">
        <v>0</v>
      </c>
      <c r="K151" s="1068">
        <v>0</v>
      </c>
      <c r="L151" s="1094">
        <v>0</v>
      </c>
      <c r="M151" s="1068">
        <v>0</v>
      </c>
      <c r="N151" s="1095">
        <v>0</v>
      </c>
      <c r="O151" s="1057"/>
      <c r="P151" s="1057"/>
    </row>
    <row r="152" spans="1:16" customFormat="1" ht="27" customHeight="1">
      <c r="A152" s="944"/>
      <c r="B152" s="1096"/>
      <c r="C152" s="944"/>
      <c r="D152" s="944"/>
      <c r="E152" s="944"/>
      <c r="F152" s="944"/>
      <c r="G152" s="944"/>
      <c r="H152" s="944"/>
      <c r="I152" s="944"/>
      <c r="J152" s="944"/>
      <c r="K152" s="944"/>
      <c r="L152" s="944"/>
      <c r="M152" s="944"/>
      <c r="N152" s="944"/>
      <c r="O152" s="1057"/>
      <c r="P152" s="1057"/>
    </row>
    <row r="153" spans="1:16" customFormat="1" ht="35.25" customHeight="1">
      <c r="A153" s="1830" t="s">
        <v>88</v>
      </c>
      <c r="B153" s="1829" t="s">
        <v>391</v>
      </c>
      <c r="C153" s="1812" t="s">
        <v>9</v>
      </c>
      <c r="D153" s="1825" t="s">
        <v>89</v>
      </c>
      <c r="E153" s="1825"/>
      <c r="F153" s="1825"/>
      <c r="G153" s="1825"/>
      <c r="H153" s="1825" t="s">
        <v>90</v>
      </c>
      <c r="I153" s="1825"/>
      <c r="J153" s="1825"/>
      <c r="K153" s="964"/>
      <c r="L153" s="964"/>
      <c r="M153" s="964"/>
      <c r="N153" s="964"/>
      <c r="O153" s="1057"/>
      <c r="P153" s="1057"/>
    </row>
    <row r="154" spans="1:16" customFormat="1" ht="49.5" customHeight="1">
      <c r="A154" s="1830"/>
      <c r="B154" s="1829"/>
      <c r="C154" s="1812"/>
      <c r="D154" s="1097" t="s">
        <v>91</v>
      </c>
      <c r="E154" s="1098" t="s">
        <v>393</v>
      </c>
      <c r="F154" s="1099" t="s">
        <v>93</v>
      </c>
      <c r="G154" s="1100" t="s">
        <v>94</v>
      </c>
      <c r="H154" s="1097" t="s">
        <v>95</v>
      </c>
      <c r="I154" s="1098" t="s">
        <v>96</v>
      </c>
      <c r="J154" s="1098" t="s">
        <v>87</v>
      </c>
      <c r="K154" s="964"/>
      <c r="L154" s="964"/>
      <c r="M154" s="964"/>
      <c r="N154" s="964"/>
      <c r="O154" s="1057"/>
      <c r="P154" s="1057"/>
    </row>
    <row r="155" spans="1:16" customFormat="1" ht="18.75" customHeight="1">
      <c r="A155" s="1813"/>
      <c r="B155" s="1813"/>
      <c r="C155" s="1101">
        <v>2014</v>
      </c>
      <c r="D155" s="1090"/>
      <c r="E155" s="998"/>
      <c r="F155" s="998"/>
      <c r="G155" s="1068">
        <v>0</v>
      </c>
      <c r="H155" s="1090"/>
      <c r="I155" s="998"/>
      <c r="J155" s="998"/>
      <c r="K155" s="944"/>
      <c r="L155" s="944"/>
      <c r="M155" s="944"/>
      <c r="N155" s="944"/>
      <c r="O155" s="1057"/>
      <c r="P155" s="1057"/>
    </row>
    <row r="156" spans="1:16" customFormat="1" ht="19.5" customHeight="1">
      <c r="A156" s="1813"/>
      <c r="B156" s="1813"/>
      <c r="C156" s="1102">
        <v>2015</v>
      </c>
      <c r="D156" s="1092"/>
      <c r="E156" s="999"/>
      <c r="F156" s="999"/>
      <c r="G156" s="1068">
        <v>0</v>
      </c>
      <c r="H156" s="1092"/>
      <c r="I156" s="999"/>
      <c r="J156" s="999"/>
      <c r="K156" s="944"/>
      <c r="L156" s="944"/>
      <c r="M156" s="944"/>
      <c r="N156" s="944"/>
      <c r="O156" s="1057"/>
      <c r="P156" s="1057"/>
    </row>
    <row r="157" spans="1:16" customFormat="1" ht="17.25" customHeight="1">
      <c r="A157" s="1813"/>
      <c r="B157" s="1813"/>
      <c r="C157" s="1102">
        <v>2016</v>
      </c>
      <c r="D157" s="1092">
        <v>0</v>
      </c>
      <c r="E157" s="999">
        <v>0</v>
      </c>
      <c r="F157" s="999">
        <v>0</v>
      </c>
      <c r="G157" s="1068">
        <v>0</v>
      </c>
      <c r="H157" s="1092">
        <v>0</v>
      </c>
      <c r="I157" s="999">
        <v>0</v>
      </c>
      <c r="J157" s="999">
        <v>0</v>
      </c>
      <c r="K157" s="944"/>
      <c r="L157" s="944"/>
      <c r="M157" s="944"/>
      <c r="N157" s="944"/>
      <c r="O157" s="1057"/>
      <c r="P157" s="1057"/>
    </row>
    <row r="158" spans="1:16" customFormat="1" ht="15" customHeight="1">
      <c r="A158" s="1813"/>
      <c r="B158" s="1813"/>
      <c r="C158" s="1102">
        <v>2017</v>
      </c>
      <c r="D158" s="1092"/>
      <c r="E158" s="999"/>
      <c r="F158" s="999"/>
      <c r="G158" s="1068">
        <v>0</v>
      </c>
      <c r="H158" s="1092"/>
      <c r="I158" s="999"/>
      <c r="J158" s="999"/>
      <c r="K158" s="944"/>
      <c r="L158" s="944"/>
      <c r="M158" s="944"/>
      <c r="N158" s="944"/>
      <c r="O158" s="1057"/>
      <c r="P158" s="1057"/>
    </row>
    <row r="159" spans="1:16" customFormat="1" ht="19.5" customHeight="1">
      <c r="A159" s="1813"/>
      <c r="B159" s="1813"/>
      <c r="C159" s="1102">
        <v>2018</v>
      </c>
      <c r="D159" s="1092"/>
      <c r="E159" s="999"/>
      <c r="F159" s="999"/>
      <c r="G159" s="1068">
        <v>0</v>
      </c>
      <c r="H159" s="1092"/>
      <c r="I159" s="999"/>
      <c r="J159" s="999"/>
      <c r="K159" s="944"/>
      <c r="L159" s="944"/>
      <c r="M159" s="944"/>
      <c r="N159" s="944"/>
      <c r="O159" s="1057"/>
      <c r="P159" s="1057"/>
    </row>
    <row r="160" spans="1:16" customFormat="1" ht="15" customHeight="1">
      <c r="A160" s="1813"/>
      <c r="B160" s="1813"/>
      <c r="C160" s="1102">
        <v>2019</v>
      </c>
      <c r="D160" s="1092"/>
      <c r="E160" s="999"/>
      <c r="F160" s="999"/>
      <c r="G160" s="1068">
        <v>0</v>
      </c>
      <c r="H160" s="1092"/>
      <c r="I160" s="999"/>
      <c r="J160" s="999"/>
      <c r="K160" s="944"/>
      <c r="L160" s="944"/>
      <c r="M160" s="944"/>
      <c r="N160" s="944"/>
      <c r="O160" s="1057"/>
      <c r="P160" s="1057"/>
    </row>
    <row r="161" spans="1:18" customFormat="1" ht="17.25" customHeight="1">
      <c r="A161" s="1813"/>
      <c r="B161" s="1813"/>
      <c r="C161" s="1102">
        <v>2020</v>
      </c>
      <c r="D161" s="1092"/>
      <c r="E161" s="999"/>
      <c r="F161" s="999"/>
      <c r="G161" s="1068">
        <v>0</v>
      </c>
      <c r="H161" s="1092"/>
      <c r="I161" s="999"/>
      <c r="J161" s="999"/>
      <c r="K161" s="944"/>
      <c r="L161" s="944"/>
      <c r="M161" s="944"/>
      <c r="N161" s="944"/>
      <c r="O161" s="1057"/>
      <c r="P161" s="1057"/>
      <c r="Q161" s="944"/>
      <c r="R161" s="944"/>
    </row>
    <row r="162" spans="1:18" customFormat="1">
      <c r="A162" s="1813"/>
      <c r="B162" s="1813"/>
      <c r="C162" s="1103" t="s">
        <v>13</v>
      </c>
      <c r="D162" s="1094">
        <v>0</v>
      </c>
      <c r="E162" s="1068">
        <v>0</v>
      </c>
      <c r="F162" s="1068">
        <v>0</v>
      </c>
      <c r="G162" s="1068">
        <v>0</v>
      </c>
      <c r="H162" s="1094">
        <v>0</v>
      </c>
      <c r="I162" s="1068">
        <v>0</v>
      </c>
      <c r="J162" s="1104">
        <v>0</v>
      </c>
      <c r="K162" s="944"/>
      <c r="L162" s="944"/>
      <c r="M162" s="944"/>
      <c r="N162" s="944"/>
      <c r="O162" s="944"/>
      <c r="P162" s="944"/>
      <c r="Q162" s="944"/>
      <c r="R162" s="944"/>
    </row>
    <row r="163" spans="1:18" customFormat="1" ht="24.75" customHeight="1">
      <c r="A163" s="1083"/>
      <c r="B163" s="1024"/>
      <c r="C163" s="1105"/>
      <c r="D163" s="1057"/>
      <c r="E163" s="1106"/>
      <c r="F163" s="1057"/>
      <c r="G163" s="1057"/>
      <c r="H163" s="1057"/>
      <c r="I163" s="1057"/>
      <c r="J163" s="1039"/>
      <c r="K163" s="1107"/>
      <c r="L163" s="944"/>
      <c r="M163" s="944"/>
      <c r="N163" s="944"/>
      <c r="O163" s="944"/>
      <c r="P163" s="944"/>
      <c r="Q163" s="944"/>
      <c r="R163" s="944"/>
    </row>
    <row r="164" spans="1:18" customFormat="1" ht="95.25" customHeight="1">
      <c r="A164" s="1108" t="s">
        <v>97</v>
      </c>
      <c r="B164" s="1109" t="s">
        <v>394</v>
      </c>
      <c r="C164" s="1110" t="s">
        <v>9</v>
      </c>
      <c r="D164" s="1111" t="s">
        <v>99</v>
      </c>
      <c r="E164" s="1111" t="s">
        <v>100</v>
      </c>
      <c r="F164" s="1112" t="s">
        <v>101</v>
      </c>
      <c r="G164" s="1111" t="s">
        <v>102</v>
      </c>
      <c r="H164" s="1111" t="s">
        <v>103</v>
      </c>
      <c r="I164" s="1111" t="s">
        <v>104</v>
      </c>
      <c r="J164" s="1113" t="s">
        <v>105</v>
      </c>
      <c r="K164" s="1113" t="s">
        <v>106</v>
      </c>
      <c r="L164" s="1015"/>
      <c r="M164" s="944"/>
      <c r="N164" s="944"/>
      <c r="O164" s="944"/>
      <c r="P164" s="944"/>
      <c r="Q164" s="944"/>
      <c r="R164" s="944"/>
    </row>
    <row r="165" spans="1:18" customFormat="1" ht="15.75" customHeight="1">
      <c r="A165" s="1821"/>
      <c r="B165" s="1821"/>
      <c r="C165" s="1114">
        <v>2014</v>
      </c>
      <c r="D165" s="998"/>
      <c r="E165" s="998"/>
      <c r="F165" s="998"/>
      <c r="G165" s="998"/>
      <c r="H165" s="998"/>
      <c r="I165" s="998"/>
      <c r="J165" s="1115">
        <v>0</v>
      </c>
      <c r="K165" s="965">
        <v>0</v>
      </c>
      <c r="L165" s="1015"/>
      <c r="M165" s="944"/>
      <c r="N165" s="944"/>
      <c r="O165" s="944"/>
      <c r="P165" s="944"/>
      <c r="Q165" s="944"/>
      <c r="R165" s="944"/>
    </row>
    <row r="166" spans="1:18" customFormat="1">
      <c r="A166" s="1821"/>
      <c r="B166" s="1821"/>
      <c r="C166" s="1116">
        <v>2015</v>
      </c>
      <c r="D166" s="1117"/>
      <c r="E166" s="1117"/>
      <c r="F166" s="1117"/>
      <c r="G166" s="1117"/>
      <c r="H166" s="1117"/>
      <c r="I166" s="1117"/>
      <c r="J166" s="1118">
        <v>0</v>
      </c>
      <c r="K166" s="1022">
        <v>0</v>
      </c>
      <c r="L166" s="1015"/>
      <c r="M166" s="944"/>
      <c r="N166" s="944"/>
      <c r="O166" s="944"/>
      <c r="P166" s="944"/>
      <c r="Q166" s="944"/>
      <c r="R166" s="944"/>
    </row>
    <row r="167" spans="1:18" customFormat="1">
      <c r="A167" s="1821"/>
      <c r="B167" s="1821"/>
      <c r="C167" s="1116">
        <v>2016</v>
      </c>
      <c r="D167" s="1117">
        <v>0</v>
      </c>
      <c r="E167" s="1117">
        <v>0</v>
      </c>
      <c r="F167" s="1117">
        <v>0</v>
      </c>
      <c r="G167" s="1117">
        <v>0</v>
      </c>
      <c r="H167" s="1117">
        <v>0</v>
      </c>
      <c r="I167" s="1117">
        <v>0</v>
      </c>
      <c r="J167" s="1118">
        <v>0</v>
      </c>
      <c r="K167" s="1022">
        <v>0</v>
      </c>
      <c r="L167" s="944"/>
      <c r="M167" s="944"/>
      <c r="N167" s="944"/>
      <c r="O167" s="944"/>
      <c r="P167" s="944"/>
      <c r="Q167" s="944"/>
      <c r="R167" s="944"/>
    </row>
    <row r="168" spans="1:18" customFormat="1">
      <c r="A168" s="1821"/>
      <c r="B168" s="1821"/>
      <c r="C168" s="1116">
        <v>2017</v>
      </c>
      <c r="D168" s="1117"/>
      <c r="E168" s="1057"/>
      <c r="F168" s="1117"/>
      <c r="G168" s="1117"/>
      <c r="H168" s="1117"/>
      <c r="I168" s="1117"/>
      <c r="J168" s="1118">
        <v>0</v>
      </c>
      <c r="K168" s="1022">
        <v>0</v>
      </c>
      <c r="L168" s="944"/>
      <c r="M168" s="944"/>
      <c r="N168" s="944"/>
      <c r="O168" s="944"/>
      <c r="P168" s="944"/>
      <c r="Q168" s="944"/>
      <c r="R168" s="944"/>
    </row>
    <row r="169" spans="1:18" customFormat="1">
      <c r="A169" s="1821"/>
      <c r="B169" s="1821"/>
      <c r="C169" s="1119">
        <v>2018</v>
      </c>
      <c r="D169" s="1117"/>
      <c r="E169" s="1117"/>
      <c r="F169" s="1117"/>
      <c r="G169" s="1120"/>
      <c r="H169" s="1117"/>
      <c r="I169" s="1117"/>
      <c r="J169" s="1118">
        <v>0</v>
      </c>
      <c r="K169" s="1022">
        <v>0</v>
      </c>
      <c r="L169" s="1015"/>
      <c r="M169" s="944"/>
      <c r="N169" s="944"/>
      <c r="O169" s="944"/>
      <c r="P169" s="944"/>
      <c r="Q169" s="944"/>
      <c r="R169" s="944"/>
    </row>
    <row r="170" spans="1:18" customFormat="1">
      <c r="A170" s="1821"/>
      <c r="B170" s="1821"/>
      <c r="C170" s="1116">
        <v>2019</v>
      </c>
      <c r="D170" s="1057"/>
      <c r="E170" s="1117"/>
      <c r="F170" s="1117"/>
      <c r="G170" s="1117"/>
      <c r="H170" s="1120"/>
      <c r="I170" s="1117"/>
      <c r="J170" s="1118">
        <v>0</v>
      </c>
      <c r="K170" s="1022">
        <v>0</v>
      </c>
      <c r="L170" s="1015"/>
      <c r="M170" s="944"/>
      <c r="N170" s="944"/>
      <c r="O170" s="944"/>
      <c r="P170" s="944"/>
      <c r="Q170" s="944"/>
      <c r="R170" s="944"/>
    </row>
    <row r="171" spans="1:18" customFormat="1">
      <c r="A171" s="1821"/>
      <c r="B171" s="1821"/>
      <c r="C171" s="1119">
        <v>2020</v>
      </c>
      <c r="D171" s="1117"/>
      <c r="E171" s="1117"/>
      <c r="F171" s="1117"/>
      <c r="G171" s="1117"/>
      <c r="H171" s="1117"/>
      <c r="I171" s="1117"/>
      <c r="J171" s="1118">
        <v>0</v>
      </c>
      <c r="K171" s="1022">
        <v>0</v>
      </c>
      <c r="L171" s="1015"/>
      <c r="M171" s="944"/>
      <c r="N171" s="944"/>
      <c r="O171" s="944"/>
      <c r="P171" s="944"/>
      <c r="Q171" s="944"/>
      <c r="R171" s="944"/>
    </row>
    <row r="172" spans="1:18" customFormat="1" ht="41.25" customHeight="1">
      <c r="A172" s="1821"/>
      <c r="B172" s="1821"/>
      <c r="C172" s="1121" t="s">
        <v>13</v>
      </c>
      <c r="D172" s="1068">
        <v>0</v>
      </c>
      <c r="E172" s="1068">
        <v>0</v>
      </c>
      <c r="F172" s="1068">
        <v>0</v>
      </c>
      <c r="G172" s="1068">
        <v>0</v>
      </c>
      <c r="H172" s="1068">
        <v>0</v>
      </c>
      <c r="I172" s="1122">
        <v>0</v>
      </c>
      <c r="J172" s="1068">
        <v>0</v>
      </c>
      <c r="K172" s="1094">
        <v>0</v>
      </c>
      <c r="L172" s="1015"/>
      <c r="M172" s="944"/>
      <c r="N172" s="944"/>
      <c r="O172" s="944"/>
      <c r="P172" s="944"/>
      <c r="Q172" s="944"/>
      <c r="R172" s="944"/>
    </row>
    <row r="173" spans="1:18" s="991" customFormat="1" ht="26.25" customHeight="1">
      <c r="A173" s="1123"/>
      <c r="B173" s="1004"/>
      <c r="C173" s="1005"/>
      <c r="D173" s="968"/>
      <c r="E173" s="968"/>
      <c r="F173" s="968"/>
      <c r="G173" s="1080"/>
      <c r="H173" s="1080"/>
      <c r="I173" s="1080"/>
      <c r="J173" s="1080"/>
      <c r="K173" s="1080"/>
      <c r="L173" s="1080"/>
      <c r="M173" s="1080"/>
      <c r="N173" s="1080"/>
      <c r="O173" s="1080"/>
      <c r="P173" s="1080"/>
      <c r="Q173" s="1080"/>
      <c r="R173" s="1079"/>
    </row>
    <row r="174" spans="1:18" customFormat="1" ht="21">
      <c r="A174" s="1124" t="s">
        <v>107</v>
      </c>
      <c r="B174" s="1124"/>
      <c r="C174" s="1125"/>
      <c r="D174" s="1125"/>
      <c r="E174" s="1125"/>
      <c r="F174" s="1125"/>
      <c r="G174" s="1125"/>
      <c r="H174" s="1125"/>
      <c r="I174" s="1125"/>
      <c r="J174" s="1125"/>
      <c r="K174" s="1125"/>
      <c r="L174" s="1125"/>
      <c r="M174" s="1125"/>
      <c r="N174" s="1125"/>
      <c r="O174" s="1125"/>
      <c r="P174" s="944"/>
      <c r="Q174" s="944"/>
      <c r="R174" s="944"/>
    </row>
    <row r="175" spans="1:18" customFormat="1" ht="21">
      <c r="A175" s="1126"/>
      <c r="B175" s="1126"/>
      <c r="C175" s="944"/>
      <c r="D175" s="944"/>
      <c r="E175" s="944"/>
      <c r="F175" s="944"/>
      <c r="G175" s="944"/>
      <c r="H175" s="944"/>
      <c r="I175" s="944"/>
      <c r="J175" s="944"/>
      <c r="K175" s="944"/>
      <c r="L175" s="944"/>
      <c r="M175" s="944"/>
      <c r="N175" s="944"/>
      <c r="O175" s="944"/>
      <c r="P175" s="944"/>
      <c r="Q175" s="944"/>
      <c r="R175" s="944"/>
    </row>
    <row r="176" spans="1:18" s="964" customFormat="1" ht="22.5" customHeight="1">
      <c r="A176" s="1822" t="s">
        <v>108</v>
      </c>
      <c r="B176" s="1816" t="s">
        <v>395</v>
      </c>
      <c r="C176" s="1817" t="s">
        <v>9</v>
      </c>
      <c r="D176" s="1817" t="s">
        <v>118</v>
      </c>
      <c r="E176" s="1817"/>
      <c r="F176" s="1817"/>
      <c r="G176" s="1817"/>
      <c r="H176" s="1127"/>
      <c r="I176" s="1823" t="s">
        <v>111</v>
      </c>
      <c r="J176" s="1823"/>
      <c r="K176" s="1823"/>
      <c r="L176" s="1823"/>
      <c r="M176" s="1823"/>
      <c r="N176" s="1823"/>
      <c r="O176" s="1823"/>
    </row>
    <row r="177" spans="1:15" s="964" customFormat="1" ht="129.75" customHeight="1">
      <c r="A177" s="1822"/>
      <c r="B177" s="1816"/>
      <c r="C177" s="1817"/>
      <c r="D177" s="1128" t="s">
        <v>112</v>
      </c>
      <c r="E177" s="1129" t="s">
        <v>113</v>
      </c>
      <c r="F177" s="1129" t="s">
        <v>114</v>
      </c>
      <c r="G177" s="1130" t="s">
        <v>115</v>
      </c>
      <c r="H177" s="1131" t="s">
        <v>116</v>
      </c>
      <c r="I177" s="1132" t="s">
        <v>390</v>
      </c>
      <c r="J177" s="1133" t="s">
        <v>49</v>
      </c>
      <c r="K177" s="1133" t="s">
        <v>50</v>
      </c>
      <c r="L177" s="1133" t="s">
        <v>51</v>
      </c>
      <c r="M177" s="1133" t="s">
        <v>52</v>
      </c>
      <c r="N177" s="1133" t="s">
        <v>53</v>
      </c>
      <c r="O177" s="1133" t="s">
        <v>54</v>
      </c>
    </row>
    <row r="178" spans="1:15" customFormat="1" ht="15" customHeight="1">
      <c r="A178" s="1824" t="s">
        <v>396</v>
      </c>
      <c r="B178" s="1824"/>
      <c r="C178" s="998">
        <v>2014</v>
      </c>
      <c r="D178" s="966"/>
      <c r="E178" s="965"/>
      <c r="F178" s="965"/>
      <c r="G178" s="1022">
        <v>0</v>
      </c>
      <c r="H178" s="1050"/>
      <c r="I178" s="1050"/>
      <c r="J178" s="965"/>
      <c r="K178" s="965"/>
      <c r="L178" s="965"/>
      <c r="M178" s="965"/>
      <c r="N178" s="965"/>
      <c r="O178" s="965"/>
    </row>
    <row r="179" spans="1:15" customFormat="1">
      <c r="A179" s="1824"/>
      <c r="B179" s="1824"/>
      <c r="C179" s="999">
        <v>2015</v>
      </c>
      <c r="D179" s="970"/>
      <c r="E179" s="969"/>
      <c r="F179" s="969"/>
      <c r="G179" s="1022">
        <v>0</v>
      </c>
      <c r="H179" s="1134"/>
      <c r="I179" s="1018"/>
      <c r="J179" s="969"/>
      <c r="K179" s="969"/>
      <c r="L179" s="969"/>
      <c r="M179" s="969"/>
      <c r="N179" s="969"/>
      <c r="O179" s="969"/>
    </row>
    <row r="180" spans="1:15" customFormat="1">
      <c r="A180" s="1824"/>
      <c r="B180" s="1824"/>
      <c r="C180" s="999">
        <v>2016</v>
      </c>
      <c r="D180" s="970">
        <v>0</v>
      </c>
      <c r="E180" s="969">
        <v>1</v>
      </c>
      <c r="F180" s="969">
        <v>3</v>
      </c>
      <c r="G180" s="1022">
        <v>4</v>
      </c>
      <c r="H180" s="1134">
        <v>9</v>
      </c>
      <c r="I180" s="1018">
        <v>0</v>
      </c>
      <c r="J180" s="969">
        <v>0</v>
      </c>
      <c r="K180" s="969">
        <v>0</v>
      </c>
      <c r="L180" s="969">
        <v>0</v>
      </c>
      <c r="M180" s="969">
        <v>1</v>
      </c>
      <c r="N180" s="969">
        <v>0</v>
      </c>
      <c r="O180" s="969">
        <v>3</v>
      </c>
    </row>
    <row r="181" spans="1:15" customFormat="1">
      <c r="A181" s="1824"/>
      <c r="B181" s="1824"/>
      <c r="C181" s="999">
        <v>2017</v>
      </c>
      <c r="D181" s="970"/>
      <c r="E181" s="969"/>
      <c r="F181" s="969"/>
      <c r="G181" s="1022">
        <v>0</v>
      </c>
      <c r="H181" s="1134"/>
      <c r="I181" s="1018"/>
      <c r="J181" s="969"/>
      <c r="K181" s="969"/>
      <c r="L181" s="969"/>
      <c r="M181" s="969"/>
      <c r="N181" s="969"/>
      <c r="O181" s="969"/>
    </row>
    <row r="182" spans="1:15" customFormat="1">
      <c r="A182" s="1824"/>
      <c r="B182" s="1824"/>
      <c r="C182" s="999">
        <v>2018</v>
      </c>
      <c r="D182" s="970"/>
      <c r="E182" s="969"/>
      <c r="F182" s="969"/>
      <c r="G182" s="1022">
        <v>0</v>
      </c>
      <c r="H182" s="1134"/>
      <c r="I182" s="1018"/>
      <c r="J182" s="969"/>
      <c r="K182" s="969"/>
      <c r="L182" s="969"/>
      <c r="M182" s="969"/>
      <c r="N182" s="969"/>
      <c r="O182" s="969"/>
    </row>
    <row r="183" spans="1:15" customFormat="1">
      <c r="A183" s="1824"/>
      <c r="B183" s="1824"/>
      <c r="C183" s="999">
        <v>2019</v>
      </c>
      <c r="D183" s="970"/>
      <c r="E183" s="969"/>
      <c r="F183" s="969"/>
      <c r="G183" s="1022">
        <v>0</v>
      </c>
      <c r="H183" s="1134"/>
      <c r="I183" s="1018"/>
      <c r="J183" s="969"/>
      <c r="K183" s="969"/>
      <c r="L183" s="969"/>
      <c r="M183" s="969"/>
      <c r="N183" s="969"/>
      <c r="O183" s="969"/>
    </row>
    <row r="184" spans="1:15" customFormat="1">
      <c r="A184" s="1824"/>
      <c r="B184" s="1824"/>
      <c r="C184" s="999">
        <v>2020</v>
      </c>
      <c r="D184" s="970"/>
      <c r="E184" s="969"/>
      <c r="F184" s="969"/>
      <c r="G184" s="1022">
        <v>0</v>
      </c>
      <c r="H184" s="1134"/>
      <c r="I184" s="1018"/>
      <c r="J184" s="969"/>
      <c r="K184" s="969"/>
      <c r="L184" s="969"/>
      <c r="M184" s="969"/>
      <c r="N184" s="969"/>
      <c r="O184" s="969"/>
    </row>
    <row r="185" spans="1:15" customFormat="1" ht="45" customHeight="1">
      <c r="A185" s="1824"/>
      <c r="B185" s="1824"/>
      <c r="C185" s="1019" t="s">
        <v>13</v>
      </c>
      <c r="D185" s="1036">
        <v>0</v>
      </c>
      <c r="E185" s="1022">
        <v>1</v>
      </c>
      <c r="F185" s="1022">
        <v>3</v>
      </c>
      <c r="G185" s="1022">
        <v>4</v>
      </c>
      <c r="H185" s="1032">
        <v>9</v>
      </c>
      <c r="I185" s="1021">
        <v>0</v>
      </c>
      <c r="J185" s="1022">
        <v>0</v>
      </c>
      <c r="K185" s="1022">
        <v>0</v>
      </c>
      <c r="L185" s="1022">
        <v>0</v>
      </c>
      <c r="M185" s="1022">
        <v>1</v>
      </c>
      <c r="N185" s="1022">
        <v>0</v>
      </c>
      <c r="O185" s="1022">
        <v>3</v>
      </c>
    </row>
    <row r="186" spans="1:15" customFormat="1" ht="33" customHeight="1">
      <c r="A186" s="944"/>
      <c r="B186" s="944"/>
      <c r="C186" s="944"/>
      <c r="D186" s="944"/>
      <c r="E186" s="944"/>
      <c r="F186" s="944"/>
      <c r="G186" s="944"/>
      <c r="H186" s="944"/>
      <c r="I186" s="944"/>
      <c r="J186" s="944"/>
      <c r="K186" s="944"/>
      <c r="L186" s="944"/>
      <c r="M186" s="944"/>
      <c r="N186" s="944"/>
      <c r="O186" s="944"/>
    </row>
    <row r="187" spans="1:15" customFormat="1" ht="19.5" customHeight="1">
      <c r="A187" s="1815" t="s">
        <v>117</v>
      </c>
      <c r="B187" s="1816" t="s">
        <v>395</v>
      </c>
      <c r="C187" s="1817" t="s">
        <v>9</v>
      </c>
      <c r="D187" s="1818" t="s">
        <v>118</v>
      </c>
      <c r="E187" s="1818"/>
      <c r="F187" s="1818"/>
      <c r="G187" s="1818"/>
      <c r="H187" s="1819" t="s">
        <v>119</v>
      </c>
      <c r="I187" s="1819"/>
      <c r="J187" s="1819"/>
      <c r="K187" s="1819"/>
      <c r="L187" s="1819"/>
      <c r="M187" s="944"/>
      <c r="N187" s="944"/>
      <c r="O187" s="944"/>
    </row>
    <row r="188" spans="1:15" customFormat="1" ht="82.8">
      <c r="A188" s="1815"/>
      <c r="B188" s="1816"/>
      <c r="C188" s="1817"/>
      <c r="D188" s="1133" t="s">
        <v>120</v>
      </c>
      <c r="E188" s="1133" t="s">
        <v>121</v>
      </c>
      <c r="F188" s="1133" t="s">
        <v>122</v>
      </c>
      <c r="G188" s="1135" t="s">
        <v>13</v>
      </c>
      <c r="H188" s="1136" t="s">
        <v>123</v>
      </c>
      <c r="I188" s="1133" t="s">
        <v>124</v>
      </c>
      <c r="J188" s="1133" t="s">
        <v>125</v>
      </c>
      <c r="K188" s="1133" t="s">
        <v>397</v>
      </c>
      <c r="L188" s="1133" t="s">
        <v>127</v>
      </c>
      <c r="M188" s="944"/>
      <c r="N188" s="944"/>
      <c r="O188" s="944"/>
    </row>
    <row r="189" spans="1:15" customFormat="1" ht="15" customHeight="1">
      <c r="A189" s="1820" t="s">
        <v>226</v>
      </c>
      <c r="B189" s="1820"/>
      <c r="C189" s="1137">
        <v>2014</v>
      </c>
      <c r="D189" s="1033"/>
      <c r="E189" s="1017"/>
      <c r="F189" s="1017"/>
      <c r="G189" s="1138">
        <v>0</v>
      </c>
      <c r="H189" s="1016"/>
      <c r="I189" s="1017"/>
      <c r="J189" s="1017"/>
      <c r="K189" s="1017"/>
      <c r="L189" s="1017"/>
      <c r="M189" s="944"/>
      <c r="N189" s="944"/>
      <c r="O189" s="944"/>
    </row>
    <row r="190" spans="1:15" customFormat="1">
      <c r="A190" s="1820"/>
      <c r="B190" s="1820"/>
      <c r="C190" s="999">
        <v>2015</v>
      </c>
      <c r="D190" s="970"/>
      <c r="E190" s="969"/>
      <c r="F190" s="969"/>
      <c r="G190" s="1138">
        <v>0</v>
      </c>
      <c r="H190" s="1018"/>
      <c r="I190" s="969"/>
      <c r="J190" s="969"/>
      <c r="K190" s="969"/>
      <c r="L190" s="969"/>
      <c r="M190" s="944"/>
      <c r="N190" s="944"/>
      <c r="O190" s="944"/>
    </row>
    <row r="191" spans="1:15" customFormat="1">
      <c r="A191" s="1820"/>
      <c r="B191" s="1820"/>
      <c r="C191" s="999">
        <v>2016</v>
      </c>
      <c r="D191" s="970">
        <v>0</v>
      </c>
      <c r="E191" s="969">
        <v>50</v>
      </c>
      <c r="F191" s="969">
        <v>110</v>
      </c>
      <c r="G191" s="1138">
        <v>160</v>
      </c>
      <c r="H191" s="1018">
        <v>0</v>
      </c>
      <c r="I191" s="969">
        <v>71</v>
      </c>
      <c r="J191" s="969">
        <v>0</v>
      </c>
      <c r="K191" s="969">
        <v>0</v>
      </c>
      <c r="L191" s="969">
        <v>89</v>
      </c>
      <c r="M191" s="944"/>
      <c r="N191" s="944"/>
      <c r="O191" s="944"/>
    </row>
    <row r="192" spans="1:15" customFormat="1">
      <c r="A192" s="1820"/>
      <c r="B192" s="1820"/>
      <c r="C192" s="999">
        <v>2017</v>
      </c>
      <c r="D192" s="970"/>
      <c r="E192" s="969"/>
      <c r="F192" s="969"/>
      <c r="G192" s="1138">
        <v>0</v>
      </c>
      <c r="H192" s="1018"/>
      <c r="I192" s="969"/>
      <c r="J192" s="969"/>
      <c r="K192" s="969"/>
      <c r="L192" s="969"/>
      <c r="M192" s="944"/>
      <c r="N192" s="944"/>
      <c r="O192" s="944"/>
    </row>
    <row r="193" spans="1:14" customFormat="1">
      <c r="A193" s="1820"/>
      <c r="B193" s="1820"/>
      <c r="C193" s="999">
        <v>2018</v>
      </c>
      <c r="D193" s="970"/>
      <c r="E193" s="969"/>
      <c r="F193" s="969"/>
      <c r="G193" s="1138">
        <v>0</v>
      </c>
      <c r="H193" s="1018"/>
      <c r="I193" s="969"/>
      <c r="J193" s="969"/>
      <c r="K193" s="969"/>
      <c r="L193" s="969"/>
      <c r="M193" s="944"/>
      <c r="N193" s="944"/>
    </row>
    <row r="194" spans="1:14" customFormat="1">
      <c r="A194" s="1820"/>
      <c r="B194" s="1820"/>
      <c r="C194" s="999">
        <v>2019</v>
      </c>
      <c r="D194" s="970"/>
      <c r="E194" s="969"/>
      <c r="F194" s="969"/>
      <c r="G194" s="1138">
        <v>0</v>
      </c>
      <c r="H194" s="1018"/>
      <c r="I194" s="969"/>
      <c r="J194" s="969"/>
      <c r="K194" s="969"/>
      <c r="L194" s="969"/>
      <c r="M194" s="944"/>
      <c r="N194" s="944"/>
    </row>
    <row r="195" spans="1:14" customFormat="1">
      <c r="A195" s="1820"/>
      <c r="B195" s="1820"/>
      <c r="C195" s="999">
        <v>2020</v>
      </c>
      <c r="D195" s="970"/>
      <c r="E195" s="969"/>
      <c r="F195" s="969"/>
      <c r="G195" s="1138">
        <v>0</v>
      </c>
      <c r="H195" s="1018"/>
      <c r="I195" s="969"/>
      <c r="J195" s="969"/>
      <c r="K195" s="969"/>
      <c r="L195" s="969"/>
      <c r="M195" s="944"/>
      <c r="N195" s="944"/>
    </row>
    <row r="196" spans="1:14" customFormat="1">
      <c r="A196" s="1820"/>
      <c r="B196" s="1820"/>
      <c r="C196" s="1019" t="s">
        <v>13</v>
      </c>
      <c r="D196" s="1036">
        <v>0</v>
      </c>
      <c r="E196" s="1022">
        <v>50</v>
      </c>
      <c r="F196" s="1022">
        <v>110</v>
      </c>
      <c r="G196" s="1139">
        <v>160</v>
      </c>
      <c r="H196" s="1021">
        <v>0</v>
      </c>
      <c r="I196" s="1022">
        <v>71</v>
      </c>
      <c r="J196" s="1022">
        <v>0</v>
      </c>
      <c r="K196" s="1022">
        <v>0</v>
      </c>
      <c r="L196" s="1022">
        <v>89</v>
      </c>
      <c r="M196" s="944"/>
      <c r="N196" s="944"/>
    </row>
    <row r="197" spans="1:14" customFormat="1">
      <c r="A197" s="944"/>
      <c r="B197" s="944"/>
      <c r="C197" s="944"/>
      <c r="D197" s="944"/>
      <c r="E197" s="944"/>
      <c r="F197" s="944"/>
      <c r="G197" s="944"/>
      <c r="H197" s="944"/>
      <c r="I197" s="944"/>
      <c r="J197" s="944"/>
      <c r="K197" s="944"/>
      <c r="L197" s="944"/>
      <c r="M197" s="944"/>
      <c r="N197" s="944"/>
    </row>
    <row r="198" spans="1:14" customFormat="1">
      <c r="A198" s="944"/>
      <c r="B198" s="944"/>
      <c r="C198" s="944"/>
      <c r="D198" s="944"/>
      <c r="E198" s="944"/>
      <c r="F198" s="944"/>
      <c r="G198" s="944"/>
      <c r="H198" s="944"/>
      <c r="I198" s="944"/>
      <c r="J198" s="944"/>
      <c r="K198" s="944"/>
      <c r="L198" s="944"/>
      <c r="M198" s="944"/>
      <c r="N198" s="944"/>
    </row>
    <row r="199" spans="1:14" customFormat="1" ht="21">
      <c r="A199" s="1140" t="s">
        <v>128</v>
      </c>
      <c r="B199" s="1140"/>
      <c r="C199" s="1141"/>
      <c r="D199" s="1141"/>
      <c r="E199" s="1141"/>
      <c r="F199" s="1141"/>
      <c r="G199" s="1141"/>
      <c r="H199" s="1141"/>
      <c r="I199" s="1141"/>
      <c r="J199" s="1141"/>
      <c r="K199" s="1141"/>
      <c r="L199" s="1141"/>
      <c r="M199" s="991"/>
      <c r="N199" s="991"/>
    </row>
    <row r="200" spans="1:14" customFormat="1" ht="10.5" customHeight="1">
      <c r="A200" s="1142"/>
      <c r="B200" s="1142"/>
      <c r="C200" s="1141"/>
      <c r="D200" s="1141"/>
      <c r="E200" s="1141"/>
      <c r="F200" s="1141"/>
      <c r="G200" s="1141"/>
      <c r="H200" s="1141"/>
      <c r="I200" s="1141"/>
      <c r="J200" s="1141"/>
      <c r="K200" s="1141"/>
      <c r="L200" s="1141"/>
      <c r="M200" s="944"/>
      <c r="N200" s="944"/>
    </row>
    <row r="201" spans="1:14" s="964" customFormat="1" ht="101.25" customHeight="1">
      <c r="A201" s="1143" t="s">
        <v>398</v>
      </c>
      <c r="B201" s="1144" t="s">
        <v>395</v>
      </c>
      <c r="C201" s="1145" t="s">
        <v>9</v>
      </c>
      <c r="D201" s="1146" t="s">
        <v>130</v>
      </c>
      <c r="E201" s="1145" t="s">
        <v>131</v>
      </c>
      <c r="F201" s="1145" t="s">
        <v>132</v>
      </c>
      <c r="G201" s="1145" t="s">
        <v>133</v>
      </c>
      <c r="H201" s="1147" t="s">
        <v>134</v>
      </c>
      <c r="I201" s="1145" t="s">
        <v>135</v>
      </c>
      <c r="J201" s="1145" t="s">
        <v>136</v>
      </c>
      <c r="K201" s="1145" t="s">
        <v>137</v>
      </c>
      <c r="L201" s="1145" t="s">
        <v>138</v>
      </c>
    </row>
    <row r="202" spans="1:14" customFormat="1" ht="15" customHeight="1">
      <c r="A202" s="1813"/>
      <c r="B202" s="1813"/>
      <c r="C202" s="998">
        <v>2014</v>
      </c>
      <c r="D202" s="966"/>
      <c r="E202" s="965"/>
      <c r="F202" s="965"/>
      <c r="G202" s="965"/>
      <c r="H202" s="1148"/>
      <c r="I202" s="965"/>
      <c r="J202" s="965"/>
      <c r="K202" s="965"/>
      <c r="L202" s="965"/>
      <c r="M202" s="944"/>
      <c r="N202" s="944"/>
    </row>
    <row r="203" spans="1:14" customFormat="1">
      <c r="A203" s="1813"/>
      <c r="B203" s="1813"/>
      <c r="C203" s="999">
        <v>2015</v>
      </c>
      <c r="D203" s="970"/>
      <c r="E203" s="969"/>
      <c r="F203" s="969"/>
      <c r="G203" s="969"/>
      <c r="H203" s="1149"/>
      <c r="I203" s="969"/>
      <c r="J203" s="969"/>
      <c r="K203" s="969"/>
      <c r="L203" s="969"/>
      <c r="M203" s="944"/>
      <c r="N203" s="944"/>
    </row>
    <row r="204" spans="1:14" customFormat="1">
      <c r="A204" s="1813"/>
      <c r="B204" s="1813"/>
      <c r="C204" s="999">
        <v>2016</v>
      </c>
      <c r="D204" s="970">
        <v>0</v>
      </c>
      <c r="E204" s="969">
        <v>9</v>
      </c>
      <c r="F204" s="969">
        <v>5</v>
      </c>
      <c r="G204" s="969">
        <v>1</v>
      </c>
      <c r="H204" s="1149">
        <v>4</v>
      </c>
      <c r="I204" s="969"/>
      <c r="J204" s="969">
        <v>0</v>
      </c>
      <c r="K204" s="969">
        <v>1</v>
      </c>
      <c r="L204" s="969">
        <v>0</v>
      </c>
      <c r="M204" s="944"/>
      <c r="N204" s="944"/>
    </row>
    <row r="205" spans="1:14" customFormat="1">
      <c r="A205" s="1813"/>
      <c r="B205" s="1813"/>
      <c r="C205" s="999">
        <v>2017</v>
      </c>
      <c r="D205" s="970"/>
      <c r="E205" s="969"/>
      <c r="F205" s="969"/>
      <c r="G205" s="969"/>
      <c r="H205" s="1149"/>
      <c r="I205" s="969"/>
      <c r="J205" s="969"/>
      <c r="K205" s="969"/>
      <c r="L205" s="969"/>
      <c r="M205" s="944"/>
      <c r="N205" s="944"/>
    </row>
    <row r="206" spans="1:14" customFormat="1">
      <c r="A206" s="1813"/>
      <c r="B206" s="1813"/>
      <c r="C206" s="999">
        <v>2018</v>
      </c>
      <c r="D206" s="970"/>
      <c r="E206" s="969"/>
      <c r="F206" s="969"/>
      <c r="G206" s="969"/>
      <c r="H206" s="1149"/>
      <c r="I206" s="969"/>
      <c r="J206" s="969"/>
      <c r="K206" s="969"/>
      <c r="L206" s="969"/>
      <c r="M206" s="944"/>
      <c r="N206" s="944"/>
    </row>
    <row r="207" spans="1:14" customFormat="1">
      <c r="A207" s="1813"/>
      <c r="B207" s="1813"/>
      <c r="C207" s="999">
        <v>2019</v>
      </c>
      <c r="D207" s="970"/>
      <c r="E207" s="969"/>
      <c r="F207" s="969"/>
      <c r="G207" s="969"/>
      <c r="H207" s="1149"/>
      <c r="I207" s="969"/>
      <c r="J207" s="969"/>
      <c r="K207" s="969"/>
      <c r="L207" s="969"/>
      <c r="M207" s="944"/>
      <c r="N207" s="944"/>
    </row>
    <row r="208" spans="1:14" customFormat="1">
      <c r="A208" s="1813"/>
      <c r="B208" s="1813"/>
      <c r="C208" s="999">
        <v>2020</v>
      </c>
      <c r="D208" s="1150"/>
      <c r="E208" s="1151"/>
      <c r="F208" s="1151"/>
      <c r="G208" s="1151"/>
      <c r="H208" s="1152"/>
      <c r="I208" s="1151"/>
      <c r="J208" s="1151"/>
      <c r="K208" s="1151"/>
      <c r="L208" s="1151"/>
      <c r="M208" s="944"/>
      <c r="N208" s="944"/>
    </row>
    <row r="209" spans="1:12" customFormat="1" ht="20.25" customHeight="1">
      <c r="A209" s="1813"/>
      <c r="B209" s="1813"/>
      <c r="C209" s="1019" t="s">
        <v>13</v>
      </c>
      <c r="D209" s="1036">
        <v>0</v>
      </c>
      <c r="E209" s="1036">
        <v>9</v>
      </c>
      <c r="F209" s="1036">
        <v>5</v>
      </c>
      <c r="G209" s="1036">
        <v>1</v>
      </c>
      <c r="H209" s="1036">
        <v>4</v>
      </c>
      <c r="I209" s="1036">
        <v>0</v>
      </c>
      <c r="J209" s="1036">
        <v>0</v>
      </c>
      <c r="K209" s="1036">
        <v>1</v>
      </c>
      <c r="L209" s="1036">
        <v>0</v>
      </c>
    </row>
    <row r="210" spans="1:12" customFormat="1">
      <c r="A210" s="944"/>
      <c r="B210" s="944"/>
      <c r="C210" s="944"/>
      <c r="D210" s="944"/>
      <c r="E210" s="944"/>
      <c r="F210" s="944"/>
      <c r="G210" s="944"/>
      <c r="H210" s="944"/>
      <c r="I210" s="944"/>
      <c r="J210" s="944"/>
      <c r="K210" s="944"/>
      <c r="L210" s="944"/>
    </row>
    <row r="211" spans="1:12" customFormat="1">
      <c r="A211" s="944"/>
      <c r="B211" s="944"/>
      <c r="C211" s="944"/>
      <c r="D211" s="944"/>
      <c r="E211" s="944"/>
      <c r="F211" s="944"/>
      <c r="G211" s="944"/>
      <c r="H211" s="944"/>
      <c r="I211" s="944"/>
      <c r="J211" s="944"/>
      <c r="K211" s="944"/>
      <c r="L211" s="944"/>
    </row>
    <row r="212" spans="1:12" customFormat="1" ht="29.4">
      <c r="A212" s="1153" t="s">
        <v>399</v>
      </c>
      <c r="B212" s="1154" t="s">
        <v>400</v>
      </c>
      <c r="C212" s="1059">
        <v>2014</v>
      </c>
      <c r="D212" s="1059">
        <v>2015</v>
      </c>
      <c r="E212" s="1059">
        <v>2016</v>
      </c>
      <c r="F212" s="1059">
        <v>2017</v>
      </c>
      <c r="G212" s="1059">
        <v>2018</v>
      </c>
      <c r="H212" s="1059">
        <v>2019</v>
      </c>
      <c r="I212" s="1059">
        <v>2020</v>
      </c>
      <c r="J212" s="944"/>
      <c r="K212" s="944"/>
      <c r="L212" s="944"/>
    </row>
    <row r="213" spans="1:12" customFormat="1" ht="15" customHeight="1">
      <c r="A213" s="944" t="s">
        <v>141</v>
      </c>
      <c r="B213" s="1814" t="s">
        <v>401</v>
      </c>
      <c r="C213" s="998"/>
      <c r="D213" s="999"/>
      <c r="E213" s="1155">
        <v>299041.23</v>
      </c>
      <c r="F213" s="999"/>
      <c r="G213" s="999"/>
      <c r="H213" s="999"/>
      <c r="I213" s="999"/>
      <c r="J213" s="944"/>
      <c r="K213" s="944"/>
      <c r="L213" s="944"/>
    </row>
    <row r="214" spans="1:12" customFormat="1">
      <c r="A214" s="944" t="s">
        <v>142</v>
      </c>
      <c r="B214" s="1814"/>
      <c r="C214" s="998"/>
      <c r="D214" s="999"/>
      <c r="E214" s="1156">
        <v>192151.94</v>
      </c>
      <c r="F214" s="999"/>
      <c r="G214" s="999"/>
      <c r="H214" s="999"/>
      <c r="I214" s="999"/>
      <c r="J214" s="944"/>
      <c r="K214" s="944"/>
      <c r="L214" s="944"/>
    </row>
    <row r="215" spans="1:12" customFormat="1">
      <c r="A215" s="944" t="s">
        <v>143</v>
      </c>
      <c r="B215" s="1814"/>
      <c r="C215" s="998"/>
      <c r="D215" s="999"/>
      <c r="E215" s="1156">
        <v>9840</v>
      </c>
      <c r="F215" s="999"/>
      <c r="G215" s="999"/>
      <c r="H215" s="999"/>
      <c r="I215" s="999"/>
      <c r="J215" s="944"/>
      <c r="K215" s="944"/>
      <c r="L215" s="944"/>
    </row>
    <row r="216" spans="1:12" customFormat="1">
      <c r="A216" s="944" t="s">
        <v>144</v>
      </c>
      <c r="B216" s="1814"/>
      <c r="C216" s="998"/>
      <c r="D216" s="999"/>
      <c r="E216" s="1156">
        <v>43495.9</v>
      </c>
      <c r="F216" s="999"/>
      <c r="G216" s="999"/>
      <c r="H216" s="999"/>
      <c r="I216" s="999"/>
      <c r="J216" s="944"/>
      <c r="K216" s="944"/>
      <c r="L216" s="944"/>
    </row>
    <row r="217" spans="1:12" customFormat="1">
      <c r="A217" s="944" t="s">
        <v>145</v>
      </c>
      <c r="B217" s="1814"/>
      <c r="C217" s="998"/>
      <c r="D217" s="999"/>
      <c r="E217" s="1156">
        <v>42000</v>
      </c>
      <c r="F217" s="999"/>
      <c r="G217" s="999"/>
      <c r="H217" s="999"/>
      <c r="I217" s="999"/>
      <c r="J217" s="944"/>
      <c r="K217" s="944"/>
      <c r="L217" s="944"/>
    </row>
    <row r="218" spans="1:12" customFormat="1" ht="28.2">
      <c r="A218" s="964" t="s">
        <v>146</v>
      </c>
      <c r="B218" s="1814"/>
      <c r="C218" s="998"/>
      <c r="D218" s="999"/>
      <c r="E218" s="1156">
        <v>240977.96</v>
      </c>
      <c r="F218" s="999"/>
      <c r="G218" s="999"/>
      <c r="H218" s="999"/>
      <c r="I218" s="999"/>
      <c r="J218" s="944"/>
      <c r="K218" s="944"/>
      <c r="L218" s="944"/>
    </row>
    <row r="219" spans="1:12" customFormat="1" ht="396" customHeight="1">
      <c r="A219" s="1157"/>
      <c r="B219" s="1814"/>
      <c r="C219" s="973" t="s">
        <v>13</v>
      </c>
      <c r="D219" s="973">
        <v>0</v>
      </c>
      <c r="E219" s="973">
        <v>528465.80000000005</v>
      </c>
      <c r="F219" s="973">
        <v>0</v>
      </c>
      <c r="G219" s="973">
        <v>0</v>
      </c>
      <c r="H219" s="973">
        <v>0</v>
      </c>
      <c r="I219" s="973">
        <v>0</v>
      </c>
      <c r="J219" s="944"/>
      <c r="K219" s="944"/>
      <c r="L219" s="944"/>
    </row>
    <row r="227" spans="1:1" customFormat="1">
      <c r="A227" s="964"/>
    </row>
  </sheetData>
  <mergeCells count="66">
    <mergeCell ref="D60:D61"/>
    <mergeCell ref="B1:F1"/>
    <mergeCell ref="F3:O3"/>
    <mergeCell ref="A4:O10"/>
    <mergeCell ref="D15:G15"/>
    <mergeCell ref="A17:B24"/>
    <mergeCell ref="D26:G26"/>
    <mergeCell ref="A28:B35"/>
    <mergeCell ref="A40:B47"/>
    <mergeCell ref="A50:B58"/>
    <mergeCell ref="A60:A61"/>
    <mergeCell ref="C60:C61"/>
    <mergeCell ref="A3:E3"/>
    <mergeCell ref="E60:L60"/>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D153:G153"/>
    <mergeCell ref="H153:J153"/>
    <mergeCell ref="A155:B162"/>
    <mergeCell ref="A129:A130"/>
    <mergeCell ref="B129:B130"/>
    <mergeCell ref="A131:B137"/>
    <mergeCell ref="A142:A143"/>
    <mergeCell ref="B142:B143"/>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D176:G176"/>
    <mergeCell ref="A202:B209"/>
    <mergeCell ref="B213:B219"/>
    <mergeCell ref="A187:A188"/>
    <mergeCell ref="B187:B188"/>
    <mergeCell ref="C187:C188"/>
    <mergeCell ref="F96:M96"/>
    <mergeCell ref="E107:L107"/>
    <mergeCell ref="E118:L118"/>
    <mergeCell ref="D129:G129"/>
    <mergeCell ref="D142:I142"/>
    <mergeCell ref="J142:N14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227</v>
      </c>
      <c r="C1" s="1471"/>
      <c r="D1" s="1471"/>
      <c r="E1" s="1471"/>
      <c r="F1" s="1471"/>
    </row>
    <row r="2" spans="1:25" s="2" customFormat="1" ht="20.100000000000001" customHeight="1" thickBot="1"/>
    <row r="3" spans="1:25" s="5" customFormat="1" ht="20.100000000000001" customHeight="1">
      <c r="A3" s="1211" t="s">
        <v>2</v>
      </c>
      <c r="B3" s="1212"/>
      <c r="C3" s="1212"/>
      <c r="D3" s="1212"/>
      <c r="E3" s="1212"/>
      <c r="F3" s="1844"/>
      <c r="G3" s="1844"/>
      <c r="H3" s="1844"/>
      <c r="I3" s="1844"/>
      <c r="J3" s="1844"/>
      <c r="K3" s="1844"/>
      <c r="L3" s="1844"/>
      <c r="M3" s="1844"/>
      <c r="N3" s="1844"/>
      <c r="O3" s="1845"/>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1184"/>
      <c r="B15" s="1185"/>
      <c r="C15" s="11"/>
      <c r="D15" s="1599" t="s">
        <v>5</v>
      </c>
      <c r="E15" s="1600"/>
      <c r="F15" s="1600"/>
      <c r="G15" s="1600"/>
      <c r="H15" s="1186"/>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t="s">
        <v>228</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7</v>
      </c>
      <c r="E19" s="41">
        <v>6</v>
      </c>
      <c r="F19" s="41">
        <v>1</v>
      </c>
      <c r="G19" s="35">
        <v>14</v>
      </c>
      <c r="H19" s="42"/>
      <c r="I19" s="41">
        <v>5</v>
      </c>
      <c r="J19" s="41"/>
      <c r="K19" s="41">
        <v>7</v>
      </c>
      <c r="L19" s="41"/>
      <c r="M19" s="41">
        <v>1</v>
      </c>
      <c r="N19" s="41"/>
      <c r="O19" s="407">
        <v>1</v>
      </c>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7</v>
      </c>
      <c r="E24" s="47">
        <f>SUM(E17:E23)</f>
        <v>6</v>
      </c>
      <c r="F24" s="47">
        <f>SUM(F17:F23)</f>
        <v>1</v>
      </c>
      <c r="G24" s="48">
        <f>SUM(D24:F24)</f>
        <v>14</v>
      </c>
      <c r="H24" s="49">
        <f>SUM(H17:H23)</f>
        <v>0</v>
      </c>
      <c r="I24" s="50">
        <f>SUM(I17:I23)</f>
        <v>5</v>
      </c>
      <c r="J24" s="50">
        <f t="shared" ref="J24:N24" si="1">SUM(J17:J23)</f>
        <v>0</v>
      </c>
      <c r="K24" s="50">
        <f t="shared" si="1"/>
        <v>7</v>
      </c>
      <c r="L24" s="50">
        <f t="shared" si="1"/>
        <v>0</v>
      </c>
      <c r="M24" s="50">
        <f t="shared" si="1"/>
        <v>1</v>
      </c>
      <c r="N24" s="50">
        <f t="shared" si="1"/>
        <v>0</v>
      </c>
      <c r="O24" s="51">
        <f>SUM(O17:O23)</f>
        <v>1</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184"/>
      <c r="B26" s="1185"/>
      <c r="C26" s="53"/>
      <c r="D26" s="1601" t="s">
        <v>5</v>
      </c>
      <c r="E26" s="1602"/>
      <c r="F26" s="1602"/>
      <c r="G26" s="1603"/>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417</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08">
        <v>5904</v>
      </c>
      <c r="E30" s="409">
        <v>4540</v>
      </c>
      <c r="F30" s="409">
        <v>20000</v>
      </c>
      <c r="G30" s="59">
        <f t="shared" si="2"/>
        <v>30444</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5904</v>
      </c>
      <c r="E35" s="47">
        <f>SUM(E28:E34)</f>
        <v>4540</v>
      </c>
      <c r="F35" s="47">
        <f>SUM(F28:F34)</f>
        <v>20000</v>
      </c>
      <c r="G35" s="51">
        <f t="shared" si="2"/>
        <v>30444</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187" t="s">
        <v>24</v>
      </c>
      <c r="B39" s="1188" t="s">
        <v>8</v>
      </c>
      <c r="C39" s="69" t="s">
        <v>9</v>
      </c>
      <c r="D39" s="1203" t="s">
        <v>25</v>
      </c>
      <c r="E39" s="71" t="s">
        <v>26</v>
      </c>
      <c r="F39" s="72"/>
      <c r="G39" s="30"/>
      <c r="H39" s="30"/>
    </row>
    <row r="40" spans="1:17">
      <c r="A40" s="1407" t="s">
        <v>229</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335">
        <v>7442</v>
      </c>
      <c r="E42" s="336">
        <v>4158</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7442</v>
      </c>
      <c r="E47" s="75">
        <f>SUM(E40:E46)</f>
        <v>4158</v>
      </c>
      <c r="F47" s="76"/>
      <c r="G47" s="38"/>
      <c r="H47" s="38"/>
    </row>
    <row r="48" spans="1:17" s="38" customFormat="1" ht="15" thickBot="1">
      <c r="A48" s="1164"/>
      <c r="B48" s="78"/>
      <c r="C48" s="79"/>
    </row>
    <row r="49" spans="1:15" ht="83.25" customHeight="1">
      <c r="A49" s="1189" t="s">
        <v>27</v>
      </c>
      <c r="B49" s="1188" t="s">
        <v>8</v>
      </c>
      <c r="C49" s="81" t="s">
        <v>9</v>
      </c>
      <c r="D49" s="1203"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604" t="s">
        <v>37</v>
      </c>
      <c r="B60" s="1190"/>
      <c r="C60" s="1605" t="s">
        <v>9</v>
      </c>
      <c r="D60" s="1843" t="s">
        <v>38</v>
      </c>
      <c r="E60" s="416" t="s">
        <v>6</v>
      </c>
      <c r="F60" s="1165"/>
      <c r="G60" s="1165"/>
      <c r="H60" s="1165"/>
      <c r="I60" s="1165"/>
      <c r="J60" s="1165"/>
      <c r="K60" s="1165"/>
      <c r="L60" s="1166"/>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c r="E64" s="104"/>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187" t="s">
        <v>39</v>
      </c>
      <c r="B71" s="1188" t="s">
        <v>8</v>
      </c>
      <c r="C71" s="69" t="s">
        <v>9</v>
      </c>
      <c r="D71" s="115" t="s">
        <v>40</v>
      </c>
      <c r="E71" s="115" t="s">
        <v>41</v>
      </c>
      <c r="F71" s="116" t="s">
        <v>42</v>
      </c>
      <c r="G71" s="845"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191" t="s">
        <v>45</v>
      </c>
      <c r="B84" s="1192" t="s">
        <v>46</v>
      </c>
      <c r="C84" s="141" t="s">
        <v>9</v>
      </c>
      <c r="D84" s="848"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606" t="s">
        <v>56</v>
      </c>
      <c r="B96" s="1607" t="s">
        <v>57</v>
      </c>
      <c r="C96" s="1610" t="s">
        <v>9</v>
      </c>
      <c r="D96" s="1608" t="s">
        <v>58</v>
      </c>
      <c r="E96" s="1609"/>
      <c r="F96" s="430" t="s">
        <v>59</v>
      </c>
      <c r="G96" s="1167"/>
      <c r="H96" s="1167"/>
      <c r="I96" s="1167"/>
      <c r="J96" s="1167"/>
      <c r="K96" s="1167"/>
      <c r="L96" s="1167"/>
      <c r="M96" s="1168"/>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t="s">
        <v>230</v>
      </c>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10">
        <v>1</v>
      </c>
      <c r="E100" s="41">
        <v>3</v>
      </c>
      <c r="F100" s="169"/>
      <c r="G100" s="170"/>
      <c r="H100" s="170"/>
      <c r="I100" s="170"/>
      <c r="J100" s="170"/>
      <c r="K100" s="170"/>
      <c r="L100" s="170"/>
      <c r="M100" s="171">
        <v>1</v>
      </c>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1</v>
      </c>
      <c r="E105" s="108">
        <f t="shared" ref="E105:K105" si="8">SUM(E98:E104)</f>
        <v>3</v>
      </c>
      <c r="F105" s="172">
        <f t="shared" si="8"/>
        <v>0</v>
      </c>
      <c r="G105" s="173">
        <f t="shared" si="8"/>
        <v>0</v>
      </c>
      <c r="H105" s="173">
        <f t="shared" si="8"/>
        <v>0</v>
      </c>
      <c r="I105" s="173">
        <f>SUM(I98:I104)</f>
        <v>0</v>
      </c>
      <c r="J105" s="173">
        <f t="shared" si="8"/>
        <v>0</v>
      </c>
      <c r="K105" s="173">
        <f t="shared" si="8"/>
        <v>0</v>
      </c>
      <c r="L105" s="173">
        <f>SUM(L98:L104)</f>
        <v>0</v>
      </c>
      <c r="M105" s="174">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606" t="s">
        <v>64</v>
      </c>
      <c r="B107" s="1607" t="s">
        <v>57</v>
      </c>
      <c r="C107" s="1610" t="s">
        <v>9</v>
      </c>
      <c r="D107" s="1842" t="s">
        <v>65</v>
      </c>
      <c r="E107" s="430" t="s">
        <v>66</v>
      </c>
      <c r="F107" s="1167"/>
      <c r="G107" s="1167"/>
      <c r="H107" s="1167"/>
      <c r="I107" s="1167"/>
      <c r="J107" s="1167"/>
      <c r="K107" s="1167"/>
      <c r="L107" s="1168"/>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606" t="s">
        <v>67</v>
      </c>
      <c r="B118" s="1607" t="s">
        <v>57</v>
      </c>
      <c r="C118" s="1610" t="s">
        <v>9</v>
      </c>
      <c r="D118" s="1842" t="s">
        <v>68</v>
      </c>
      <c r="E118" s="430" t="s">
        <v>66</v>
      </c>
      <c r="F118" s="1167"/>
      <c r="G118" s="1167"/>
      <c r="H118" s="1167"/>
      <c r="I118" s="1167"/>
      <c r="J118" s="1167"/>
      <c r="K118" s="1167"/>
      <c r="L118" s="1168"/>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606" t="s">
        <v>69</v>
      </c>
      <c r="B129" s="1607" t="s">
        <v>57</v>
      </c>
      <c r="C129" s="1193" t="s">
        <v>9</v>
      </c>
      <c r="D129" s="1204" t="s">
        <v>70</v>
      </c>
      <c r="E129" s="1170"/>
      <c r="F129" s="1170"/>
      <c r="G129" s="1171"/>
      <c r="H129" s="177"/>
      <c r="I129" s="177"/>
      <c r="J129" s="177"/>
      <c r="K129" s="177"/>
      <c r="L129" s="177"/>
      <c r="M129" s="177"/>
      <c r="N129" s="177"/>
    </row>
    <row r="130" spans="1:16" ht="77.25" customHeight="1">
      <c r="A130" s="1441"/>
      <c r="B130" s="1443"/>
      <c r="C130" s="1163"/>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v>24</v>
      </c>
      <c r="E132" s="41"/>
      <c r="F132" s="41"/>
      <c r="G132" s="187">
        <f t="shared" si="11"/>
        <v>24</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24</v>
      </c>
      <c r="E137" s="131">
        <f t="shared" ref="E137:F137" si="12">SUM(E131:E136)</f>
        <v>0</v>
      </c>
      <c r="F137" s="131">
        <f t="shared" si="12"/>
        <v>0</v>
      </c>
      <c r="G137" s="188">
        <f>SUM(G131:G136)</f>
        <v>24</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612" t="s">
        <v>75</v>
      </c>
      <c r="B142" s="1613" t="s">
        <v>57</v>
      </c>
      <c r="C142" s="1619" t="s">
        <v>9</v>
      </c>
      <c r="D142" s="1194" t="s">
        <v>76</v>
      </c>
      <c r="E142" s="1195"/>
      <c r="F142" s="1195"/>
      <c r="G142" s="1195"/>
      <c r="H142" s="1195"/>
      <c r="I142" s="1196"/>
      <c r="J142" s="1614" t="s">
        <v>77</v>
      </c>
      <c r="K142" s="1615"/>
      <c r="L142" s="1615"/>
      <c r="M142" s="1615"/>
      <c r="N142" s="1616"/>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617" t="s">
        <v>88</v>
      </c>
      <c r="B153" s="1613" t="s">
        <v>57</v>
      </c>
      <c r="C153" s="1618" t="s">
        <v>9</v>
      </c>
      <c r="D153" s="1172" t="s">
        <v>89</v>
      </c>
      <c r="E153" s="1172"/>
      <c r="F153" s="1173"/>
      <c r="G153" s="1173"/>
      <c r="H153" s="1172" t="s">
        <v>90</v>
      </c>
      <c r="I153" s="1172"/>
      <c r="J153" s="1174"/>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1175"/>
      <c r="F163" s="157"/>
      <c r="G163" s="157"/>
      <c r="H163" s="157"/>
      <c r="I163" s="157"/>
      <c r="J163" s="233"/>
      <c r="K163" s="234"/>
    </row>
    <row r="164" spans="1:18" ht="95.25" customHeight="1">
      <c r="A164" s="1197" t="s">
        <v>97</v>
      </c>
      <c r="B164" s="236" t="s">
        <v>98</v>
      </c>
      <c r="C164" s="1213" t="s">
        <v>9</v>
      </c>
      <c r="D164" s="238" t="s">
        <v>99</v>
      </c>
      <c r="E164" s="238" t="s">
        <v>100</v>
      </c>
      <c r="F164" s="1176" t="s">
        <v>101</v>
      </c>
      <c r="G164" s="238" t="s">
        <v>102</v>
      </c>
      <c r="H164" s="238" t="s">
        <v>103</v>
      </c>
      <c r="I164" s="240" t="s">
        <v>104</v>
      </c>
      <c r="J164" s="1198" t="s">
        <v>105</v>
      </c>
      <c r="K164" s="1198"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623" t="s">
        <v>108</v>
      </c>
      <c r="B176" s="1624" t="s">
        <v>109</v>
      </c>
      <c r="C176" s="1625" t="s">
        <v>9</v>
      </c>
      <c r="D176" s="1206" t="s">
        <v>110</v>
      </c>
      <c r="E176" s="1177"/>
      <c r="F176" s="1177"/>
      <c r="G176" s="1178"/>
      <c r="H176" s="1179"/>
      <c r="I176" s="1626" t="s">
        <v>111</v>
      </c>
      <c r="J176" s="1627"/>
      <c r="K176" s="1627"/>
      <c r="L176" s="1627"/>
      <c r="M176" s="1627"/>
      <c r="N176" s="1627"/>
      <c r="O176" s="1628"/>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2</v>
      </c>
      <c r="E180" s="41"/>
      <c r="F180" s="41"/>
      <c r="G180" s="271">
        <f t="shared" si="19"/>
        <v>2</v>
      </c>
      <c r="H180" s="272">
        <v>3</v>
      </c>
      <c r="I180" s="104"/>
      <c r="J180" s="41">
        <v>1</v>
      </c>
      <c r="K180" s="41"/>
      <c r="L180" s="41"/>
      <c r="M180" s="41">
        <v>1</v>
      </c>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2</v>
      </c>
      <c r="E185" s="108">
        <f>SUM(E178:E184)</f>
        <v>0</v>
      </c>
      <c r="F185" s="108">
        <f>SUM(F178:F184)</f>
        <v>0</v>
      </c>
      <c r="G185" s="212">
        <f t="shared" ref="G185:O185" si="20">SUM(G178:G184)</f>
        <v>2</v>
      </c>
      <c r="H185" s="273">
        <f t="shared" si="20"/>
        <v>3</v>
      </c>
      <c r="I185" s="107">
        <f t="shared" si="20"/>
        <v>0</v>
      </c>
      <c r="J185" s="108">
        <f t="shared" si="20"/>
        <v>1</v>
      </c>
      <c r="K185" s="108">
        <f t="shared" si="20"/>
        <v>0</v>
      </c>
      <c r="L185" s="108">
        <f t="shared" si="20"/>
        <v>0</v>
      </c>
      <c r="M185" s="108">
        <f t="shared" si="20"/>
        <v>1</v>
      </c>
      <c r="N185" s="108">
        <f t="shared" si="20"/>
        <v>0</v>
      </c>
      <c r="O185" s="109">
        <f t="shared" si="20"/>
        <v>0</v>
      </c>
    </row>
    <row r="186" spans="1:15" ht="33" customHeight="1" thickBot="1"/>
    <row r="187" spans="1:15" ht="19.5" customHeight="1">
      <c r="A187" s="1394" t="s">
        <v>117</v>
      </c>
      <c r="B187" s="1624" t="s">
        <v>109</v>
      </c>
      <c r="C187" s="1398" t="s">
        <v>9</v>
      </c>
      <c r="D187" s="1400" t="s">
        <v>118</v>
      </c>
      <c r="E187" s="1620"/>
      <c r="F187" s="1620"/>
      <c r="G187" s="1621"/>
      <c r="H187" s="1622"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144</v>
      </c>
      <c r="E191" s="41"/>
      <c r="F191" s="41"/>
      <c r="G191" s="279">
        <f t="shared" si="21"/>
        <v>144</v>
      </c>
      <c r="H191" s="104"/>
      <c r="I191" s="41">
        <v>40</v>
      </c>
      <c r="J191" s="41"/>
      <c r="K191" s="41">
        <v>104</v>
      </c>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144</v>
      </c>
      <c r="E196" s="108">
        <f t="shared" si="22"/>
        <v>0</v>
      </c>
      <c r="F196" s="108">
        <f t="shared" si="22"/>
        <v>0</v>
      </c>
      <c r="G196" s="280">
        <f t="shared" si="22"/>
        <v>144</v>
      </c>
      <c r="H196" s="107">
        <f t="shared" si="22"/>
        <v>0</v>
      </c>
      <c r="I196" s="108">
        <f t="shared" si="22"/>
        <v>40</v>
      </c>
      <c r="J196" s="108">
        <f t="shared" si="22"/>
        <v>0</v>
      </c>
      <c r="K196" s="108">
        <f t="shared" si="22"/>
        <v>104</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199" t="s">
        <v>129</v>
      </c>
      <c r="B201" s="285" t="s">
        <v>109</v>
      </c>
      <c r="C201" s="286" t="s">
        <v>9</v>
      </c>
      <c r="D201" s="1207" t="s">
        <v>130</v>
      </c>
      <c r="E201" s="288" t="s">
        <v>131</v>
      </c>
      <c r="F201" s="288" t="s">
        <v>132</v>
      </c>
      <c r="G201" s="286" t="s">
        <v>133</v>
      </c>
      <c r="H201" s="1180" t="s">
        <v>134</v>
      </c>
      <c r="I201" s="1200" t="s">
        <v>135</v>
      </c>
      <c r="J201" s="1201" t="s">
        <v>136</v>
      </c>
      <c r="K201" s="288" t="s">
        <v>137</v>
      </c>
      <c r="L201" s="292" t="s">
        <v>138</v>
      </c>
    </row>
    <row r="202" spans="1:14" ht="15" customHeight="1">
      <c r="A202" s="1387" t="s">
        <v>231</v>
      </c>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v>1</v>
      </c>
      <c r="E204" s="406">
        <v>17</v>
      </c>
      <c r="F204" s="41"/>
      <c r="G204" s="39"/>
      <c r="H204" s="296">
        <v>0</v>
      </c>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1</v>
      </c>
      <c r="E209" s="131">
        <f t="shared" ref="E209:L209" si="23">SUM(E202:E208)</f>
        <v>17</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1202" t="s">
        <v>139</v>
      </c>
      <c r="B212" s="307" t="s">
        <v>140</v>
      </c>
      <c r="C212" s="308">
        <v>2014</v>
      </c>
      <c r="D212" s="309">
        <v>2015</v>
      </c>
      <c r="E212" s="309">
        <v>2016</v>
      </c>
      <c r="F212" s="309">
        <v>2017</v>
      </c>
      <c r="G212" s="309">
        <v>2018</v>
      </c>
      <c r="H212" s="309">
        <v>2019</v>
      </c>
      <c r="I212" s="310">
        <v>2020</v>
      </c>
    </row>
    <row r="213" spans="1:12" ht="15" customHeight="1">
      <c r="A213" t="s">
        <v>141</v>
      </c>
      <c r="B213" s="1498" t="s">
        <v>232</v>
      </c>
      <c r="C213" s="73"/>
      <c r="D213" s="127"/>
      <c r="E213" s="343">
        <v>512695.13</v>
      </c>
      <c r="F213" s="127"/>
      <c r="G213" s="127"/>
      <c r="H213" s="127"/>
      <c r="I213" s="311"/>
    </row>
    <row r="214" spans="1:12">
      <c r="A214" t="s">
        <v>142</v>
      </c>
      <c r="B214" s="1499"/>
      <c r="C214" s="73"/>
      <c r="D214" s="127"/>
      <c r="E214" s="343">
        <v>307689.8</v>
      </c>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c r="F216" s="127"/>
      <c r="G216" s="127"/>
      <c r="H216" s="127"/>
      <c r="I216" s="311"/>
    </row>
    <row r="217" spans="1:12">
      <c r="A217" t="s">
        <v>145</v>
      </c>
      <c r="B217" s="1499"/>
      <c r="C217" s="73"/>
      <c r="D217" s="127"/>
      <c r="E217" s="127"/>
      <c r="F217" s="127"/>
      <c r="G217" s="127"/>
      <c r="H217" s="127"/>
      <c r="I217" s="311"/>
    </row>
    <row r="218" spans="1:12" ht="28.8">
      <c r="A218" s="31" t="s">
        <v>146</v>
      </c>
      <c r="B218" s="1499"/>
      <c r="C218" s="73"/>
      <c r="D218" s="127"/>
      <c r="E218" s="343">
        <v>205005.33</v>
      </c>
      <c r="F218" s="127"/>
      <c r="G218" s="127"/>
      <c r="H218" s="127"/>
      <c r="I218" s="311"/>
    </row>
    <row r="219" spans="1:12" ht="15" thickBot="1">
      <c r="A219" s="312"/>
      <c r="B219" s="1500"/>
      <c r="C219" s="45" t="s">
        <v>13</v>
      </c>
      <c r="D219" s="313">
        <f>SUM(D214:D218)</f>
        <v>0</v>
      </c>
      <c r="E219" s="313">
        <f t="shared" ref="E219:I219" si="24">SUM(E214:E218)</f>
        <v>512695.13</v>
      </c>
      <c r="F219" s="313">
        <f t="shared" si="24"/>
        <v>0</v>
      </c>
      <c r="G219" s="313">
        <f t="shared" si="24"/>
        <v>0</v>
      </c>
      <c r="H219" s="313">
        <f t="shared" si="24"/>
        <v>0</v>
      </c>
      <c r="I219" s="31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430</v>
      </c>
      <c r="C1" s="1471"/>
      <c r="D1" s="1471"/>
      <c r="E1" s="1471"/>
      <c r="F1" s="1471"/>
    </row>
    <row r="2" spans="1:25" s="2" customFormat="1" ht="20.100000000000001" customHeight="1" thickBot="1"/>
    <row r="3" spans="1:25" s="5" customFormat="1" ht="20.100000000000001" customHeight="1">
      <c r="A3" s="1241" t="s">
        <v>2</v>
      </c>
      <c r="B3" s="1242"/>
      <c r="C3" s="1242"/>
      <c r="D3" s="1242"/>
      <c r="E3" s="1242"/>
      <c r="F3" s="1847"/>
      <c r="G3" s="1847"/>
      <c r="H3" s="1847"/>
      <c r="I3" s="1847"/>
      <c r="J3" s="1847"/>
      <c r="K3" s="1847"/>
      <c r="L3" s="1847"/>
      <c r="M3" s="1847"/>
      <c r="N3" s="1847"/>
      <c r="O3" s="1848"/>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1243"/>
      <c r="B15" s="1244"/>
      <c r="C15" s="11"/>
      <c r="D15" s="1599" t="s">
        <v>5</v>
      </c>
      <c r="E15" s="1849"/>
      <c r="F15" s="1849"/>
      <c r="G15" s="1849"/>
      <c r="H15" s="1186"/>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t="s">
        <v>233</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3</v>
      </c>
      <c r="E19" s="41">
        <v>3</v>
      </c>
      <c r="F19" s="41"/>
      <c r="G19" s="35">
        <f t="shared" si="0"/>
        <v>6</v>
      </c>
      <c r="H19" s="42"/>
      <c r="I19" s="41">
        <v>2</v>
      </c>
      <c r="J19" s="41"/>
      <c r="K19" s="41"/>
      <c r="L19" s="41">
        <v>1</v>
      </c>
      <c r="M19" s="41"/>
      <c r="N19" s="41"/>
      <c r="O19" s="43">
        <v>3</v>
      </c>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3</v>
      </c>
      <c r="E24" s="47">
        <f>SUM(E17:E23)</f>
        <v>3</v>
      </c>
      <c r="F24" s="47">
        <f>SUM(F17:F23)</f>
        <v>0</v>
      </c>
      <c r="G24" s="48">
        <f>SUM(D24:F24)</f>
        <v>6</v>
      </c>
      <c r="H24" s="49">
        <f>SUM(H17:H23)</f>
        <v>0</v>
      </c>
      <c r="I24" s="50">
        <f>SUM(I17:I23)</f>
        <v>2</v>
      </c>
      <c r="J24" s="50">
        <f t="shared" ref="J24:N24" si="1">SUM(J17:J23)</f>
        <v>0</v>
      </c>
      <c r="K24" s="50">
        <f t="shared" si="1"/>
        <v>0</v>
      </c>
      <c r="L24" s="50">
        <f t="shared" si="1"/>
        <v>1</v>
      </c>
      <c r="M24" s="50">
        <f t="shared" si="1"/>
        <v>0</v>
      </c>
      <c r="N24" s="50">
        <f t="shared" si="1"/>
        <v>0</v>
      </c>
      <c r="O24" s="51">
        <f>SUM(O17:O23)</f>
        <v>3</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243"/>
      <c r="B26" s="1244"/>
      <c r="C26" s="53"/>
      <c r="D26" s="1601" t="s">
        <v>5</v>
      </c>
      <c r="E26" s="1850"/>
      <c r="F26" s="1850"/>
      <c r="G26" s="1851"/>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431</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139</v>
      </c>
      <c r="E30" s="411">
        <v>49096</v>
      </c>
      <c r="F30" s="41"/>
      <c r="G30" s="59">
        <f t="shared" si="2"/>
        <v>49235</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139</v>
      </c>
      <c r="E35" s="47">
        <f>SUM(E28:E34)</f>
        <v>49096</v>
      </c>
      <c r="F35" s="47">
        <f>SUM(F28:F34)</f>
        <v>0</v>
      </c>
      <c r="G35" s="51">
        <f t="shared" si="2"/>
        <v>49235</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219" t="s">
        <v>24</v>
      </c>
      <c r="B39" s="1220" t="s">
        <v>8</v>
      </c>
      <c r="C39" s="69" t="s">
        <v>9</v>
      </c>
      <c r="D39" s="1203"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4160</v>
      </c>
      <c r="E42" s="39">
        <v>2897</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4160</v>
      </c>
      <c r="E47" s="75">
        <f>SUM(E40:E46)</f>
        <v>2897</v>
      </c>
      <c r="F47" s="76"/>
      <c r="G47" s="38"/>
      <c r="H47" s="38"/>
    </row>
    <row r="48" spans="1:17" s="38" customFormat="1" ht="15" thickBot="1">
      <c r="A48" s="1245"/>
      <c r="B48" s="78"/>
      <c r="C48" s="79"/>
    </row>
    <row r="49" spans="1:15" ht="83.25" customHeight="1">
      <c r="A49" s="1189" t="s">
        <v>27</v>
      </c>
      <c r="B49" s="1220" t="s">
        <v>8</v>
      </c>
      <c r="C49" s="81" t="s">
        <v>9</v>
      </c>
      <c r="D49" s="1203"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852" t="s">
        <v>37</v>
      </c>
      <c r="B60" s="1246"/>
      <c r="C60" s="1853" t="s">
        <v>9</v>
      </c>
      <c r="D60" s="1846" t="s">
        <v>38</v>
      </c>
      <c r="E60" s="1249" t="s">
        <v>6</v>
      </c>
      <c r="F60" s="1250"/>
      <c r="G60" s="1250"/>
      <c r="H60" s="1250"/>
      <c r="I60" s="1250"/>
      <c r="J60" s="1250"/>
      <c r="K60" s="1250"/>
      <c r="L60" s="1251"/>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t="s">
        <v>234</v>
      </c>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2</v>
      </c>
      <c r="E64" s="104"/>
      <c r="F64" s="41"/>
      <c r="G64" s="41"/>
      <c r="H64" s="41"/>
      <c r="I64" s="41"/>
      <c r="J64" s="41"/>
      <c r="K64" s="41"/>
      <c r="L64" s="85">
        <v>2</v>
      </c>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2</v>
      </c>
      <c r="E69" s="107">
        <f>SUM(E62:E68)</f>
        <v>0</v>
      </c>
      <c r="F69" s="108">
        <f t="shared" ref="F69:I69" si="4">SUM(F62:F68)</f>
        <v>0</v>
      </c>
      <c r="G69" s="108">
        <f t="shared" si="4"/>
        <v>0</v>
      </c>
      <c r="H69" s="108">
        <f t="shared" si="4"/>
        <v>0</v>
      </c>
      <c r="I69" s="108">
        <f t="shared" si="4"/>
        <v>0</v>
      </c>
      <c r="J69" s="108"/>
      <c r="K69" s="108">
        <f>SUM(K62:K68)</f>
        <v>0</v>
      </c>
      <c r="L69" s="109">
        <f>SUM(L62:L68)</f>
        <v>2</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252" t="s">
        <v>39</v>
      </c>
      <c r="B71" s="1253" t="s">
        <v>8</v>
      </c>
      <c r="C71" s="69" t="s">
        <v>9</v>
      </c>
      <c r="D71" s="115" t="s">
        <v>40</v>
      </c>
      <c r="E71" s="115" t="s">
        <v>41</v>
      </c>
      <c r="F71" s="116" t="s">
        <v>42</v>
      </c>
      <c r="G71" s="1254" t="s">
        <v>43</v>
      </c>
      <c r="H71" s="118" t="s">
        <v>14</v>
      </c>
      <c r="I71" s="119" t="s">
        <v>15</v>
      </c>
      <c r="J71" s="120" t="s">
        <v>16</v>
      </c>
      <c r="K71" s="119" t="s">
        <v>17</v>
      </c>
      <c r="L71" s="119" t="s">
        <v>18</v>
      </c>
      <c r="M71" s="121" t="s">
        <v>19</v>
      </c>
      <c r="N71" s="120" t="s">
        <v>20</v>
      </c>
      <c r="O71" s="122" t="s">
        <v>21</v>
      </c>
    </row>
    <row r="72" spans="1:20" ht="15" customHeight="1">
      <c r="A72" s="1407" t="s">
        <v>432</v>
      </c>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v>1</v>
      </c>
      <c r="E74" s="127">
        <v>2</v>
      </c>
      <c r="F74" s="127">
        <v>12</v>
      </c>
      <c r="G74" s="124">
        <f t="shared" si="5"/>
        <v>15</v>
      </c>
      <c r="H74" s="40"/>
      <c r="I74" s="40">
        <v>1</v>
      </c>
      <c r="J74" s="41"/>
      <c r="K74" s="41"/>
      <c r="L74" s="41"/>
      <c r="M74" s="41"/>
      <c r="N74" s="41"/>
      <c r="O74" s="85">
        <v>14</v>
      </c>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1</v>
      </c>
      <c r="E79" s="106">
        <f>SUM(E72:E78)</f>
        <v>2</v>
      </c>
      <c r="F79" s="106">
        <f>SUM(F72:F78)</f>
        <v>12</v>
      </c>
      <c r="G79" s="129">
        <f>SUM(G72:G78)</f>
        <v>15</v>
      </c>
      <c r="H79" s="130">
        <v>0</v>
      </c>
      <c r="I79" s="131">
        <f t="shared" ref="I79:O79" si="6">SUM(I72:I78)</f>
        <v>1</v>
      </c>
      <c r="J79" s="108">
        <f t="shared" si="6"/>
        <v>0</v>
      </c>
      <c r="K79" s="108">
        <f t="shared" si="6"/>
        <v>0</v>
      </c>
      <c r="L79" s="108">
        <f t="shared" si="6"/>
        <v>0</v>
      </c>
      <c r="M79" s="108">
        <f t="shared" si="6"/>
        <v>0</v>
      </c>
      <c r="N79" s="108">
        <f t="shared" si="6"/>
        <v>0</v>
      </c>
      <c r="O79" s="109">
        <f t="shared" si="6"/>
        <v>14</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255" t="s">
        <v>45</v>
      </c>
      <c r="B84" s="1256" t="s">
        <v>46</v>
      </c>
      <c r="C84" s="141" t="s">
        <v>9</v>
      </c>
      <c r="D84" s="1257"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440" t="s">
        <v>56</v>
      </c>
      <c r="B96" s="1442" t="s">
        <v>57</v>
      </c>
      <c r="C96" s="1455" t="s">
        <v>9</v>
      </c>
      <c r="D96" s="1447" t="s">
        <v>58</v>
      </c>
      <c r="E96" s="1448"/>
      <c r="F96" s="1258" t="s">
        <v>59</v>
      </c>
      <c r="G96" s="1259"/>
      <c r="H96" s="1259"/>
      <c r="I96" s="1259"/>
      <c r="J96" s="1259"/>
      <c r="K96" s="1259"/>
      <c r="L96" s="1259"/>
      <c r="M96" s="1260"/>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t="s">
        <v>235</v>
      </c>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v>1</v>
      </c>
      <c r="E100" s="41">
        <v>6</v>
      </c>
      <c r="F100" s="169"/>
      <c r="G100" s="170"/>
      <c r="H100" s="170"/>
      <c r="I100" s="170"/>
      <c r="J100" s="170"/>
      <c r="K100" s="170"/>
      <c r="L100" s="170"/>
      <c r="M100" s="171">
        <v>1</v>
      </c>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1</v>
      </c>
      <c r="E105" s="108">
        <f t="shared" ref="E105:K105" si="8">SUM(E98:E104)</f>
        <v>6</v>
      </c>
      <c r="F105" s="172">
        <f t="shared" si="8"/>
        <v>0</v>
      </c>
      <c r="G105" s="173">
        <f t="shared" si="8"/>
        <v>0</v>
      </c>
      <c r="H105" s="173">
        <f t="shared" si="8"/>
        <v>0</v>
      </c>
      <c r="I105" s="173">
        <f>SUM(I98:I104)</f>
        <v>0</v>
      </c>
      <c r="J105" s="173">
        <f t="shared" si="8"/>
        <v>0</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440" t="s">
        <v>64</v>
      </c>
      <c r="B107" s="1442" t="s">
        <v>57</v>
      </c>
      <c r="C107" s="1455" t="s">
        <v>9</v>
      </c>
      <c r="D107" s="1854" t="s">
        <v>65</v>
      </c>
      <c r="E107" s="1258" t="s">
        <v>66</v>
      </c>
      <c r="F107" s="1259"/>
      <c r="G107" s="1259"/>
      <c r="H107" s="1259"/>
      <c r="I107" s="1259"/>
      <c r="J107" s="1259"/>
      <c r="K107" s="1259"/>
      <c r="L107" s="1260"/>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440" t="s">
        <v>67</v>
      </c>
      <c r="B118" s="1442" t="s">
        <v>57</v>
      </c>
      <c r="C118" s="1455" t="s">
        <v>9</v>
      </c>
      <c r="D118" s="1854" t="s">
        <v>68</v>
      </c>
      <c r="E118" s="1258" t="s">
        <v>66</v>
      </c>
      <c r="F118" s="1259"/>
      <c r="G118" s="1259"/>
      <c r="H118" s="1259"/>
      <c r="I118" s="1259"/>
      <c r="J118" s="1259"/>
      <c r="K118" s="1259"/>
      <c r="L118" s="1260"/>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440" t="s">
        <v>69</v>
      </c>
      <c r="B129" s="1442" t="s">
        <v>57</v>
      </c>
      <c r="C129" s="1261" t="s">
        <v>9</v>
      </c>
      <c r="D129" s="1262" t="s">
        <v>70</v>
      </c>
      <c r="E129" s="1263"/>
      <c r="F129" s="1263"/>
      <c r="G129" s="1264"/>
      <c r="H129" s="177"/>
      <c r="I129" s="177"/>
      <c r="J129" s="177"/>
      <c r="K129" s="177"/>
      <c r="L129" s="177"/>
      <c r="M129" s="177"/>
      <c r="N129" s="177"/>
    </row>
    <row r="130" spans="1:16" ht="77.25" customHeight="1">
      <c r="A130" s="1441"/>
      <c r="B130" s="1443"/>
      <c r="C130" s="1247"/>
      <c r="D130" s="158" t="s">
        <v>71</v>
      </c>
      <c r="E130" s="185" t="s">
        <v>72</v>
      </c>
      <c r="F130" s="159" t="s">
        <v>73</v>
      </c>
      <c r="G130" s="186" t="s">
        <v>13</v>
      </c>
      <c r="H130" s="177"/>
      <c r="I130" s="177"/>
      <c r="J130" s="177"/>
      <c r="K130" s="177"/>
      <c r="L130" s="177"/>
      <c r="M130" s="177"/>
      <c r="N130" s="177"/>
    </row>
    <row r="131" spans="1:16" ht="15" customHeight="1">
      <c r="A131" s="1407" t="s">
        <v>236</v>
      </c>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v>46</v>
      </c>
      <c r="E132" s="41"/>
      <c r="F132" s="41"/>
      <c r="G132" s="187">
        <f t="shared" si="11"/>
        <v>46</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46</v>
      </c>
      <c r="E137" s="131">
        <f t="shared" ref="E137:F137" si="12">SUM(E131:E136)</f>
        <v>0</v>
      </c>
      <c r="F137" s="131">
        <f t="shared" si="12"/>
        <v>0</v>
      </c>
      <c r="G137" s="188">
        <f>SUM(G131:G136)</f>
        <v>46</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444" t="s">
        <v>75</v>
      </c>
      <c r="B142" s="1434" t="s">
        <v>57</v>
      </c>
      <c r="C142" s="1438" t="s">
        <v>9</v>
      </c>
      <c r="D142" s="1265" t="s">
        <v>76</v>
      </c>
      <c r="E142" s="1266"/>
      <c r="F142" s="1266"/>
      <c r="G142" s="1266"/>
      <c r="H142" s="1266"/>
      <c r="I142" s="1267"/>
      <c r="J142" s="1428" t="s">
        <v>77</v>
      </c>
      <c r="K142" s="1429"/>
      <c r="L142" s="1429"/>
      <c r="M142" s="1429"/>
      <c r="N142" s="143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432" t="s">
        <v>88</v>
      </c>
      <c r="B153" s="1434" t="s">
        <v>57</v>
      </c>
      <c r="C153" s="1436" t="s">
        <v>9</v>
      </c>
      <c r="D153" s="1268" t="s">
        <v>89</v>
      </c>
      <c r="E153" s="1268"/>
      <c r="F153" s="1269"/>
      <c r="G153" s="1269"/>
      <c r="H153" s="1268" t="s">
        <v>90</v>
      </c>
      <c r="I153" s="1268"/>
      <c r="J153" s="1270"/>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1271"/>
      <c r="F163" s="157"/>
      <c r="G163" s="157"/>
      <c r="H163" s="157"/>
      <c r="I163" s="157"/>
      <c r="J163" s="233"/>
      <c r="K163" s="234"/>
    </row>
    <row r="164" spans="1:18" ht="95.25" customHeight="1">
      <c r="A164" s="1272" t="s">
        <v>97</v>
      </c>
      <c r="B164" s="236" t="s">
        <v>98</v>
      </c>
      <c r="C164" s="1273" t="s">
        <v>9</v>
      </c>
      <c r="D164" s="238" t="s">
        <v>99</v>
      </c>
      <c r="E164" s="238" t="s">
        <v>100</v>
      </c>
      <c r="F164" s="1274" t="s">
        <v>101</v>
      </c>
      <c r="G164" s="238" t="s">
        <v>102</v>
      </c>
      <c r="H164" s="238" t="s">
        <v>103</v>
      </c>
      <c r="I164" s="240" t="s">
        <v>104</v>
      </c>
      <c r="J164" s="1275" t="s">
        <v>105</v>
      </c>
      <c r="K164" s="1275"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417" t="s">
        <v>108</v>
      </c>
      <c r="B176" s="1396" t="s">
        <v>109</v>
      </c>
      <c r="C176" s="1419" t="s">
        <v>9</v>
      </c>
      <c r="D176" s="1276" t="s">
        <v>110</v>
      </c>
      <c r="E176" s="1277"/>
      <c r="F176" s="1277"/>
      <c r="G176" s="1278"/>
      <c r="H176" s="1279"/>
      <c r="I176" s="1855" t="s">
        <v>111</v>
      </c>
      <c r="J176" s="1422"/>
      <c r="K176" s="1422"/>
      <c r="L176" s="1422"/>
      <c r="M176" s="1422"/>
      <c r="N176" s="1422"/>
      <c r="O176" s="1423"/>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t="s">
        <v>237</v>
      </c>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3</v>
      </c>
      <c r="E180" s="41"/>
      <c r="F180" s="41"/>
      <c r="G180" s="271">
        <f t="shared" si="19"/>
        <v>3</v>
      </c>
      <c r="H180" s="272"/>
      <c r="I180" s="104"/>
      <c r="J180" s="41">
        <v>1</v>
      </c>
      <c r="K180" s="41"/>
      <c r="L180" s="41"/>
      <c r="M180" s="41"/>
      <c r="N180" s="41"/>
      <c r="O180" s="85">
        <v>2</v>
      </c>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3</v>
      </c>
      <c r="E185" s="108">
        <f>SUM(E178:E184)</f>
        <v>0</v>
      </c>
      <c r="F185" s="108">
        <f>SUM(F178:F184)</f>
        <v>0</v>
      </c>
      <c r="G185" s="212">
        <f t="shared" ref="G185:O185" si="20">SUM(G178:G184)</f>
        <v>3</v>
      </c>
      <c r="H185" s="273">
        <f t="shared" si="20"/>
        <v>0</v>
      </c>
      <c r="I185" s="107">
        <f t="shared" si="20"/>
        <v>0</v>
      </c>
      <c r="J185" s="108">
        <f t="shared" si="20"/>
        <v>1</v>
      </c>
      <c r="K185" s="108">
        <f t="shared" si="20"/>
        <v>0</v>
      </c>
      <c r="L185" s="108">
        <f t="shared" si="20"/>
        <v>0</v>
      </c>
      <c r="M185" s="108">
        <f t="shared" si="20"/>
        <v>0</v>
      </c>
      <c r="N185" s="108">
        <f t="shared" si="20"/>
        <v>0</v>
      </c>
      <c r="O185" s="109">
        <f t="shared" si="20"/>
        <v>2</v>
      </c>
    </row>
    <row r="186" spans="1:15" ht="33" customHeight="1" thickBot="1"/>
    <row r="187" spans="1:15" ht="19.5" customHeight="1">
      <c r="A187" s="1856" t="s">
        <v>117</v>
      </c>
      <c r="B187" s="1396" t="s">
        <v>109</v>
      </c>
      <c r="C187" s="1398" t="s">
        <v>9</v>
      </c>
      <c r="D187" s="1400" t="s">
        <v>118</v>
      </c>
      <c r="E187" s="1401"/>
      <c r="F187" s="1401"/>
      <c r="G187" s="1402"/>
      <c r="H187" s="140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t="s">
        <v>433</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90</v>
      </c>
      <c r="E191" s="41"/>
      <c r="F191" s="41"/>
      <c r="G191" s="279">
        <f t="shared" si="21"/>
        <v>90</v>
      </c>
      <c r="H191" s="104"/>
      <c r="I191" s="41">
        <v>26</v>
      </c>
      <c r="J191" s="41"/>
      <c r="K191" s="41"/>
      <c r="L191" s="85">
        <v>64</v>
      </c>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90</v>
      </c>
      <c r="E196" s="108">
        <f t="shared" si="22"/>
        <v>0</v>
      </c>
      <c r="F196" s="108">
        <f t="shared" si="22"/>
        <v>0</v>
      </c>
      <c r="G196" s="280">
        <f t="shared" si="22"/>
        <v>90</v>
      </c>
      <c r="H196" s="107">
        <f t="shared" si="22"/>
        <v>0</v>
      </c>
      <c r="I196" s="108">
        <f t="shared" si="22"/>
        <v>26</v>
      </c>
      <c r="J196" s="108">
        <f t="shared" si="22"/>
        <v>0</v>
      </c>
      <c r="K196" s="108">
        <f t="shared" si="22"/>
        <v>0</v>
      </c>
      <c r="L196" s="109">
        <f t="shared" si="22"/>
        <v>64</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280" t="s">
        <v>129</v>
      </c>
      <c r="B201" s="285" t="s">
        <v>109</v>
      </c>
      <c r="C201" s="286" t="s">
        <v>9</v>
      </c>
      <c r="D201" s="1281" t="s">
        <v>130</v>
      </c>
      <c r="E201" s="288" t="s">
        <v>131</v>
      </c>
      <c r="F201" s="288" t="s">
        <v>132</v>
      </c>
      <c r="G201" s="286" t="s">
        <v>133</v>
      </c>
      <c r="H201" s="1282" t="s">
        <v>134</v>
      </c>
      <c r="I201" s="1283" t="s">
        <v>135</v>
      </c>
      <c r="J201" s="1284"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1285" t="s">
        <v>139</v>
      </c>
      <c r="B212" s="307" t="s">
        <v>140</v>
      </c>
      <c r="C212" s="308">
        <v>2014</v>
      </c>
      <c r="D212" s="309">
        <v>2015</v>
      </c>
      <c r="E212" s="309">
        <v>2016</v>
      </c>
      <c r="F212" s="309">
        <v>2017</v>
      </c>
      <c r="G212" s="309">
        <v>2018</v>
      </c>
      <c r="H212" s="309">
        <v>2019</v>
      </c>
      <c r="I212" s="310">
        <v>2020</v>
      </c>
    </row>
    <row r="213" spans="1:12" ht="15" customHeight="1">
      <c r="A213" t="s">
        <v>141</v>
      </c>
      <c r="B213" s="1498" t="s">
        <v>238</v>
      </c>
      <c r="C213" s="73"/>
      <c r="D213" s="127"/>
      <c r="E213" s="343">
        <f>E214+E215+E216+E217</f>
        <v>259026.84999999998</v>
      </c>
      <c r="F213" s="127"/>
      <c r="G213" s="127"/>
      <c r="H213" s="127"/>
      <c r="I213" s="311"/>
    </row>
    <row r="214" spans="1:12">
      <c r="A214" t="s">
        <v>142</v>
      </c>
      <c r="B214" s="1499"/>
      <c r="C214" s="73"/>
      <c r="D214" s="127"/>
      <c r="E214" s="343">
        <v>253757.05</v>
      </c>
      <c r="F214" s="127"/>
      <c r="G214" s="127"/>
      <c r="H214" s="127"/>
      <c r="I214" s="311"/>
    </row>
    <row r="215" spans="1:12">
      <c r="A215" t="s">
        <v>143</v>
      </c>
      <c r="B215" s="1499"/>
      <c r="C215" s="73"/>
      <c r="D215" s="127"/>
      <c r="E215" s="343"/>
      <c r="F215" s="127"/>
      <c r="G215" s="127"/>
      <c r="H215" s="127"/>
      <c r="I215" s="311"/>
    </row>
    <row r="216" spans="1:12">
      <c r="A216" t="s">
        <v>144</v>
      </c>
      <c r="B216" s="1499"/>
      <c r="C216" s="73"/>
      <c r="D216" s="127"/>
      <c r="E216" s="343">
        <v>5239.8</v>
      </c>
      <c r="F216" s="127"/>
      <c r="G216" s="127"/>
      <c r="H216" s="127"/>
      <c r="I216" s="311"/>
    </row>
    <row r="217" spans="1:12">
      <c r="A217" t="s">
        <v>145</v>
      </c>
      <c r="B217" s="1499"/>
      <c r="C217" s="73"/>
      <c r="D217" s="127"/>
      <c r="E217" s="343">
        <v>30</v>
      </c>
      <c r="F217" s="127"/>
      <c r="G217" s="127"/>
      <c r="H217" s="127"/>
      <c r="I217" s="311"/>
    </row>
    <row r="218" spans="1:12" ht="28.8">
      <c r="A218" s="31" t="s">
        <v>146</v>
      </c>
      <c r="B218" s="1499"/>
      <c r="C218" s="73"/>
      <c r="D218" s="127"/>
      <c r="E218" s="343">
        <v>160799.12</v>
      </c>
      <c r="F218" s="127"/>
      <c r="G218" s="127"/>
      <c r="H218" s="127"/>
      <c r="I218" s="311"/>
    </row>
    <row r="219" spans="1:12" ht="15" thickBot="1">
      <c r="A219" s="312"/>
      <c r="B219" s="1500"/>
      <c r="C219" s="45" t="s">
        <v>13</v>
      </c>
      <c r="D219" s="313">
        <f>SUM(D214:D218)</f>
        <v>0</v>
      </c>
      <c r="E219" s="344">
        <f t="shared" ref="E219:I219" si="24">SUM(E214:E218)</f>
        <v>419825.97</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402</v>
      </c>
      <c r="C1" s="1471"/>
      <c r="D1" s="1471"/>
      <c r="E1" s="1471"/>
      <c r="F1" s="1471"/>
    </row>
    <row r="2" spans="1:25" s="2" customFormat="1" ht="20.100000000000001" customHeight="1" thickBot="1"/>
    <row r="3" spans="1:25" s="5" customFormat="1" ht="20.100000000000001" customHeight="1">
      <c r="A3" s="1158" t="s">
        <v>2</v>
      </c>
      <c r="B3" s="1159"/>
      <c r="C3" s="1159"/>
      <c r="D3" s="1159"/>
      <c r="E3" s="1159"/>
      <c r="F3" s="1858"/>
      <c r="G3" s="1858"/>
      <c r="H3" s="1858"/>
      <c r="I3" s="1858"/>
      <c r="J3" s="1858"/>
      <c r="K3" s="1858"/>
      <c r="L3" s="1858"/>
      <c r="M3" s="1858"/>
      <c r="N3" s="1858"/>
      <c r="O3" s="1859"/>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927"/>
      <c r="B15" s="928"/>
      <c r="C15" s="11"/>
      <c r="D15" s="1713" t="s">
        <v>5</v>
      </c>
      <c r="E15" s="1803"/>
      <c r="F15" s="1803"/>
      <c r="G15" s="1803"/>
      <c r="H15" s="835"/>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860" t="s">
        <v>403</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861"/>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861"/>
      <c r="B19" s="1388"/>
      <c r="C19" s="39">
        <v>2016</v>
      </c>
      <c r="D19" s="40">
        <v>3</v>
      </c>
      <c r="E19" s="41">
        <v>3</v>
      </c>
      <c r="F19" s="41">
        <v>1</v>
      </c>
      <c r="G19" s="35">
        <f t="shared" si="0"/>
        <v>7</v>
      </c>
      <c r="H19" s="42"/>
      <c r="I19" s="41"/>
      <c r="J19" s="41"/>
      <c r="K19" s="41">
        <v>5</v>
      </c>
      <c r="L19" s="41"/>
      <c r="M19" s="41"/>
      <c r="N19" s="41"/>
      <c r="O19" s="43">
        <v>2</v>
      </c>
      <c r="P19" s="38"/>
      <c r="Q19" s="38"/>
      <c r="R19" s="38"/>
      <c r="S19" s="38"/>
      <c r="T19" s="38"/>
      <c r="U19" s="38"/>
      <c r="V19" s="38"/>
      <c r="W19" s="38"/>
      <c r="X19" s="38"/>
      <c r="Y19" s="38"/>
    </row>
    <row r="20" spans="1:25">
      <c r="A20" s="1861"/>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861"/>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861"/>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861"/>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3</v>
      </c>
      <c r="E24" s="47">
        <f>SUM(E17:E23)</f>
        <v>3</v>
      </c>
      <c r="F24" s="47">
        <f>SUM(F17:F23)</f>
        <v>1</v>
      </c>
      <c r="G24" s="48">
        <f>SUM(D24:F24)</f>
        <v>7</v>
      </c>
      <c r="H24" s="49">
        <f>SUM(H17:H23)</f>
        <v>0</v>
      </c>
      <c r="I24" s="50">
        <f>SUM(I17:I23)</f>
        <v>0</v>
      </c>
      <c r="J24" s="50">
        <f t="shared" ref="J24:N24" si="1">SUM(J17:J23)</f>
        <v>0</v>
      </c>
      <c r="K24" s="50">
        <f t="shared" si="1"/>
        <v>5</v>
      </c>
      <c r="L24" s="50">
        <f t="shared" si="1"/>
        <v>0</v>
      </c>
      <c r="M24" s="50">
        <f t="shared" si="1"/>
        <v>0</v>
      </c>
      <c r="N24" s="50">
        <f t="shared" si="1"/>
        <v>0</v>
      </c>
      <c r="O24" s="51">
        <f>SUM(O17:O23)</f>
        <v>2</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927"/>
      <c r="B26" s="928"/>
      <c r="C26" s="53"/>
      <c r="D26" s="1715" t="s">
        <v>5</v>
      </c>
      <c r="E26" s="1804"/>
      <c r="F26" s="1804"/>
      <c r="G26" s="1763"/>
      <c r="H26" s="16"/>
      <c r="I26" s="17"/>
      <c r="J26" s="18"/>
      <c r="K26" s="18"/>
      <c r="L26" s="18"/>
      <c r="M26" s="18"/>
      <c r="N26" s="18"/>
      <c r="O26" s="16"/>
      <c r="P26" s="16"/>
    </row>
    <row r="27" spans="1:25" s="31" customFormat="1" ht="93" customHeight="1">
      <c r="A27" s="468"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860" t="s">
        <v>404</v>
      </c>
      <c r="B28" s="1388"/>
      <c r="C28" s="58">
        <v>2014</v>
      </c>
      <c r="D28" s="36"/>
      <c r="E28" s="34"/>
      <c r="F28" s="34"/>
      <c r="G28" s="59">
        <f>SUM(D28:F28)</f>
        <v>0</v>
      </c>
      <c r="H28" s="38"/>
      <c r="I28" s="38"/>
      <c r="J28" s="38"/>
      <c r="K28" s="38"/>
      <c r="L28" s="38"/>
      <c r="M28" s="38"/>
      <c r="N28" s="38"/>
      <c r="O28" s="38"/>
      <c r="P28" s="38"/>
      <c r="Q28" s="8"/>
    </row>
    <row r="29" spans="1:25">
      <c r="A29" s="1861"/>
      <c r="B29" s="1388"/>
      <c r="C29" s="60">
        <v>2015</v>
      </c>
      <c r="D29" s="42"/>
      <c r="E29" s="41"/>
      <c r="F29" s="41"/>
      <c r="G29" s="59">
        <f t="shared" ref="G29:G35" si="2">SUM(D29:F29)</f>
        <v>0</v>
      </c>
      <c r="H29" s="38"/>
      <c r="I29" s="38"/>
      <c r="J29" s="38"/>
      <c r="K29" s="38"/>
      <c r="L29" s="38"/>
      <c r="M29" s="38"/>
      <c r="N29" s="38"/>
      <c r="O29" s="38"/>
      <c r="P29" s="38"/>
      <c r="Q29" s="8"/>
    </row>
    <row r="30" spans="1:25">
      <c r="A30" s="1861"/>
      <c r="B30" s="1388"/>
      <c r="C30" s="60">
        <v>2016</v>
      </c>
      <c r="D30" s="42">
        <v>13065</v>
      </c>
      <c r="E30" s="41">
        <v>63000</v>
      </c>
      <c r="F30" s="1160">
        <v>411731</v>
      </c>
      <c r="G30" s="59">
        <f t="shared" si="2"/>
        <v>487796</v>
      </c>
      <c r="H30" s="38"/>
      <c r="I30" s="38"/>
      <c r="J30" s="38"/>
      <c r="K30" s="38"/>
      <c r="L30" s="38"/>
      <c r="M30" s="38"/>
      <c r="N30" s="38"/>
      <c r="O30" s="38"/>
      <c r="P30" s="38"/>
      <c r="Q30" s="8"/>
    </row>
    <row r="31" spans="1:25">
      <c r="A31" s="1861"/>
      <c r="B31" s="1388"/>
      <c r="C31" s="60">
        <v>2017</v>
      </c>
      <c r="D31" s="42"/>
      <c r="E31" s="41"/>
      <c r="F31" s="41"/>
      <c r="G31" s="59">
        <f t="shared" si="2"/>
        <v>0</v>
      </c>
      <c r="H31" s="38"/>
      <c r="I31" s="38"/>
      <c r="J31" s="38"/>
      <c r="K31" s="38"/>
      <c r="L31" s="38"/>
      <c r="M31" s="38"/>
      <c r="N31" s="38"/>
      <c r="O31" s="38"/>
      <c r="P31" s="38"/>
      <c r="Q31" s="8"/>
    </row>
    <row r="32" spans="1:25">
      <c r="A32" s="1861"/>
      <c r="B32" s="1388"/>
      <c r="C32" s="60">
        <v>2018</v>
      </c>
      <c r="D32" s="42"/>
      <c r="E32" s="41"/>
      <c r="F32" s="41"/>
      <c r="G32" s="59">
        <f>SUM(D32:F32)</f>
        <v>0</v>
      </c>
      <c r="H32" s="38"/>
      <c r="I32" s="38"/>
      <c r="J32" s="38"/>
      <c r="K32" s="38"/>
      <c r="L32" s="38"/>
      <c r="M32" s="38"/>
      <c r="N32" s="38"/>
      <c r="O32" s="38"/>
      <c r="P32" s="38"/>
      <c r="Q32" s="8"/>
    </row>
    <row r="33" spans="1:17">
      <c r="A33" s="1861"/>
      <c r="B33" s="1388"/>
      <c r="C33" s="61">
        <v>2019</v>
      </c>
      <c r="D33" s="42"/>
      <c r="E33" s="41"/>
      <c r="F33" s="41"/>
      <c r="G33" s="59">
        <f t="shared" si="2"/>
        <v>0</v>
      </c>
      <c r="H33" s="38"/>
      <c r="I33" s="38"/>
      <c r="J33" s="38"/>
      <c r="K33" s="38"/>
      <c r="L33" s="38"/>
      <c r="M33" s="38"/>
      <c r="N33" s="38"/>
      <c r="O33" s="38"/>
      <c r="P33" s="38"/>
      <c r="Q33" s="8"/>
    </row>
    <row r="34" spans="1:17">
      <c r="A34" s="1861"/>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13065</v>
      </c>
      <c r="E35" s="47">
        <f>SUM(E28:E34)</f>
        <v>63000</v>
      </c>
      <c r="F35" s="47">
        <f>SUM(F28:F34)</f>
        <v>411731</v>
      </c>
      <c r="G35" s="51">
        <f t="shared" si="2"/>
        <v>487796</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908" t="s">
        <v>24</v>
      </c>
      <c r="B39" s="909" t="s">
        <v>8</v>
      </c>
      <c r="C39" s="69" t="s">
        <v>9</v>
      </c>
      <c r="D39" s="836" t="s">
        <v>25</v>
      </c>
      <c r="E39" s="71" t="s">
        <v>26</v>
      </c>
      <c r="F39" s="72"/>
      <c r="G39" s="30"/>
      <c r="H39" s="30"/>
    </row>
    <row r="40" spans="1:17">
      <c r="A40" s="1860"/>
      <c r="B40" s="1388"/>
      <c r="C40" s="73">
        <v>2014</v>
      </c>
      <c r="D40" s="33"/>
      <c r="E40" s="32"/>
      <c r="F40" s="8"/>
      <c r="G40" s="38"/>
      <c r="H40" s="38"/>
    </row>
    <row r="41" spans="1:17">
      <c r="A41" s="1861"/>
      <c r="B41" s="1388"/>
      <c r="C41" s="74">
        <v>2015</v>
      </c>
      <c r="D41" s="40"/>
      <c r="E41" s="39"/>
      <c r="F41" s="8"/>
      <c r="G41" s="38"/>
      <c r="H41" s="38"/>
    </row>
    <row r="42" spans="1:17">
      <c r="A42" s="1861"/>
      <c r="B42" s="1388"/>
      <c r="C42" s="74">
        <v>2016</v>
      </c>
      <c r="D42" s="40">
        <v>11362</v>
      </c>
      <c r="E42" s="39">
        <v>2968</v>
      </c>
      <c r="F42" s="8"/>
      <c r="G42" s="38"/>
      <c r="H42" s="38"/>
    </row>
    <row r="43" spans="1:17">
      <c r="A43" s="1861"/>
      <c r="B43" s="1388"/>
      <c r="C43" s="74">
        <v>2017</v>
      </c>
      <c r="D43" s="40"/>
      <c r="E43" s="39"/>
      <c r="F43" s="8"/>
      <c r="G43" s="38"/>
      <c r="H43" s="38"/>
    </row>
    <row r="44" spans="1:17">
      <c r="A44" s="1861"/>
      <c r="B44" s="1388"/>
      <c r="C44" s="74">
        <v>2018</v>
      </c>
      <c r="D44" s="40"/>
      <c r="E44" s="39"/>
      <c r="F44" s="8"/>
      <c r="G44" s="38"/>
      <c r="H44" s="38"/>
    </row>
    <row r="45" spans="1:17">
      <c r="A45" s="1861"/>
      <c r="B45" s="1388"/>
      <c r="C45" s="74">
        <v>2019</v>
      </c>
      <c r="D45" s="40"/>
      <c r="E45" s="39"/>
      <c r="F45" s="8"/>
      <c r="G45" s="38"/>
      <c r="H45" s="38"/>
    </row>
    <row r="46" spans="1:17">
      <c r="A46" s="1861"/>
      <c r="B46" s="1388"/>
      <c r="C46" s="74">
        <v>2020</v>
      </c>
      <c r="D46" s="40"/>
      <c r="E46" s="39"/>
      <c r="F46" s="8"/>
      <c r="G46" s="38"/>
      <c r="H46" s="38"/>
    </row>
    <row r="47" spans="1:17" ht="15" thickBot="1">
      <c r="A47" s="1389"/>
      <c r="B47" s="1390"/>
      <c r="C47" s="45" t="s">
        <v>13</v>
      </c>
      <c r="D47" s="46">
        <f>SUM(D40:D46)</f>
        <v>11362</v>
      </c>
      <c r="E47" s="75">
        <f>SUM(E40:E46)</f>
        <v>2968</v>
      </c>
      <c r="F47" s="76"/>
      <c r="G47" s="38"/>
      <c r="H47" s="38"/>
    </row>
    <row r="48" spans="1:17" s="38" customFormat="1" ht="15" thickBot="1">
      <c r="A48" s="929"/>
      <c r="B48" s="78"/>
      <c r="C48" s="79"/>
    </row>
    <row r="49" spans="1:15" ht="83.25" customHeight="1">
      <c r="A49" s="838" t="s">
        <v>27</v>
      </c>
      <c r="B49" s="909" t="s">
        <v>8</v>
      </c>
      <c r="C49" s="81" t="s">
        <v>9</v>
      </c>
      <c r="D49" s="836"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860"/>
      <c r="B51" s="1414"/>
      <c r="C51" s="74">
        <v>2014</v>
      </c>
      <c r="D51" s="40"/>
      <c r="E51" s="41"/>
      <c r="F51" s="41"/>
      <c r="G51" s="41"/>
      <c r="H51" s="41"/>
      <c r="I51" s="41"/>
      <c r="J51" s="41"/>
      <c r="K51" s="85"/>
    </row>
    <row r="52" spans="1:15">
      <c r="A52" s="1860"/>
      <c r="B52" s="1414"/>
      <c r="C52" s="74">
        <v>2015</v>
      </c>
      <c r="D52" s="40"/>
      <c r="E52" s="41"/>
      <c r="F52" s="41"/>
      <c r="G52" s="41"/>
      <c r="H52" s="41"/>
      <c r="I52" s="41"/>
      <c r="J52" s="41"/>
      <c r="K52" s="85"/>
    </row>
    <row r="53" spans="1:15">
      <c r="A53" s="1860"/>
      <c r="B53" s="1414"/>
      <c r="C53" s="74">
        <v>2016</v>
      </c>
      <c r="D53" s="40"/>
      <c r="E53" s="41"/>
      <c r="F53" s="41"/>
      <c r="G53" s="41"/>
      <c r="H53" s="41"/>
      <c r="I53" s="41"/>
      <c r="J53" s="41"/>
      <c r="K53" s="85"/>
    </row>
    <row r="54" spans="1:15">
      <c r="A54" s="1860"/>
      <c r="B54" s="1414"/>
      <c r="C54" s="74">
        <v>2017</v>
      </c>
      <c r="D54" s="40"/>
      <c r="E54" s="41"/>
      <c r="F54" s="41"/>
      <c r="G54" s="41"/>
      <c r="H54" s="41"/>
      <c r="I54" s="41"/>
      <c r="J54" s="41"/>
      <c r="K54" s="85"/>
    </row>
    <row r="55" spans="1:15">
      <c r="A55" s="1860"/>
      <c r="B55" s="1414"/>
      <c r="C55" s="74">
        <v>2018</v>
      </c>
      <c r="D55" s="40"/>
      <c r="E55" s="41"/>
      <c r="F55" s="41"/>
      <c r="G55" s="41"/>
      <c r="H55" s="41"/>
      <c r="I55" s="41"/>
      <c r="J55" s="41"/>
      <c r="K55" s="85"/>
    </row>
    <row r="56" spans="1:15">
      <c r="A56" s="1860"/>
      <c r="B56" s="1414"/>
      <c r="C56" s="74">
        <v>2019</v>
      </c>
      <c r="D56" s="40"/>
      <c r="E56" s="41"/>
      <c r="F56" s="41"/>
      <c r="G56" s="41"/>
      <c r="H56" s="41"/>
      <c r="I56" s="41"/>
      <c r="J56" s="41"/>
      <c r="K56" s="85"/>
    </row>
    <row r="57" spans="1:15">
      <c r="A57" s="1860"/>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805" t="s">
        <v>37</v>
      </c>
      <c r="B60" s="930"/>
      <c r="C60" s="1806" t="s">
        <v>9</v>
      </c>
      <c r="D60" s="1857" t="s">
        <v>38</v>
      </c>
      <c r="E60" s="814" t="s">
        <v>6</v>
      </c>
      <c r="F60" s="907"/>
      <c r="G60" s="907"/>
      <c r="H60" s="907"/>
      <c r="I60" s="907"/>
      <c r="J60" s="907"/>
      <c r="K60" s="907"/>
      <c r="L60" s="871"/>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862"/>
      <c r="B62" s="1425"/>
      <c r="C62" s="98">
        <v>2014</v>
      </c>
      <c r="D62" s="99"/>
      <c r="E62" s="100"/>
      <c r="F62" s="101"/>
      <c r="G62" s="101"/>
      <c r="H62" s="101"/>
      <c r="I62" s="101"/>
      <c r="J62" s="101"/>
      <c r="K62" s="101"/>
      <c r="L62" s="37"/>
      <c r="M62" s="8"/>
      <c r="N62" s="8"/>
      <c r="O62" s="8"/>
    </row>
    <row r="63" spans="1:15">
      <c r="A63" s="1863"/>
      <c r="B63" s="1425"/>
      <c r="C63" s="102">
        <v>2015</v>
      </c>
      <c r="D63" s="103"/>
      <c r="E63" s="104"/>
      <c r="F63" s="41"/>
      <c r="G63" s="41"/>
      <c r="H63" s="41"/>
      <c r="I63" s="41"/>
      <c r="J63" s="41"/>
      <c r="K63" s="41"/>
      <c r="L63" s="85"/>
      <c r="M63" s="8"/>
      <c r="N63" s="8"/>
      <c r="O63" s="8"/>
    </row>
    <row r="64" spans="1:15">
      <c r="A64" s="1863"/>
      <c r="B64" s="1425"/>
      <c r="C64" s="102">
        <v>2016</v>
      </c>
      <c r="D64" s="103">
        <v>2</v>
      </c>
      <c r="E64" s="104"/>
      <c r="F64" s="41"/>
      <c r="G64" s="41"/>
      <c r="H64" s="41">
        <v>2</v>
      </c>
      <c r="I64" s="41"/>
      <c r="J64" s="41"/>
      <c r="K64" s="41"/>
      <c r="L64" s="85"/>
      <c r="M64" s="8"/>
      <c r="N64" s="8"/>
      <c r="O64" s="8"/>
    </row>
    <row r="65" spans="1:20">
      <c r="A65" s="1863"/>
      <c r="B65" s="1425"/>
      <c r="C65" s="102">
        <v>2017</v>
      </c>
      <c r="D65" s="103"/>
      <c r="E65" s="104"/>
      <c r="F65" s="41"/>
      <c r="G65" s="41"/>
      <c r="H65" s="41"/>
      <c r="I65" s="41"/>
      <c r="J65" s="41"/>
      <c r="K65" s="41"/>
      <c r="L65" s="85"/>
      <c r="M65" s="8"/>
      <c r="N65" s="8"/>
      <c r="O65" s="8"/>
    </row>
    <row r="66" spans="1:20">
      <c r="A66" s="1863"/>
      <c r="B66" s="1425"/>
      <c r="C66" s="102">
        <v>2018</v>
      </c>
      <c r="D66" s="103"/>
      <c r="E66" s="104"/>
      <c r="F66" s="41"/>
      <c r="G66" s="41"/>
      <c r="H66" s="41"/>
      <c r="I66" s="41"/>
      <c r="J66" s="41"/>
      <c r="K66" s="41"/>
      <c r="L66" s="85"/>
      <c r="M66" s="8"/>
      <c r="N66" s="8"/>
      <c r="O66" s="8"/>
    </row>
    <row r="67" spans="1:20" ht="17.25" customHeight="1">
      <c r="A67" s="1863"/>
      <c r="B67" s="1425"/>
      <c r="C67" s="102">
        <v>2019</v>
      </c>
      <c r="D67" s="103"/>
      <c r="E67" s="104"/>
      <c r="F67" s="41"/>
      <c r="G67" s="41"/>
      <c r="H67" s="41"/>
      <c r="I67" s="41"/>
      <c r="J67" s="41"/>
      <c r="K67" s="41"/>
      <c r="L67" s="85"/>
      <c r="M67" s="8"/>
      <c r="N67" s="8"/>
      <c r="O67" s="8"/>
    </row>
    <row r="68" spans="1:20" ht="16.5" customHeight="1">
      <c r="A68" s="1863"/>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2</v>
      </c>
      <c r="E69" s="107">
        <f>SUM(E62:E68)</f>
        <v>0</v>
      </c>
      <c r="F69" s="108">
        <f t="shared" ref="F69:I69" si="4">SUM(F62:F68)</f>
        <v>0</v>
      </c>
      <c r="G69" s="108">
        <f t="shared" si="4"/>
        <v>0</v>
      </c>
      <c r="H69" s="108">
        <f t="shared" si="4"/>
        <v>2</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908" t="s">
        <v>39</v>
      </c>
      <c r="B71" s="909" t="s">
        <v>8</v>
      </c>
      <c r="C71" s="69" t="s">
        <v>9</v>
      </c>
      <c r="D71" s="115" t="s">
        <v>40</v>
      </c>
      <c r="E71" s="115" t="s">
        <v>41</v>
      </c>
      <c r="F71" s="116" t="s">
        <v>42</v>
      </c>
      <c r="G71" s="874" t="s">
        <v>43</v>
      </c>
      <c r="H71" s="118" t="s">
        <v>14</v>
      </c>
      <c r="I71" s="119" t="s">
        <v>15</v>
      </c>
      <c r="J71" s="120" t="s">
        <v>16</v>
      </c>
      <c r="K71" s="119" t="s">
        <v>17</v>
      </c>
      <c r="L71" s="119" t="s">
        <v>18</v>
      </c>
      <c r="M71" s="121" t="s">
        <v>19</v>
      </c>
      <c r="N71" s="120" t="s">
        <v>20</v>
      </c>
      <c r="O71" s="122" t="s">
        <v>21</v>
      </c>
    </row>
    <row r="72" spans="1:20" ht="15" customHeight="1">
      <c r="A72" s="1860"/>
      <c r="B72" s="1425"/>
      <c r="C72" s="73">
        <v>2014</v>
      </c>
      <c r="D72" s="123"/>
      <c r="E72" s="123"/>
      <c r="F72" s="123"/>
      <c r="G72" s="124">
        <f>SUM(D72:F72)</f>
        <v>0</v>
      </c>
      <c r="H72" s="33"/>
      <c r="I72" s="125"/>
      <c r="J72" s="101"/>
      <c r="K72" s="101"/>
      <c r="L72" s="101"/>
      <c r="M72" s="101"/>
      <c r="N72" s="101"/>
      <c r="O72" s="126"/>
    </row>
    <row r="73" spans="1:20">
      <c r="A73" s="1861"/>
      <c r="B73" s="1425"/>
      <c r="C73" s="74">
        <v>2015</v>
      </c>
      <c r="D73" s="127"/>
      <c r="E73" s="127"/>
      <c r="F73" s="127"/>
      <c r="G73" s="124">
        <f t="shared" ref="G73:G78" si="5">SUM(D73:F73)</f>
        <v>0</v>
      </c>
      <c r="H73" s="40"/>
      <c r="I73" s="40"/>
      <c r="J73" s="41"/>
      <c r="K73" s="41"/>
      <c r="L73" s="41"/>
      <c r="M73" s="41"/>
      <c r="N73" s="41"/>
      <c r="O73" s="85"/>
    </row>
    <row r="74" spans="1:20">
      <c r="A74" s="1861"/>
      <c r="B74" s="1425"/>
      <c r="C74" s="74">
        <v>2016</v>
      </c>
      <c r="D74" s="127"/>
      <c r="E74" s="127">
        <v>2</v>
      </c>
      <c r="F74" s="127"/>
      <c r="G74" s="124">
        <f t="shared" si="5"/>
        <v>2</v>
      </c>
      <c r="H74" s="40"/>
      <c r="I74" s="40"/>
      <c r="J74" s="41"/>
      <c r="K74" s="41">
        <v>2</v>
      </c>
      <c r="L74" s="41"/>
      <c r="M74" s="41"/>
      <c r="N74" s="41"/>
      <c r="O74" s="85"/>
    </row>
    <row r="75" spans="1:20">
      <c r="A75" s="1861"/>
      <c r="B75" s="1425"/>
      <c r="C75" s="74">
        <v>2017</v>
      </c>
      <c r="D75" s="127"/>
      <c r="E75" s="127"/>
      <c r="F75" s="127"/>
      <c r="G75" s="124">
        <f t="shared" si="5"/>
        <v>0</v>
      </c>
      <c r="H75" s="40"/>
      <c r="I75" s="40"/>
      <c r="J75" s="41"/>
      <c r="K75" s="41"/>
      <c r="L75" s="41"/>
      <c r="M75" s="41"/>
      <c r="N75" s="41"/>
      <c r="O75" s="85"/>
    </row>
    <row r="76" spans="1:20">
      <c r="A76" s="1861"/>
      <c r="B76" s="1425"/>
      <c r="C76" s="74">
        <v>2018</v>
      </c>
      <c r="D76" s="127"/>
      <c r="E76" s="127"/>
      <c r="F76" s="127"/>
      <c r="G76" s="124">
        <f t="shared" si="5"/>
        <v>0</v>
      </c>
      <c r="H76" s="40"/>
      <c r="I76" s="40"/>
      <c r="J76" s="41"/>
      <c r="K76" s="41"/>
      <c r="L76" s="41"/>
      <c r="M76" s="41"/>
      <c r="N76" s="41"/>
      <c r="O76" s="85"/>
    </row>
    <row r="77" spans="1:20" ht="15.75" customHeight="1">
      <c r="A77" s="1861"/>
      <c r="B77" s="1425"/>
      <c r="C77" s="74">
        <v>2019</v>
      </c>
      <c r="D77" s="127"/>
      <c r="E77" s="127"/>
      <c r="F77" s="127"/>
      <c r="G77" s="124">
        <f t="shared" si="5"/>
        <v>0</v>
      </c>
      <c r="H77" s="40"/>
      <c r="I77" s="40"/>
      <c r="J77" s="41"/>
      <c r="K77" s="41"/>
      <c r="L77" s="41"/>
      <c r="M77" s="41"/>
      <c r="N77" s="41"/>
      <c r="O77" s="85"/>
    </row>
    <row r="78" spans="1:20" ht="17.25" customHeight="1">
      <c r="A78" s="1861"/>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2</v>
      </c>
      <c r="F79" s="106">
        <f>SUM(F72:F78)</f>
        <v>0</v>
      </c>
      <c r="G79" s="129">
        <f>SUM(G72:G78)</f>
        <v>2</v>
      </c>
      <c r="H79" s="130">
        <v>0</v>
      </c>
      <c r="I79" s="131">
        <f t="shared" ref="I79:O79" si="6">SUM(I72:I78)</f>
        <v>0</v>
      </c>
      <c r="J79" s="108">
        <f t="shared" si="6"/>
        <v>0</v>
      </c>
      <c r="K79" s="108">
        <f t="shared" si="6"/>
        <v>2</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910" t="s">
        <v>45</v>
      </c>
      <c r="B84" s="911" t="s">
        <v>46</v>
      </c>
      <c r="C84" s="141" t="s">
        <v>9</v>
      </c>
      <c r="D84" s="877" t="s">
        <v>47</v>
      </c>
      <c r="E84" s="143" t="s">
        <v>48</v>
      </c>
      <c r="F84" s="144" t="s">
        <v>49</v>
      </c>
      <c r="G84" s="144" t="s">
        <v>50</v>
      </c>
      <c r="H84" s="144" t="s">
        <v>51</v>
      </c>
      <c r="I84" s="144" t="s">
        <v>52</v>
      </c>
      <c r="J84" s="144" t="s">
        <v>53</v>
      </c>
      <c r="K84" s="145" t="s">
        <v>54</v>
      </c>
    </row>
    <row r="85" spans="1:16" ht="15" customHeight="1">
      <c r="A85" s="1864"/>
      <c r="B85" s="1425"/>
      <c r="C85" s="73">
        <v>2014</v>
      </c>
      <c r="D85" s="146"/>
      <c r="E85" s="147"/>
      <c r="F85" s="34"/>
      <c r="G85" s="34"/>
      <c r="H85" s="34"/>
      <c r="I85" s="34"/>
      <c r="J85" s="34"/>
      <c r="K85" s="37"/>
    </row>
    <row r="86" spans="1:16">
      <c r="A86" s="1865"/>
      <c r="B86" s="1425"/>
      <c r="C86" s="74">
        <v>2015</v>
      </c>
      <c r="D86" s="148"/>
      <c r="E86" s="104"/>
      <c r="F86" s="41"/>
      <c r="G86" s="41"/>
      <c r="H86" s="41"/>
      <c r="I86" s="41"/>
      <c r="J86" s="41"/>
      <c r="K86" s="85"/>
    </row>
    <row r="87" spans="1:16">
      <c r="A87" s="1865"/>
      <c r="B87" s="1425"/>
      <c r="C87" s="74">
        <v>2016</v>
      </c>
      <c r="D87" s="148"/>
      <c r="E87" s="104"/>
      <c r="F87" s="41"/>
      <c r="G87" s="41"/>
      <c r="H87" s="41"/>
      <c r="I87" s="41"/>
      <c r="J87" s="41"/>
      <c r="K87" s="85"/>
    </row>
    <row r="88" spans="1:16">
      <c r="A88" s="1865"/>
      <c r="B88" s="1425"/>
      <c r="C88" s="74">
        <v>2017</v>
      </c>
      <c r="D88" s="148"/>
      <c r="E88" s="104"/>
      <c r="F88" s="41"/>
      <c r="G88" s="41"/>
      <c r="H88" s="41"/>
      <c r="I88" s="41"/>
      <c r="J88" s="41"/>
      <c r="K88" s="85"/>
    </row>
    <row r="89" spans="1:16">
      <c r="A89" s="1865"/>
      <c r="B89" s="1425"/>
      <c r="C89" s="74">
        <v>2018</v>
      </c>
      <c r="D89" s="148"/>
      <c r="E89" s="104"/>
      <c r="F89" s="41"/>
      <c r="G89" s="41"/>
      <c r="H89" s="41"/>
      <c r="I89" s="41"/>
      <c r="J89" s="41"/>
      <c r="K89" s="85"/>
    </row>
    <row r="90" spans="1:16">
      <c r="A90" s="1865"/>
      <c r="B90" s="1425"/>
      <c r="C90" s="74">
        <v>2019</v>
      </c>
      <c r="D90" s="148"/>
      <c r="E90" s="104"/>
      <c r="F90" s="41"/>
      <c r="G90" s="41"/>
      <c r="H90" s="41"/>
      <c r="I90" s="41"/>
      <c r="J90" s="41"/>
      <c r="K90" s="85"/>
    </row>
    <row r="91" spans="1:16">
      <c r="A91" s="1865"/>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792" t="s">
        <v>56</v>
      </c>
      <c r="B96" s="1793" t="s">
        <v>57</v>
      </c>
      <c r="C96" s="1795" t="s">
        <v>9</v>
      </c>
      <c r="D96" s="1729" t="s">
        <v>58</v>
      </c>
      <c r="E96" s="1730"/>
      <c r="F96" s="817" t="s">
        <v>59</v>
      </c>
      <c r="G96" s="912"/>
      <c r="H96" s="912"/>
      <c r="I96" s="912"/>
      <c r="J96" s="912"/>
      <c r="K96" s="912"/>
      <c r="L96" s="912"/>
      <c r="M96" s="879"/>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862"/>
      <c r="B98" s="1425"/>
      <c r="C98" s="98">
        <v>2014</v>
      </c>
      <c r="D98" s="33"/>
      <c r="E98" s="34"/>
      <c r="F98" s="166"/>
      <c r="G98" s="167"/>
      <c r="H98" s="167"/>
      <c r="I98" s="167"/>
      <c r="J98" s="167"/>
      <c r="K98" s="167"/>
      <c r="L98" s="167"/>
      <c r="M98" s="168"/>
      <c r="N98" s="157"/>
      <c r="O98" s="157"/>
      <c r="P98" s="157"/>
    </row>
    <row r="99" spans="1:16" ht="16.5" customHeight="1">
      <c r="A99" s="1863"/>
      <c r="B99" s="1425"/>
      <c r="C99" s="102">
        <v>2015</v>
      </c>
      <c r="D99" s="40"/>
      <c r="E99" s="41"/>
      <c r="F99" s="169"/>
      <c r="G99" s="170"/>
      <c r="H99" s="170"/>
      <c r="I99" s="170"/>
      <c r="J99" s="170"/>
      <c r="K99" s="170"/>
      <c r="L99" s="170"/>
      <c r="M99" s="171"/>
      <c r="N99" s="157"/>
      <c r="O99" s="157"/>
      <c r="P99" s="157"/>
    </row>
    <row r="100" spans="1:16" ht="16.5" customHeight="1">
      <c r="A100" s="1863"/>
      <c r="B100" s="1425"/>
      <c r="C100" s="102">
        <v>2016</v>
      </c>
      <c r="D100" s="40">
        <v>1</v>
      </c>
      <c r="E100" s="41">
        <v>4</v>
      </c>
      <c r="F100" s="169"/>
      <c r="G100" s="170"/>
      <c r="H100" s="170"/>
      <c r="I100" s="170"/>
      <c r="J100" s="170"/>
      <c r="K100" s="170"/>
      <c r="L100" s="170">
        <v>1</v>
      </c>
      <c r="M100" s="171"/>
      <c r="N100" s="157"/>
      <c r="O100" s="157"/>
      <c r="P100" s="157"/>
    </row>
    <row r="101" spans="1:16" ht="16.5" customHeight="1">
      <c r="A101" s="1863"/>
      <c r="B101" s="1425"/>
      <c r="C101" s="102">
        <v>2017</v>
      </c>
      <c r="D101" s="40"/>
      <c r="E101" s="41"/>
      <c r="F101" s="169"/>
      <c r="G101" s="170"/>
      <c r="H101" s="170"/>
      <c r="I101" s="170"/>
      <c r="J101" s="170"/>
      <c r="K101" s="170"/>
      <c r="L101" s="170"/>
      <c r="M101" s="171"/>
      <c r="N101" s="157"/>
      <c r="O101" s="157"/>
      <c r="P101" s="157"/>
    </row>
    <row r="102" spans="1:16" ht="15.75" customHeight="1">
      <c r="A102" s="1863"/>
      <c r="B102" s="1425"/>
      <c r="C102" s="102">
        <v>2018</v>
      </c>
      <c r="D102" s="40"/>
      <c r="E102" s="41"/>
      <c r="F102" s="169"/>
      <c r="G102" s="170"/>
      <c r="H102" s="170"/>
      <c r="I102" s="170"/>
      <c r="J102" s="170"/>
      <c r="K102" s="170"/>
      <c r="L102" s="170"/>
      <c r="M102" s="171"/>
      <c r="N102" s="157"/>
      <c r="O102" s="157"/>
      <c r="P102" s="157"/>
    </row>
    <row r="103" spans="1:16" ht="14.25" customHeight="1">
      <c r="A103" s="1863"/>
      <c r="B103" s="1425"/>
      <c r="C103" s="102">
        <v>2019</v>
      </c>
      <c r="D103" s="40"/>
      <c r="E103" s="41"/>
      <c r="F103" s="169"/>
      <c r="G103" s="170"/>
      <c r="H103" s="170"/>
      <c r="I103" s="170"/>
      <c r="J103" s="170"/>
      <c r="K103" s="170"/>
      <c r="L103" s="170"/>
      <c r="M103" s="171"/>
      <c r="N103" s="157"/>
      <c r="O103" s="157"/>
      <c r="P103" s="157"/>
    </row>
    <row r="104" spans="1:16" ht="14.25" customHeight="1">
      <c r="A104" s="1863"/>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1</v>
      </c>
      <c r="E105" s="108">
        <f t="shared" ref="E105:K105" si="8">SUM(E98:E104)</f>
        <v>4</v>
      </c>
      <c r="F105" s="172">
        <f t="shared" si="8"/>
        <v>0</v>
      </c>
      <c r="G105" s="173">
        <f t="shared" si="8"/>
        <v>0</v>
      </c>
      <c r="H105" s="173">
        <f t="shared" si="8"/>
        <v>0</v>
      </c>
      <c r="I105" s="173">
        <f>SUM(I98:I104)</f>
        <v>0</v>
      </c>
      <c r="J105" s="173">
        <f t="shared" si="8"/>
        <v>0</v>
      </c>
      <c r="K105" s="173">
        <f t="shared" si="8"/>
        <v>0</v>
      </c>
      <c r="L105" s="173">
        <f>SUM(L98:L104)</f>
        <v>1</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792" t="s">
        <v>64</v>
      </c>
      <c r="B107" s="1793" t="s">
        <v>57</v>
      </c>
      <c r="C107" s="1795" t="s">
        <v>9</v>
      </c>
      <c r="D107" s="1866" t="s">
        <v>65</v>
      </c>
      <c r="E107" s="817" t="s">
        <v>66</v>
      </c>
      <c r="F107" s="912"/>
      <c r="G107" s="912"/>
      <c r="H107" s="912"/>
      <c r="I107" s="912"/>
      <c r="J107" s="912"/>
      <c r="K107" s="912"/>
      <c r="L107" s="879"/>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862"/>
      <c r="B109" s="1425"/>
      <c r="C109" s="98">
        <v>2014</v>
      </c>
      <c r="D109" s="34"/>
      <c r="E109" s="166"/>
      <c r="F109" s="167"/>
      <c r="G109" s="167"/>
      <c r="H109" s="167"/>
      <c r="I109" s="167"/>
      <c r="J109" s="167"/>
      <c r="K109" s="167"/>
      <c r="L109" s="168"/>
      <c r="M109" s="177"/>
      <c r="N109" s="177"/>
    </row>
    <row r="110" spans="1:16">
      <c r="A110" s="1863"/>
      <c r="B110" s="1425"/>
      <c r="C110" s="102">
        <v>2015</v>
      </c>
      <c r="D110" s="41"/>
      <c r="E110" s="169"/>
      <c r="F110" s="170"/>
      <c r="G110" s="170"/>
      <c r="H110" s="170"/>
      <c r="I110" s="170"/>
      <c r="J110" s="170"/>
      <c r="K110" s="170"/>
      <c r="L110" s="171"/>
      <c r="M110" s="177"/>
      <c r="N110" s="177"/>
    </row>
    <row r="111" spans="1:16">
      <c r="A111" s="1863"/>
      <c r="B111" s="1425"/>
      <c r="C111" s="102">
        <v>2016</v>
      </c>
      <c r="D111" s="41"/>
      <c r="E111" s="169"/>
      <c r="F111" s="170"/>
      <c r="G111" s="170"/>
      <c r="H111" s="170"/>
      <c r="I111" s="170"/>
      <c r="J111" s="170"/>
      <c r="K111" s="170"/>
      <c r="L111" s="171"/>
      <c r="M111" s="177"/>
      <c r="N111" s="177"/>
    </row>
    <row r="112" spans="1:16">
      <c r="A112" s="1863"/>
      <c r="B112" s="1425"/>
      <c r="C112" s="102">
        <v>2017</v>
      </c>
      <c r="D112" s="41"/>
      <c r="E112" s="169"/>
      <c r="F112" s="170"/>
      <c r="G112" s="170"/>
      <c r="H112" s="170"/>
      <c r="I112" s="170"/>
      <c r="J112" s="170"/>
      <c r="K112" s="170"/>
      <c r="L112" s="171"/>
      <c r="M112" s="177"/>
      <c r="N112" s="177"/>
    </row>
    <row r="113" spans="1:14">
      <c r="A113" s="1863"/>
      <c r="B113" s="1425"/>
      <c r="C113" s="102">
        <v>2018</v>
      </c>
      <c r="D113" s="41"/>
      <c r="E113" s="169"/>
      <c r="F113" s="170"/>
      <c r="G113" s="170"/>
      <c r="H113" s="170"/>
      <c r="I113" s="170"/>
      <c r="J113" s="170"/>
      <c r="K113" s="170"/>
      <c r="L113" s="171"/>
      <c r="M113" s="177"/>
      <c r="N113" s="177"/>
    </row>
    <row r="114" spans="1:14">
      <c r="A114" s="1863"/>
      <c r="B114" s="1425"/>
      <c r="C114" s="102">
        <v>2019</v>
      </c>
      <c r="D114" s="41"/>
      <c r="E114" s="169"/>
      <c r="F114" s="170"/>
      <c r="G114" s="170"/>
      <c r="H114" s="170"/>
      <c r="I114" s="170"/>
      <c r="J114" s="170"/>
      <c r="K114" s="170"/>
      <c r="L114" s="171"/>
      <c r="M114" s="177"/>
      <c r="N114" s="177"/>
    </row>
    <row r="115" spans="1:14">
      <c r="A115" s="1863"/>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792" t="s">
        <v>67</v>
      </c>
      <c r="B118" s="1793" t="s">
        <v>57</v>
      </c>
      <c r="C118" s="1795" t="s">
        <v>9</v>
      </c>
      <c r="D118" s="1866" t="s">
        <v>68</v>
      </c>
      <c r="E118" s="817" t="s">
        <v>66</v>
      </c>
      <c r="F118" s="912"/>
      <c r="G118" s="912"/>
      <c r="H118" s="912"/>
      <c r="I118" s="912"/>
      <c r="J118" s="912"/>
      <c r="K118" s="912"/>
      <c r="L118" s="879"/>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862"/>
      <c r="B120" s="1425"/>
      <c r="C120" s="98">
        <v>2014</v>
      </c>
      <c r="D120" s="34"/>
      <c r="E120" s="166"/>
      <c r="F120" s="167"/>
      <c r="G120" s="167"/>
      <c r="H120" s="167"/>
      <c r="I120" s="167"/>
      <c r="J120" s="167"/>
      <c r="K120" s="167"/>
      <c r="L120" s="168"/>
      <c r="M120" s="177"/>
      <c r="N120" s="177"/>
    </row>
    <row r="121" spans="1:14">
      <c r="A121" s="1863"/>
      <c r="B121" s="1425"/>
      <c r="C121" s="102">
        <v>2015</v>
      </c>
      <c r="D121" s="41"/>
      <c r="E121" s="169"/>
      <c r="F121" s="170"/>
      <c r="G121" s="170"/>
      <c r="H121" s="170"/>
      <c r="I121" s="170"/>
      <c r="J121" s="170"/>
      <c r="K121" s="170"/>
      <c r="L121" s="171"/>
      <c r="M121" s="177"/>
      <c r="N121" s="177"/>
    </row>
    <row r="122" spans="1:14">
      <c r="A122" s="1863"/>
      <c r="B122" s="1425"/>
      <c r="C122" s="102">
        <v>2016</v>
      </c>
      <c r="D122" s="41"/>
      <c r="E122" s="169"/>
      <c r="F122" s="170"/>
      <c r="G122" s="170"/>
      <c r="H122" s="170"/>
      <c r="I122" s="170"/>
      <c r="J122" s="170"/>
      <c r="K122" s="170"/>
      <c r="L122" s="171"/>
      <c r="M122" s="177"/>
      <c r="N122" s="177"/>
    </row>
    <row r="123" spans="1:14">
      <c r="A123" s="1863"/>
      <c r="B123" s="1425"/>
      <c r="C123" s="102">
        <v>2017</v>
      </c>
      <c r="D123" s="41"/>
      <c r="E123" s="169"/>
      <c r="F123" s="170"/>
      <c r="G123" s="170"/>
      <c r="H123" s="170"/>
      <c r="I123" s="170"/>
      <c r="J123" s="170"/>
      <c r="K123" s="170"/>
      <c r="L123" s="171"/>
      <c r="M123" s="177"/>
      <c r="N123" s="177"/>
    </row>
    <row r="124" spans="1:14">
      <c r="A124" s="1863"/>
      <c r="B124" s="1425"/>
      <c r="C124" s="102">
        <v>2018</v>
      </c>
      <c r="D124" s="41"/>
      <c r="E124" s="169"/>
      <c r="F124" s="170"/>
      <c r="G124" s="170"/>
      <c r="H124" s="170"/>
      <c r="I124" s="170"/>
      <c r="J124" s="170"/>
      <c r="K124" s="170"/>
      <c r="L124" s="171"/>
      <c r="M124" s="177"/>
      <c r="N124" s="177"/>
    </row>
    <row r="125" spans="1:14">
      <c r="A125" s="1863"/>
      <c r="B125" s="1425"/>
      <c r="C125" s="102">
        <v>2019</v>
      </c>
      <c r="D125" s="41"/>
      <c r="E125" s="169"/>
      <c r="F125" s="170"/>
      <c r="G125" s="170"/>
      <c r="H125" s="170"/>
      <c r="I125" s="170"/>
      <c r="J125" s="170"/>
      <c r="K125" s="170"/>
      <c r="L125" s="171"/>
      <c r="M125" s="177"/>
      <c r="N125" s="177"/>
    </row>
    <row r="126" spans="1:14">
      <c r="A126" s="1863"/>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792" t="s">
        <v>69</v>
      </c>
      <c r="B129" s="1793" t="s">
        <v>57</v>
      </c>
      <c r="C129" s="913" t="s">
        <v>9</v>
      </c>
      <c r="D129" s="819" t="s">
        <v>70</v>
      </c>
      <c r="E129" s="914"/>
      <c r="F129" s="914"/>
      <c r="G129" s="882"/>
      <c r="H129" s="177"/>
      <c r="I129" s="177"/>
      <c r="J129" s="177"/>
      <c r="K129" s="177"/>
      <c r="L129" s="177"/>
      <c r="M129" s="177"/>
      <c r="N129" s="177"/>
    </row>
    <row r="130" spans="1:16" ht="77.25" customHeight="1">
      <c r="A130" s="1441"/>
      <c r="B130" s="1443"/>
      <c r="C130" s="704"/>
      <c r="D130" s="158" t="s">
        <v>71</v>
      </c>
      <c r="E130" s="185" t="s">
        <v>72</v>
      </c>
      <c r="F130" s="159" t="s">
        <v>73</v>
      </c>
      <c r="G130" s="186" t="s">
        <v>13</v>
      </c>
      <c r="H130" s="177"/>
      <c r="I130" s="177"/>
      <c r="J130" s="177"/>
      <c r="K130" s="177"/>
      <c r="L130" s="177"/>
      <c r="M130" s="177"/>
      <c r="N130" s="177"/>
    </row>
    <row r="131" spans="1:16" ht="15" customHeight="1">
      <c r="A131" s="1860"/>
      <c r="B131" s="1388"/>
      <c r="C131" s="98">
        <v>2015</v>
      </c>
      <c r="D131" s="33"/>
      <c r="E131" s="34"/>
      <c r="F131" s="34"/>
      <c r="G131" s="187">
        <f t="shared" ref="G131:G136" si="11">SUM(D131:F131)</f>
        <v>0</v>
      </c>
      <c r="H131" s="177"/>
      <c r="I131" s="177"/>
      <c r="J131" s="177"/>
      <c r="K131" s="177"/>
      <c r="L131" s="177"/>
      <c r="M131" s="177"/>
      <c r="N131" s="177"/>
    </row>
    <row r="132" spans="1:16">
      <c r="A132" s="1861"/>
      <c r="B132" s="1388"/>
      <c r="C132" s="102">
        <v>2016</v>
      </c>
      <c r="D132" s="40">
        <v>19</v>
      </c>
      <c r="E132" s="41"/>
      <c r="F132" s="41"/>
      <c r="G132" s="187">
        <f t="shared" si="11"/>
        <v>19</v>
      </c>
      <c r="H132" s="177"/>
      <c r="I132" s="177"/>
      <c r="J132" s="177"/>
      <c r="K132" s="177"/>
      <c r="L132" s="177"/>
      <c r="M132" s="177"/>
      <c r="N132" s="177"/>
    </row>
    <row r="133" spans="1:16">
      <c r="A133" s="1861"/>
      <c r="B133" s="1388"/>
      <c r="C133" s="102">
        <v>2017</v>
      </c>
      <c r="D133" s="40"/>
      <c r="E133" s="41"/>
      <c r="F133" s="41"/>
      <c r="G133" s="187">
        <f t="shared" si="11"/>
        <v>0</v>
      </c>
      <c r="H133" s="177"/>
      <c r="I133" s="177"/>
      <c r="J133" s="177"/>
      <c r="K133" s="177"/>
      <c r="L133" s="177"/>
      <c r="M133" s="177"/>
      <c r="N133" s="177"/>
    </row>
    <row r="134" spans="1:16">
      <c r="A134" s="1861"/>
      <c r="B134" s="1388"/>
      <c r="C134" s="102">
        <v>2018</v>
      </c>
      <c r="D134" s="40"/>
      <c r="E134" s="41"/>
      <c r="F134" s="41"/>
      <c r="G134" s="187">
        <f t="shared" si="11"/>
        <v>0</v>
      </c>
      <c r="H134" s="177"/>
      <c r="I134" s="177"/>
      <c r="J134" s="177"/>
      <c r="K134" s="177"/>
      <c r="L134" s="177"/>
      <c r="M134" s="177"/>
      <c r="N134" s="177"/>
    </row>
    <row r="135" spans="1:16">
      <c r="A135" s="1861"/>
      <c r="B135" s="1388"/>
      <c r="C135" s="102">
        <v>2019</v>
      </c>
      <c r="D135" s="40"/>
      <c r="E135" s="41"/>
      <c r="F135" s="41"/>
      <c r="G135" s="187">
        <f t="shared" si="11"/>
        <v>0</v>
      </c>
      <c r="H135" s="177"/>
      <c r="I135" s="177"/>
      <c r="J135" s="177"/>
      <c r="K135" s="177"/>
      <c r="L135" s="177"/>
      <c r="M135" s="177"/>
      <c r="N135" s="177"/>
    </row>
    <row r="136" spans="1:16">
      <c r="A136" s="1861"/>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19</v>
      </c>
      <c r="E137" s="131">
        <f t="shared" ref="E137:F137" si="12">SUM(E131:E136)</f>
        <v>0</v>
      </c>
      <c r="F137" s="131">
        <f t="shared" si="12"/>
        <v>0</v>
      </c>
      <c r="G137" s="188">
        <f>SUM(G131:G136)</f>
        <v>19</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794" t="s">
        <v>75</v>
      </c>
      <c r="B142" s="1789" t="s">
        <v>57</v>
      </c>
      <c r="C142" s="1791" t="s">
        <v>9</v>
      </c>
      <c r="D142" s="915" t="s">
        <v>76</v>
      </c>
      <c r="E142" s="916"/>
      <c r="F142" s="916"/>
      <c r="G142" s="916"/>
      <c r="H142" s="916"/>
      <c r="I142" s="917"/>
      <c r="J142" s="1785" t="s">
        <v>77</v>
      </c>
      <c r="K142" s="1786"/>
      <c r="L142" s="1786"/>
      <c r="M142" s="1786"/>
      <c r="N142" s="1867"/>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862"/>
      <c r="B144" s="1425"/>
      <c r="C144" s="98">
        <v>2014</v>
      </c>
      <c r="D144" s="33"/>
      <c r="E144" s="33"/>
      <c r="F144" s="34"/>
      <c r="G144" s="167"/>
      <c r="H144" s="167"/>
      <c r="I144" s="205">
        <f>D144+F144+G144+H144</f>
        <v>0</v>
      </c>
      <c r="J144" s="206"/>
      <c r="K144" s="207"/>
      <c r="L144" s="206"/>
      <c r="M144" s="207"/>
      <c r="N144" s="208"/>
      <c r="O144" s="157"/>
      <c r="P144" s="157"/>
    </row>
    <row r="145" spans="1:16" ht="19.5" customHeight="1">
      <c r="A145" s="1863"/>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863"/>
      <c r="B146" s="1425"/>
      <c r="C146" s="102">
        <v>2016</v>
      </c>
      <c r="D146" s="40"/>
      <c r="E146" s="40"/>
      <c r="F146" s="41"/>
      <c r="G146" s="170"/>
      <c r="H146" s="170"/>
      <c r="I146" s="205">
        <f t="shared" si="13"/>
        <v>0</v>
      </c>
      <c r="J146" s="209"/>
      <c r="K146" s="210"/>
      <c r="L146" s="209"/>
      <c r="M146" s="210"/>
      <c r="N146" s="211"/>
      <c r="O146" s="157"/>
      <c r="P146" s="157"/>
    </row>
    <row r="147" spans="1:16" ht="17.25" customHeight="1">
      <c r="A147" s="1863"/>
      <c r="B147" s="1425"/>
      <c r="C147" s="102">
        <v>2017</v>
      </c>
      <c r="D147" s="40"/>
      <c r="E147" s="40"/>
      <c r="F147" s="41"/>
      <c r="G147" s="170"/>
      <c r="H147" s="170"/>
      <c r="I147" s="205">
        <f t="shared" si="13"/>
        <v>0</v>
      </c>
      <c r="J147" s="209"/>
      <c r="K147" s="210"/>
      <c r="L147" s="209"/>
      <c r="M147" s="210"/>
      <c r="N147" s="211"/>
      <c r="O147" s="157"/>
      <c r="P147" s="157"/>
    </row>
    <row r="148" spans="1:16" ht="19.5" customHeight="1">
      <c r="A148" s="1863"/>
      <c r="B148" s="1425"/>
      <c r="C148" s="102">
        <v>2018</v>
      </c>
      <c r="D148" s="40"/>
      <c r="E148" s="40"/>
      <c r="F148" s="41"/>
      <c r="G148" s="170"/>
      <c r="H148" s="170"/>
      <c r="I148" s="205">
        <f t="shared" si="13"/>
        <v>0</v>
      </c>
      <c r="J148" s="209"/>
      <c r="K148" s="210"/>
      <c r="L148" s="209"/>
      <c r="M148" s="210"/>
      <c r="N148" s="211"/>
      <c r="O148" s="157"/>
      <c r="P148" s="157"/>
    </row>
    <row r="149" spans="1:16" ht="19.5" customHeight="1">
      <c r="A149" s="1863"/>
      <c r="B149" s="1425"/>
      <c r="C149" s="102">
        <v>2019</v>
      </c>
      <c r="D149" s="40"/>
      <c r="E149" s="40"/>
      <c r="F149" s="41"/>
      <c r="G149" s="170"/>
      <c r="H149" s="170"/>
      <c r="I149" s="205">
        <f t="shared" si="13"/>
        <v>0</v>
      </c>
      <c r="J149" s="209"/>
      <c r="K149" s="210"/>
      <c r="L149" s="209"/>
      <c r="M149" s="210"/>
      <c r="N149" s="211"/>
      <c r="O149" s="157"/>
      <c r="P149" s="157"/>
    </row>
    <row r="150" spans="1:16" ht="18.75" customHeight="1">
      <c r="A150" s="1863"/>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788" t="s">
        <v>88</v>
      </c>
      <c r="B153" s="1789" t="s">
        <v>57</v>
      </c>
      <c r="C153" s="1790" t="s">
        <v>9</v>
      </c>
      <c r="D153" s="918" t="s">
        <v>89</v>
      </c>
      <c r="E153" s="918"/>
      <c r="F153" s="887"/>
      <c r="G153" s="887"/>
      <c r="H153" s="918" t="s">
        <v>90</v>
      </c>
      <c r="I153" s="918"/>
      <c r="J153" s="888"/>
      <c r="K153" s="31"/>
      <c r="L153" s="31"/>
      <c r="M153" s="31"/>
      <c r="N153" s="31"/>
      <c r="O153" s="157"/>
      <c r="P153" s="157"/>
    </row>
    <row r="154" spans="1:16" ht="49.5" customHeight="1">
      <c r="A154" s="1868"/>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862"/>
      <c r="B155" s="1425"/>
      <c r="C155" s="225">
        <v>2014</v>
      </c>
      <c r="D155" s="206"/>
      <c r="E155" s="167"/>
      <c r="F155" s="207"/>
      <c r="G155" s="205">
        <f>SUM(D155:F155)</f>
        <v>0</v>
      </c>
      <c r="H155" s="206"/>
      <c r="I155" s="167"/>
      <c r="J155" s="168"/>
      <c r="O155" s="157"/>
      <c r="P155" s="157"/>
    </row>
    <row r="156" spans="1:16" ht="19.5" customHeight="1">
      <c r="A156" s="1863"/>
      <c r="B156" s="1425"/>
      <c r="C156" s="226">
        <v>2015</v>
      </c>
      <c r="D156" s="209"/>
      <c r="E156" s="170"/>
      <c r="F156" s="210"/>
      <c r="G156" s="205">
        <f t="shared" ref="G156:G161" si="15">SUM(D156:F156)</f>
        <v>0</v>
      </c>
      <c r="H156" s="209"/>
      <c r="I156" s="170"/>
      <c r="J156" s="171"/>
      <c r="O156" s="157"/>
      <c r="P156" s="157"/>
    </row>
    <row r="157" spans="1:16" ht="17.25" customHeight="1">
      <c r="A157" s="1863"/>
      <c r="B157" s="1425"/>
      <c r="C157" s="226">
        <v>2016</v>
      </c>
      <c r="D157" s="209"/>
      <c r="E157" s="170"/>
      <c r="F157" s="210"/>
      <c r="G157" s="205">
        <f t="shared" si="15"/>
        <v>0</v>
      </c>
      <c r="H157" s="209"/>
      <c r="I157" s="170"/>
      <c r="J157" s="171"/>
      <c r="O157" s="157"/>
      <c r="P157" s="157"/>
    </row>
    <row r="158" spans="1:16" ht="15" customHeight="1">
      <c r="A158" s="1863"/>
      <c r="B158" s="1425"/>
      <c r="C158" s="226">
        <v>2017</v>
      </c>
      <c r="D158" s="209"/>
      <c r="E158" s="170"/>
      <c r="F158" s="210"/>
      <c r="G158" s="205">
        <f t="shared" si="15"/>
        <v>0</v>
      </c>
      <c r="H158" s="209"/>
      <c r="I158" s="170"/>
      <c r="J158" s="171"/>
      <c r="O158" s="157"/>
      <c r="P158" s="157"/>
    </row>
    <row r="159" spans="1:16" ht="19.5" customHeight="1">
      <c r="A159" s="1863"/>
      <c r="B159" s="1425"/>
      <c r="C159" s="226">
        <v>2018</v>
      </c>
      <c r="D159" s="209"/>
      <c r="E159" s="170"/>
      <c r="F159" s="210"/>
      <c r="G159" s="205">
        <f t="shared" si="15"/>
        <v>0</v>
      </c>
      <c r="H159" s="209"/>
      <c r="I159" s="170"/>
      <c r="J159" s="171"/>
      <c r="O159" s="157"/>
      <c r="P159" s="157"/>
    </row>
    <row r="160" spans="1:16" ht="15" customHeight="1">
      <c r="A160" s="1863"/>
      <c r="B160" s="1425"/>
      <c r="C160" s="226">
        <v>2019</v>
      </c>
      <c r="D160" s="209"/>
      <c r="E160" s="170"/>
      <c r="F160" s="210"/>
      <c r="G160" s="205">
        <f t="shared" si="15"/>
        <v>0</v>
      </c>
      <c r="H160" s="209"/>
      <c r="I160" s="170"/>
      <c r="J160" s="171"/>
      <c r="O160" s="157"/>
      <c r="P160" s="157"/>
    </row>
    <row r="161" spans="1:18" ht="17.25" customHeight="1">
      <c r="A161" s="1863"/>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919"/>
      <c r="F163" s="157"/>
      <c r="G163" s="157"/>
      <c r="H163" s="157"/>
      <c r="I163" s="157"/>
      <c r="J163" s="233"/>
      <c r="K163" s="234"/>
    </row>
    <row r="164" spans="1:18" ht="95.25" customHeight="1">
      <c r="A164" s="823" t="s">
        <v>97</v>
      </c>
      <c r="B164" s="236" t="s">
        <v>98</v>
      </c>
      <c r="C164" s="1161" t="s">
        <v>9</v>
      </c>
      <c r="D164" s="238" t="s">
        <v>99</v>
      </c>
      <c r="E164" s="238" t="s">
        <v>100</v>
      </c>
      <c r="F164" s="920" t="s">
        <v>101</v>
      </c>
      <c r="G164" s="238" t="s">
        <v>102</v>
      </c>
      <c r="H164" s="238" t="s">
        <v>103</v>
      </c>
      <c r="I164" s="240" t="s">
        <v>104</v>
      </c>
      <c r="J164" s="824" t="s">
        <v>105</v>
      </c>
      <c r="K164" s="824" t="s">
        <v>106</v>
      </c>
      <c r="L164" s="551"/>
    </row>
    <row r="165" spans="1:18" ht="15.75" customHeight="1">
      <c r="A165" s="1411"/>
      <c r="B165" s="1412"/>
      <c r="C165" s="243">
        <v>2014</v>
      </c>
      <c r="D165" s="167"/>
      <c r="E165" s="167"/>
      <c r="F165" s="167"/>
      <c r="G165" s="167"/>
      <c r="H165" s="167"/>
      <c r="I165" s="168"/>
      <c r="J165" s="395">
        <f>SUM(D165,F165,H165)</f>
        <v>0</v>
      </c>
      <c r="K165" s="245">
        <f>SUM(E165,G165,I165)</f>
        <v>0</v>
      </c>
      <c r="L165" s="551"/>
    </row>
    <row r="166" spans="1:18">
      <c r="A166" s="1413"/>
      <c r="B166" s="1414"/>
      <c r="C166" s="246">
        <v>2015</v>
      </c>
      <c r="D166" s="247"/>
      <c r="E166" s="247"/>
      <c r="F166" s="247"/>
      <c r="G166" s="247"/>
      <c r="H166" s="247"/>
      <c r="I166" s="248"/>
      <c r="J166" s="396">
        <f t="shared" ref="J166:K171" si="17">SUM(D166,F166,H166)</f>
        <v>0</v>
      </c>
      <c r="K166" s="250">
        <f t="shared" si="17"/>
        <v>0</v>
      </c>
      <c r="L166" s="551"/>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551"/>
    </row>
    <row r="170" spans="1:18">
      <c r="A170" s="1413"/>
      <c r="B170" s="1414"/>
      <c r="C170" s="246">
        <v>2019</v>
      </c>
      <c r="D170" s="157"/>
      <c r="E170" s="247"/>
      <c r="F170" s="247"/>
      <c r="G170" s="247"/>
      <c r="H170" s="252"/>
      <c r="I170" s="248"/>
      <c r="J170" s="396">
        <f t="shared" si="17"/>
        <v>0</v>
      </c>
      <c r="K170" s="250">
        <f t="shared" si="17"/>
        <v>0</v>
      </c>
      <c r="L170" s="551"/>
    </row>
    <row r="171" spans="1:18">
      <c r="A171" s="1413"/>
      <c r="B171" s="1414"/>
      <c r="C171" s="251">
        <v>2020</v>
      </c>
      <c r="D171" s="247"/>
      <c r="E171" s="247"/>
      <c r="F171" s="247"/>
      <c r="G171" s="247"/>
      <c r="H171" s="247"/>
      <c r="I171" s="248"/>
      <c r="J171" s="396">
        <f t="shared" si="17"/>
        <v>0</v>
      </c>
      <c r="K171" s="250">
        <f t="shared" si="17"/>
        <v>0</v>
      </c>
      <c r="L171" s="551"/>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551"/>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780" t="s">
        <v>108</v>
      </c>
      <c r="B176" s="1781" t="s">
        <v>109</v>
      </c>
      <c r="C176" s="1782" t="s">
        <v>9</v>
      </c>
      <c r="D176" s="825" t="s">
        <v>110</v>
      </c>
      <c r="E176" s="921"/>
      <c r="F176" s="921"/>
      <c r="G176" s="893"/>
      <c r="H176" s="894"/>
      <c r="I176" s="1421" t="s">
        <v>111</v>
      </c>
      <c r="J176" s="1783"/>
      <c r="K176" s="1783"/>
      <c r="L176" s="1783"/>
      <c r="M176" s="1783"/>
      <c r="N176" s="1783"/>
      <c r="O176" s="1754"/>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863"/>
      <c r="B178" s="1425"/>
      <c r="C178" s="98">
        <v>2014</v>
      </c>
      <c r="D178" s="33"/>
      <c r="E178" s="34"/>
      <c r="F178" s="34"/>
      <c r="G178" s="271">
        <f>SUM(D178:F178)</f>
        <v>0</v>
      </c>
      <c r="H178" s="147"/>
      <c r="I178" s="147"/>
      <c r="J178" s="34"/>
      <c r="K178" s="34"/>
      <c r="L178" s="34"/>
      <c r="M178" s="34"/>
      <c r="N178" s="34"/>
      <c r="O178" s="37"/>
    </row>
    <row r="179" spans="1:15">
      <c r="A179" s="1863"/>
      <c r="B179" s="1425"/>
      <c r="C179" s="102">
        <v>2015</v>
      </c>
      <c r="D179" s="40"/>
      <c r="E179" s="41"/>
      <c r="F179" s="41"/>
      <c r="G179" s="271">
        <f t="shared" ref="G179:G184" si="19">SUM(D179:F179)</f>
        <v>0</v>
      </c>
      <c r="H179" s="272"/>
      <c r="I179" s="104"/>
      <c r="J179" s="41"/>
      <c r="K179" s="41"/>
      <c r="L179" s="41"/>
      <c r="M179" s="41"/>
      <c r="N179" s="41"/>
      <c r="O179" s="85"/>
    </row>
    <row r="180" spans="1:15">
      <c r="A180" s="1863"/>
      <c r="B180" s="1425"/>
      <c r="C180" s="102">
        <v>2016</v>
      </c>
      <c r="D180" s="40">
        <v>2</v>
      </c>
      <c r="E180" s="41">
        <v>1</v>
      </c>
      <c r="F180" s="41"/>
      <c r="G180" s="271">
        <f t="shared" si="19"/>
        <v>3</v>
      </c>
      <c r="H180" s="272"/>
      <c r="I180" s="104"/>
      <c r="J180" s="41"/>
      <c r="K180" s="41"/>
      <c r="L180" s="41">
        <v>3</v>
      </c>
      <c r="M180" s="41"/>
      <c r="N180" s="41"/>
      <c r="O180" s="85"/>
    </row>
    <row r="181" spans="1:15">
      <c r="A181" s="1863"/>
      <c r="B181" s="1425"/>
      <c r="C181" s="102">
        <v>2017</v>
      </c>
      <c r="D181" s="40"/>
      <c r="E181" s="41"/>
      <c r="F181" s="41"/>
      <c r="G181" s="271">
        <f t="shared" si="19"/>
        <v>0</v>
      </c>
      <c r="H181" s="272"/>
      <c r="I181" s="104"/>
      <c r="J181" s="41"/>
      <c r="K181" s="41"/>
      <c r="L181" s="41"/>
      <c r="M181" s="41"/>
      <c r="N181" s="41"/>
      <c r="O181" s="85"/>
    </row>
    <row r="182" spans="1:15">
      <c r="A182" s="1863"/>
      <c r="B182" s="1425"/>
      <c r="C182" s="102">
        <v>2018</v>
      </c>
      <c r="D182" s="40"/>
      <c r="E182" s="41"/>
      <c r="F182" s="41"/>
      <c r="G182" s="271">
        <f t="shared" si="19"/>
        <v>0</v>
      </c>
      <c r="H182" s="272"/>
      <c r="I182" s="104"/>
      <c r="J182" s="41"/>
      <c r="K182" s="41"/>
      <c r="L182" s="41"/>
      <c r="M182" s="41"/>
      <c r="N182" s="41"/>
      <c r="O182" s="85"/>
    </row>
    <row r="183" spans="1:15">
      <c r="A183" s="1863"/>
      <c r="B183" s="1425"/>
      <c r="C183" s="102">
        <v>2019</v>
      </c>
      <c r="D183" s="40"/>
      <c r="E183" s="41"/>
      <c r="F183" s="41"/>
      <c r="G183" s="271">
        <f t="shared" si="19"/>
        <v>0</v>
      </c>
      <c r="H183" s="272"/>
      <c r="I183" s="104"/>
      <c r="J183" s="41"/>
      <c r="K183" s="41"/>
      <c r="L183" s="41"/>
      <c r="M183" s="41"/>
      <c r="N183" s="41"/>
      <c r="O183" s="85"/>
    </row>
    <row r="184" spans="1:15">
      <c r="A184" s="1863"/>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2</v>
      </c>
      <c r="E185" s="108">
        <f>SUM(E178:E184)</f>
        <v>1</v>
      </c>
      <c r="F185" s="108">
        <f>SUM(F178:F184)</f>
        <v>0</v>
      </c>
      <c r="G185" s="212">
        <f t="shared" ref="G185:O185" si="20">SUM(G178:G184)</f>
        <v>3</v>
      </c>
      <c r="H185" s="273">
        <f t="shared" si="20"/>
        <v>0</v>
      </c>
      <c r="I185" s="107">
        <f t="shared" si="20"/>
        <v>0</v>
      </c>
      <c r="J185" s="108">
        <f t="shared" si="20"/>
        <v>0</v>
      </c>
      <c r="K185" s="108">
        <f t="shared" si="20"/>
        <v>0</v>
      </c>
      <c r="L185" s="108">
        <f t="shared" si="20"/>
        <v>3</v>
      </c>
      <c r="M185" s="108">
        <f t="shared" si="20"/>
        <v>0</v>
      </c>
      <c r="N185" s="108">
        <f t="shared" si="20"/>
        <v>0</v>
      </c>
      <c r="O185" s="109">
        <f t="shared" si="20"/>
        <v>0</v>
      </c>
    </row>
    <row r="186" spans="1:15" ht="33" customHeight="1" thickBot="1"/>
    <row r="187" spans="1:15" ht="19.5" customHeight="1">
      <c r="A187" s="1758" t="s">
        <v>117</v>
      </c>
      <c r="B187" s="1781" t="s">
        <v>109</v>
      </c>
      <c r="C187" s="1398" t="s">
        <v>9</v>
      </c>
      <c r="D187" s="1400" t="s">
        <v>118</v>
      </c>
      <c r="E187" s="1784"/>
      <c r="F187" s="1784"/>
      <c r="G187" s="1742"/>
      <c r="H187" s="174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t="s">
        <v>405</v>
      </c>
      <c r="B189" s="1507"/>
      <c r="C189" s="278">
        <v>2014</v>
      </c>
      <c r="D189" s="125"/>
      <c r="E189" s="101"/>
      <c r="F189" s="101"/>
      <c r="G189" s="279">
        <f>SUM(D189:F189)</f>
        <v>0</v>
      </c>
      <c r="H189" s="100"/>
      <c r="I189" s="101"/>
      <c r="J189" s="101"/>
      <c r="K189" s="101"/>
      <c r="L189" s="126"/>
    </row>
    <row r="190" spans="1:15">
      <c r="A190" s="1869"/>
      <c r="B190" s="1388"/>
      <c r="C190" s="74">
        <v>2015</v>
      </c>
      <c r="D190" s="40"/>
      <c r="E190" s="41"/>
      <c r="F190" s="41"/>
      <c r="G190" s="279">
        <f t="shared" ref="G190:G195" si="21">SUM(D190:F190)</f>
        <v>0</v>
      </c>
      <c r="H190" s="104"/>
      <c r="I190" s="41"/>
      <c r="J190" s="41"/>
      <c r="K190" s="41"/>
      <c r="L190" s="85"/>
    </row>
    <row r="191" spans="1:15">
      <c r="A191" s="1869"/>
      <c r="B191" s="1388"/>
      <c r="C191" s="74">
        <v>2016</v>
      </c>
      <c r="D191" s="40">
        <v>156</v>
      </c>
      <c r="E191" s="41">
        <v>11</v>
      </c>
      <c r="F191" s="41"/>
      <c r="G191" s="279">
        <f t="shared" si="21"/>
        <v>167</v>
      </c>
      <c r="H191" s="104"/>
      <c r="I191" s="41">
        <v>10</v>
      </c>
      <c r="J191" s="41"/>
      <c r="K191" s="41"/>
      <c r="L191" s="85">
        <v>157</v>
      </c>
    </row>
    <row r="192" spans="1:15">
      <c r="A192" s="1869"/>
      <c r="B192" s="1388"/>
      <c r="C192" s="74">
        <v>2017</v>
      </c>
      <c r="D192" s="40"/>
      <c r="E192" s="41"/>
      <c r="F192" s="41"/>
      <c r="G192" s="279">
        <f t="shared" si="21"/>
        <v>0</v>
      </c>
      <c r="H192" s="104"/>
      <c r="I192" s="41"/>
      <c r="J192" s="41"/>
      <c r="K192" s="41"/>
      <c r="L192" s="85"/>
    </row>
    <row r="193" spans="1:14">
      <c r="A193" s="1869"/>
      <c r="B193" s="1388"/>
      <c r="C193" s="74">
        <v>2018</v>
      </c>
      <c r="D193" s="40"/>
      <c r="E193" s="41"/>
      <c r="F193" s="41"/>
      <c r="G193" s="279">
        <f t="shared" si="21"/>
        <v>0</v>
      </c>
      <c r="H193" s="104"/>
      <c r="I193" s="41"/>
      <c r="J193" s="41"/>
      <c r="K193" s="41"/>
      <c r="L193" s="85"/>
    </row>
    <row r="194" spans="1:14">
      <c r="A194" s="1869"/>
      <c r="B194" s="1388"/>
      <c r="C194" s="74">
        <v>2019</v>
      </c>
      <c r="D194" s="40"/>
      <c r="E194" s="41"/>
      <c r="F194" s="41"/>
      <c r="G194" s="279">
        <f t="shared" si="21"/>
        <v>0</v>
      </c>
      <c r="H194" s="104"/>
      <c r="I194" s="41"/>
      <c r="J194" s="41"/>
      <c r="K194" s="41"/>
      <c r="L194" s="85"/>
    </row>
    <row r="195" spans="1:14">
      <c r="A195" s="1869"/>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156</v>
      </c>
      <c r="E196" s="108">
        <f t="shared" si="22"/>
        <v>11</v>
      </c>
      <c r="F196" s="108">
        <f t="shared" si="22"/>
        <v>0</v>
      </c>
      <c r="G196" s="280">
        <f t="shared" si="22"/>
        <v>167</v>
      </c>
      <c r="H196" s="107">
        <f t="shared" si="22"/>
        <v>0</v>
      </c>
      <c r="I196" s="108">
        <f t="shared" si="22"/>
        <v>10</v>
      </c>
      <c r="J196" s="108">
        <f t="shared" si="22"/>
        <v>0</v>
      </c>
      <c r="K196" s="108">
        <f t="shared" si="22"/>
        <v>0</v>
      </c>
      <c r="L196" s="109">
        <f t="shared" si="22"/>
        <v>157</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922" t="s">
        <v>129</v>
      </c>
      <c r="B201" s="285" t="s">
        <v>109</v>
      </c>
      <c r="C201" s="286" t="s">
        <v>9</v>
      </c>
      <c r="D201" s="828" t="s">
        <v>130</v>
      </c>
      <c r="E201" s="288" t="s">
        <v>131</v>
      </c>
      <c r="F201" s="288" t="s">
        <v>132</v>
      </c>
      <c r="G201" s="286" t="s">
        <v>133</v>
      </c>
      <c r="H201" s="923" t="s">
        <v>134</v>
      </c>
      <c r="I201" s="829" t="s">
        <v>135</v>
      </c>
      <c r="J201" s="830" t="s">
        <v>136</v>
      </c>
      <c r="K201" s="288" t="s">
        <v>137</v>
      </c>
      <c r="L201" s="292" t="s">
        <v>138</v>
      </c>
    </row>
    <row r="202" spans="1:14" ht="15" customHeight="1">
      <c r="A202" s="1861"/>
      <c r="B202" s="1388"/>
      <c r="C202" s="73">
        <v>2014</v>
      </c>
      <c r="D202" s="33"/>
      <c r="E202" s="34"/>
      <c r="F202" s="34"/>
      <c r="G202" s="32"/>
      <c r="H202" s="293"/>
      <c r="I202" s="294"/>
      <c r="J202" s="295"/>
      <c r="K202" s="34"/>
      <c r="L202" s="37"/>
    </row>
    <row r="203" spans="1:14">
      <c r="A203" s="1861"/>
      <c r="B203" s="1388"/>
      <c r="C203" s="74">
        <v>2015</v>
      </c>
      <c r="D203" s="40"/>
      <c r="E203" s="41"/>
      <c r="F203" s="41"/>
      <c r="G203" s="39"/>
      <c r="H203" s="296"/>
      <c r="I203" s="297"/>
      <c r="J203" s="298"/>
      <c r="K203" s="41"/>
      <c r="L203" s="85"/>
    </row>
    <row r="204" spans="1:14">
      <c r="A204" s="1861"/>
      <c r="B204" s="1388"/>
      <c r="C204" s="74">
        <v>2016</v>
      </c>
      <c r="D204" s="40"/>
      <c r="E204" s="41"/>
      <c r="F204" s="41"/>
      <c r="G204" s="39"/>
      <c r="H204" s="296"/>
      <c r="I204" s="297"/>
      <c r="J204" s="298"/>
      <c r="K204" s="41"/>
      <c r="L204" s="85"/>
    </row>
    <row r="205" spans="1:14">
      <c r="A205" s="1861"/>
      <c r="B205" s="1388"/>
      <c r="C205" s="74">
        <v>2017</v>
      </c>
      <c r="D205" s="40"/>
      <c r="E205" s="41"/>
      <c r="F205" s="41"/>
      <c r="G205" s="39"/>
      <c r="H205" s="296"/>
      <c r="I205" s="297"/>
      <c r="J205" s="298"/>
      <c r="K205" s="41"/>
      <c r="L205" s="85"/>
    </row>
    <row r="206" spans="1:14">
      <c r="A206" s="1861"/>
      <c r="B206" s="1388"/>
      <c r="C206" s="74">
        <v>2018</v>
      </c>
      <c r="D206" s="40"/>
      <c r="E206" s="41"/>
      <c r="F206" s="41"/>
      <c r="G206" s="39"/>
      <c r="H206" s="296"/>
      <c r="I206" s="297"/>
      <c r="J206" s="298"/>
      <c r="K206" s="41"/>
      <c r="L206" s="85"/>
    </row>
    <row r="207" spans="1:14">
      <c r="A207" s="1861"/>
      <c r="B207" s="1388"/>
      <c r="C207" s="74">
        <v>2019</v>
      </c>
      <c r="D207" s="40"/>
      <c r="E207" s="41"/>
      <c r="F207" s="41"/>
      <c r="G207" s="39"/>
      <c r="H207" s="296"/>
      <c r="I207" s="297"/>
      <c r="J207" s="298"/>
      <c r="K207" s="41"/>
      <c r="L207" s="85"/>
    </row>
    <row r="208" spans="1:14">
      <c r="A208" s="1861"/>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924" t="s">
        <v>139</v>
      </c>
      <c r="B212" s="307" t="s">
        <v>140</v>
      </c>
      <c r="C212" s="308">
        <v>2014</v>
      </c>
      <c r="D212" s="309">
        <v>2015</v>
      </c>
      <c r="E212" s="309">
        <v>2016</v>
      </c>
      <c r="F212" s="309">
        <v>2017</v>
      </c>
      <c r="G212" s="309">
        <v>2018</v>
      </c>
      <c r="H212" s="309">
        <v>2019</v>
      </c>
      <c r="I212" s="310">
        <v>2020</v>
      </c>
    </row>
    <row r="213" spans="1:12" ht="15" customHeight="1">
      <c r="A213" t="s">
        <v>141</v>
      </c>
      <c r="B213" s="1498"/>
      <c r="C213" s="73"/>
      <c r="D213" s="127"/>
      <c r="E213" s="727">
        <f>SUM(E214:E217)</f>
        <v>369667.09</v>
      </c>
      <c r="F213" s="127"/>
      <c r="G213" s="127"/>
      <c r="H213" s="127"/>
      <c r="I213" s="311"/>
    </row>
    <row r="214" spans="1:12">
      <c r="A214" t="s">
        <v>142</v>
      </c>
      <c r="B214" s="1499"/>
      <c r="C214" s="73"/>
      <c r="D214" s="127"/>
      <c r="E214" s="343">
        <f>[1]Kalkulacja!C10</f>
        <v>281626.69</v>
      </c>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343">
        <f>[1]Kalkulacja!C15+[1]Kalkulacja!C21</f>
        <v>75973.600000000006</v>
      </c>
      <c r="F216" s="127"/>
      <c r="G216" s="127"/>
      <c r="H216" s="127"/>
      <c r="I216" s="311"/>
    </row>
    <row r="217" spans="1:12">
      <c r="A217" t="s">
        <v>145</v>
      </c>
      <c r="B217" s="1499"/>
      <c r="C217" s="73"/>
      <c r="D217" s="127"/>
      <c r="E217" s="343">
        <f>[1]Kalkulacja!C25</f>
        <v>12066.8</v>
      </c>
      <c r="F217" s="127"/>
      <c r="G217" s="127"/>
      <c r="H217" s="127"/>
      <c r="I217" s="311"/>
    </row>
    <row r="218" spans="1:12" ht="28.8">
      <c r="A218" s="31" t="s">
        <v>146</v>
      </c>
      <c r="B218" s="1499"/>
      <c r="C218" s="73"/>
      <c r="D218" s="127"/>
      <c r="E218" s="343">
        <f>[1]Kalkulacja!C32</f>
        <v>128061.98</v>
      </c>
      <c r="F218" s="127"/>
      <c r="G218" s="127"/>
      <c r="H218" s="127"/>
      <c r="I218" s="311"/>
    </row>
    <row r="219" spans="1:12" ht="15" thickBot="1">
      <c r="A219" s="312"/>
      <c r="B219" s="1500"/>
      <c r="C219" s="45" t="s">
        <v>13</v>
      </c>
      <c r="D219" s="313">
        <f>SUM(D214:D218)</f>
        <v>0</v>
      </c>
      <c r="E219" s="313">
        <f t="shared" ref="E219:I219" si="24">SUM(E214:E218)</f>
        <v>497729.07</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8"/>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239</v>
      </c>
      <c r="C1" s="1471"/>
      <c r="D1" s="1471"/>
      <c r="E1" s="1471"/>
      <c r="F1" s="1471"/>
    </row>
    <row r="2" spans="1:25" s="2" customFormat="1" ht="20.100000000000001" customHeight="1" thickBot="1"/>
    <row r="3" spans="1:25" s="5" customFormat="1" ht="20.100000000000001" customHeight="1">
      <c r="A3" s="1158" t="s">
        <v>2</v>
      </c>
      <c r="B3" s="1159"/>
      <c r="C3" s="1159"/>
      <c r="D3" s="1159"/>
      <c r="E3" s="1159"/>
      <c r="F3" s="1858"/>
      <c r="G3" s="1858"/>
      <c r="H3" s="1858"/>
      <c r="I3" s="1858"/>
      <c r="J3" s="1858"/>
      <c r="K3" s="1858"/>
      <c r="L3" s="1858"/>
      <c r="M3" s="1858"/>
      <c r="N3" s="1858"/>
      <c r="O3" s="1859"/>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927"/>
      <c r="B15" s="928"/>
      <c r="C15" s="11"/>
      <c r="D15" s="1713" t="s">
        <v>5</v>
      </c>
      <c r="E15" s="1803"/>
      <c r="F15" s="1803"/>
      <c r="G15" s="1803"/>
      <c r="H15" s="835"/>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6</v>
      </c>
      <c r="E19" s="41"/>
      <c r="F19" s="41">
        <v>1</v>
      </c>
      <c r="G19" s="35">
        <f t="shared" si="0"/>
        <v>7</v>
      </c>
      <c r="H19" s="42"/>
      <c r="I19" s="41">
        <v>3</v>
      </c>
      <c r="J19" s="41"/>
      <c r="K19" s="41">
        <v>3</v>
      </c>
      <c r="L19" s="41">
        <v>1</v>
      </c>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6</v>
      </c>
      <c r="E24" s="47">
        <f>SUM(E17:E23)</f>
        <v>0</v>
      </c>
      <c r="F24" s="47">
        <f>SUM(F17:F23)</f>
        <v>1</v>
      </c>
      <c r="G24" s="48">
        <f>SUM(D24:F24)</f>
        <v>7</v>
      </c>
      <c r="H24" s="49">
        <f>SUM(H17:H23)</f>
        <v>0</v>
      </c>
      <c r="I24" s="50">
        <f>SUM(I17:I23)</f>
        <v>3</v>
      </c>
      <c r="J24" s="50">
        <f t="shared" ref="J24:N24" si="1">SUM(J17:J23)</f>
        <v>0</v>
      </c>
      <c r="K24" s="50">
        <f t="shared" si="1"/>
        <v>3</v>
      </c>
      <c r="L24" s="50">
        <f t="shared" si="1"/>
        <v>1</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927"/>
      <c r="B26" s="928"/>
      <c r="C26" s="53"/>
      <c r="D26" s="1715" t="s">
        <v>5</v>
      </c>
      <c r="E26" s="1804"/>
      <c r="F26" s="1804"/>
      <c r="G26" s="1763"/>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240</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106663</v>
      </c>
      <c r="E30" s="41"/>
      <c r="F30" s="41">
        <v>411731</v>
      </c>
      <c r="G30" s="59">
        <f t="shared" si="2"/>
        <v>518394</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106663</v>
      </c>
      <c r="E35" s="47">
        <f>SUM(E28:E34)</f>
        <v>0</v>
      </c>
      <c r="F35" s="47">
        <f>SUM(F28:F34)</f>
        <v>411731</v>
      </c>
      <c r="G35" s="51">
        <f t="shared" si="2"/>
        <v>518394</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908" t="s">
        <v>24</v>
      </c>
      <c r="B39" s="909" t="s">
        <v>8</v>
      </c>
      <c r="C39" s="69" t="s">
        <v>9</v>
      </c>
      <c r="D39" s="836"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27564</v>
      </c>
      <c r="E42" s="39">
        <v>3158</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27564</v>
      </c>
      <c r="E47" s="75">
        <f>SUM(E40:E46)</f>
        <v>3158</v>
      </c>
      <c r="F47" s="76"/>
      <c r="G47" s="38"/>
      <c r="H47" s="38"/>
    </row>
    <row r="48" spans="1:17" s="38" customFormat="1" ht="15" thickBot="1">
      <c r="A48" s="929"/>
      <c r="B48" s="78"/>
      <c r="C48" s="79"/>
    </row>
    <row r="49" spans="1:15" ht="83.25" customHeight="1">
      <c r="A49" s="838" t="s">
        <v>27</v>
      </c>
      <c r="B49" s="909" t="s">
        <v>8</v>
      </c>
      <c r="C49" s="81" t="s">
        <v>9</v>
      </c>
      <c r="D49" s="836"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805" t="s">
        <v>37</v>
      </c>
      <c r="B60" s="930"/>
      <c r="C60" s="1806" t="s">
        <v>9</v>
      </c>
      <c r="D60" s="1857" t="s">
        <v>38</v>
      </c>
      <c r="E60" s="814" t="s">
        <v>6</v>
      </c>
      <c r="F60" s="907"/>
      <c r="G60" s="907"/>
      <c r="H60" s="907"/>
      <c r="I60" s="907"/>
      <c r="J60" s="907"/>
      <c r="K60" s="907"/>
      <c r="L60" s="871"/>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c r="E64" s="104"/>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908" t="s">
        <v>39</v>
      </c>
      <c r="B71" s="909" t="s">
        <v>8</v>
      </c>
      <c r="C71" s="69" t="s">
        <v>9</v>
      </c>
      <c r="D71" s="115" t="s">
        <v>40</v>
      </c>
      <c r="E71" s="115" t="s">
        <v>41</v>
      </c>
      <c r="F71" s="116" t="s">
        <v>42</v>
      </c>
      <c r="G71" s="874"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910" t="s">
        <v>45</v>
      </c>
      <c r="B84" s="911" t="s">
        <v>46</v>
      </c>
      <c r="C84" s="141" t="s">
        <v>9</v>
      </c>
      <c r="D84" s="877"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792" t="s">
        <v>56</v>
      </c>
      <c r="B96" s="1793" t="s">
        <v>57</v>
      </c>
      <c r="C96" s="1795" t="s">
        <v>9</v>
      </c>
      <c r="D96" s="1729" t="s">
        <v>58</v>
      </c>
      <c r="E96" s="1730"/>
      <c r="F96" s="817" t="s">
        <v>59</v>
      </c>
      <c r="G96" s="912"/>
      <c r="H96" s="912"/>
      <c r="I96" s="912"/>
      <c r="J96" s="912"/>
      <c r="K96" s="912"/>
      <c r="L96" s="912"/>
      <c r="M96" s="879"/>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t="s">
        <v>241</v>
      </c>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v>1</v>
      </c>
      <c r="E100" s="41">
        <v>3</v>
      </c>
      <c r="F100" s="169"/>
      <c r="G100" s="170"/>
      <c r="H100" s="170"/>
      <c r="I100" s="170"/>
      <c r="J100" s="170"/>
      <c r="K100" s="170"/>
      <c r="L100" s="170"/>
      <c r="M100" s="171">
        <v>1</v>
      </c>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1</v>
      </c>
      <c r="E105" s="108">
        <f t="shared" ref="E105:K105" si="8">SUM(E98:E104)</f>
        <v>3</v>
      </c>
      <c r="F105" s="172">
        <f t="shared" si="8"/>
        <v>0</v>
      </c>
      <c r="G105" s="173">
        <f t="shared" si="8"/>
        <v>0</v>
      </c>
      <c r="H105" s="173">
        <f t="shared" si="8"/>
        <v>0</v>
      </c>
      <c r="I105" s="173">
        <f>SUM(I98:I104)</f>
        <v>0</v>
      </c>
      <c r="J105" s="173">
        <f t="shared" si="8"/>
        <v>0</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792" t="s">
        <v>64</v>
      </c>
      <c r="B107" s="1793" t="s">
        <v>57</v>
      </c>
      <c r="C107" s="1795" t="s">
        <v>9</v>
      </c>
      <c r="D107" s="1866" t="s">
        <v>65</v>
      </c>
      <c r="E107" s="817" t="s">
        <v>66</v>
      </c>
      <c r="F107" s="912"/>
      <c r="G107" s="912"/>
      <c r="H107" s="912"/>
      <c r="I107" s="912"/>
      <c r="J107" s="912"/>
      <c r="K107" s="912"/>
      <c r="L107" s="879"/>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v>4</v>
      </c>
      <c r="E111" s="169"/>
      <c r="F111" s="170"/>
      <c r="G111" s="170"/>
      <c r="H111" s="170"/>
      <c r="I111" s="170"/>
      <c r="J111" s="170"/>
      <c r="K111" s="170">
        <v>4</v>
      </c>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4</v>
      </c>
      <c r="E116" s="172">
        <f t="shared" si="9"/>
        <v>0</v>
      </c>
      <c r="F116" s="173">
        <f t="shared" si="9"/>
        <v>0</v>
      </c>
      <c r="G116" s="173">
        <f t="shared" si="9"/>
        <v>0</v>
      </c>
      <c r="H116" s="173">
        <f t="shared" si="9"/>
        <v>0</v>
      </c>
      <c r="I116" s="173">
        <f t="shared" si="9"/>
        <v>0</v>
      </c>
      <c r="J116" s="173"/>
      <c r="K116" s="173">
        <f>SUM(K109:K115)</f>
        <v>4</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792" t="s">
        <v>67</v>
      </c>
      <c r="B118" s="1793" t="s">
        <v>57</v>
      </c>
      <c r="C118" s="1795" t="s">
        <v>9</v>
      </c>
      <c r="D118" s="1866" t="s">
        <v>68</v>
      </c>
      <c r="E118" s="817" t="s">
        <v>66</v>
      </c>
      <c r="F118" s="912"/>
      <c r="G118" s="912"/>
      <c r="H118" s="912"/>
      <c r="I118" s="912"/>
      <c r="J118" s="912"/>
      <c r="K118" s="912"/>
      <c r="L118" s="879"/>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792" t="s">
        <v>69</v>
      </c>
      <c r="B129" s="1793" t="s">
        <v>57</v>
      </c>
      <c r="C129" s="913" t="s">
        <v>9</v>
      </c>
      <c r="D129" s="819" t="s">
        <v>70</v>
      </c>
      <c r="E129" s="914"/>
      <c r="F129" s="914"/>
      <c r="G129" s="882"/>
      <c r="H129" s="177"/>
      <c r="I129" s="177"/>
      <c r="J129" s="177"/>
      <c r="K129" s="177"/>
      <c r="L129" s="177"/>
      <c r="M129" s="177"/>
      <c r="N129" s="177"/>
    </row>
    <row r="130" spans="1:16" ht="77.25" customHeight="1">
      <c r="A130" s="1441"/>
      <c r="B130" s="1443"/>
      <c r="C130" s="704"/>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v>9</v>
      </c>
      <c r="E132" s="41"/>
      <c r="F132" s="41"/>
      <c r="G132" s="187">
        <f t="shared" si="11"/>
        <v>9</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9</v>
      </c>
      <c r="E137" s="131">
        <f t="shared" ref="E137:F137" si="12">SUM(E131:E136)</f>
        <v>0</v>
      </c>
      <c r="F137" s="131">
        <f t="shared" si="12"/>
        <v>0</v>
      </c>
      <c r="G137" s="188">
        <f>SUM(G131:G136)</f>
        <v>9</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794" t="s">
        <v>75</v>
      </c>
      <c r="B142" s="1789" t="s">
        <v>57</v>
      </c>
      <c r="C142" s="1791" t="s">
        <v>9</v>
      </c>
      <c r="D142" s="915" t="s">
        <v>76</v>
      </c>
      <c r="E142" s="916"/>
      <c r="F142" s="916"/>
      <c r="G142" s="916"/>
      <c r="H142" s="916"/>
      <c r="I142" s="917"/>
      <c r="J142" s="1785" t="s">
        <v>77</v>
      </c>
      <c r="K142" s="1786"/>
      <c r="L142" s="1786"/>
      <c r="M142" s="1786"/>
      <c r="N142" s="1867"/>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788" t="s">
        <v>88</v>
      </c>
      <c r="B153" s="1789" t="s">
        <v>57</v>
      </c>
      <c r="C153" s="1790" t="s">
        <v>9</v>
      </c>
      <c r="D153" s="918" t="s">
        <v>89</v>
      </c>
      <c r="E153" s="918"/>
      <c r="F153" s="887"/>
      <c r="G153" s="887"/>
      <c r="H153" s="918" t="s">
        <v>90</v>
      </c>
      <c r="I153" s="918"/>
      <c r="J153" s="888"/>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919"/>
      <c r="F163" s="157"/>
      <c r="G163" s="157"/>
      <c r="H163" s="157"/>
      <c r="I163" s="157"/>
      <c r="J163" s="233"/>
      <c r="K163" s="234"/>
    </row>
    <row r="164" spans="1:18" ht="95.25" customHeight="1">
      <c r="A164" s="823" t="s">
        <v>97</v>
      </c>
      <c r="B164" s="236" t="s">
        <v>98</v>
      </c>
      <c r="C164" s="1161" t="s">
        <v>9</v>
      </c>
      <c r="D164" s="238" t="s">
        <v>99</v>
      </c>
      <c r="E164" s="238" t="s">
        <v>100</v>
      </c>
      <c r="F164" s="920" t="s">
        <v>101</v>
      </c>
      <c r="G164" s="238" t="s">
        <v>102</v>
      </c>
      <c r="H164" s="238" t="s">
        <v>103</v>
      </c>
      <c r="I164" s="240" t="s">
        <v>104</v>
      </c>
      <c r="J164" s="824" t="s">
        <v>105</v>
      </c>
      <c r="K164" s="824"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780" t="s">
        <v>108</v>
      </c>
      <c r="B176" s="1781" t="s">
        <v>109</v>
      </c>
      <c r="C176" s="1782" t="s">
        <v>9</v>
      </c>
      <c r="D176" s="825" t="s">
        <v>110</v>
      </c>
      <c r="E176" s="921"/>
      <c r="F176" s="921"/>
      <c r="G176" s="893"/>
      <c r="H176" s="894"/>
      <c r="I176" s="1421" t="s">
        <v>111</v>
      </c>
      <c r="J176" s="1783"/>
      <c r="K176" s="1783"/>
      <c r="L176" s="1783"/>
      <c r="M176" s="1783"/>
      <c r="N176" s="1783"/>
      <c r="O176" s="1754"/>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2</v>
      </c>
      <c r="E180" s="41"/>
      <c r="F180" s="41"/>
      <c r="G180" s="271">
        <f t="shared" si="19"/>
        <v>2</v>
      </c>
      <c r="H180" s="272"/>
      <c r="I180" s="104"/>
      <c r="J180" s="41"/>
      <c r="K180" s="41"/>
      <c r="L180" s="41">
        <v>1</v>
      </c>
      <c r="M180" s="41">
        <v>1</v>
      </c>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2</v>
      </c>
      <c r="E185" s="108">
        <f>SUM(E178:E184)</f>
        <v>0</v>
      </c>
      <c r="F185" s="108">
        <f>SUM(F178:F184)</f>
        <v>0</v>
      </c>
      <c r="G185" s="212">
        <f t="shared" ref="G185:O185" si="20">SUM(G178:G184)</f>
        <v>2</v>
      </c>
      <c r="H185" s="273">
        <f t="shared" si="20"/>
        <v>0</v>
      </c>
      <c r="I185" s="107">
        <f t="shared" si="20"/>
        <v>0</v>
      </c>
      <c r="J185" s="108">
        <f t="shared" si="20"/>
        <v>0</v>
      </c>
      <c r="K185" s="108">
        <f t="shared" si="20"/>
        <v>0</v>
      </c>
      <c r="L185" s="108">
        <f t="shared" si="20"/>
        <v>1</v>
      </c>
      <c r="M185" s="108">
        <f t="shared" si="20"/>
        <v>1</v>
      </c>
      <c r="N185" s="108">
        <f t="shared" si="20"/>
        <v>0</v>
      </c>
      <c r="O185" s="109">
        <f t="shared" si="20"/>
        <v>0</v>
      </c>
    </row>
    <row r="186" spans="1:15" ht="33" customHeight="1" thickBot="1"/>
    <row r="187" spans="1:15" ht="19.5" customHeight="1">
      <c r="A187" s="1758" t="s">
        <v>117</v>
      </c>
      <c r="B187" s="1781" t="s">
        <v>109</v>
      </c>
      <c r="C187" s="1398" t="s">
        <v>9</v>
      </c>
      <c r="D187" s="1400" t="s">
        <v>118</v>
      </c>
      <c r="E187" s="1784"/>
      <c r="F187" s="1784"/>
      <c r="G187" s="1742"/>
      <c r="H187" s="174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68</v>
      </c>
      <c r="E191" s="41"/>
      <c r="F191" s="41"/>
      <c r="G191" s="279">
        <f t="shared" si="21"/>
        <v>68</v>
      </c>
      <c r="H191" s="104"/>
      <c r="I191" s="41">
        <v>68</v>
      </c>
      <c r="J191" s="41"/>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68</v>
      </c>
      <c r="E196" s="108">
        <f t="shared" si="22"/>
        <v>0</v>
      </c>
      <c r="F196" s="108">
        <f t="shared" si="22"/>
        <v>0</v>
      </c>
      <c r="G196" s="280">
        <f t="shared" si="22"/>
        <v>68</v>
      </c>
      <c r="H196" s="107">
        <f t="shared" si="22"/>
        <v>0</v>
      </c>
      <c r="I196" s="108">
        <f t="shared" si="22"/>
        <v>68</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922" t="s">
        <v>129</v>
      </c>
      <c r="B201" s="285" t="s">
        <v>109</v>
      </c>
      <c r="C201" s="286" t="s">
        <v>9</v>
      </c>
      <c r="D201" s="828" t="s">
        <v>130</v>
      </c>
      <c r="E201" s="288" t="s">
        <v>131</v>
      </c>
      <c r="F201" s="288" t="s">
        <v>132</v>
      </c>
      <c r="G201" s="286" t="s">
        <v>133</v>
      </c>
      <c r="H201" s="923" t="s">
        <v>134</v>
      </c>
      <c r="I201" s="829" t="s">
        <v>135</v>
      </c>
      <c r="J201" s="830"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924" t="s">
        <v>139</v>
      </c>
      <c r="B212" s="307" t="s">
        <v>140</v>
      </c>
      <c r="C212" s="308">
        <v>2014</v>
      </c>
      <c r="D212" s="309">
        <v>2015</v>
      </c>
      <c r="E212" s="309">
        <v>2016</v>
      </c>
      <c r="F212" s="309">
        <v>2017</v>
      </c>
      <c r="G212" s="309">
        <v>2018</v>
      </c>
      <c r="H212" s="309">
        <v>2019</v>
      </c>
      <c r="I212" s="310">
        <v>2020</v>
      </c>
    </row>
    <row r="213" spans="1:12" ht="15" customHeight="1">
      <c r="A213" t="s">
        <v>141</v>
      </c>
      <c r="B213" s="1498" t="s">
        <v>242</v>
      </c>
      <c r="C213" s="73"/>
      <c r="D213" s="127"/>
      <c r="E213" s="127">
        <v>280225.71999999997</v>
      </c>
      <c r="F213" s="127"/>
      <c r="G213" s="127"/>
      <c r="H213" s="127"/>
      <c r="I213" s="311"/>
    </row>
    <row r="214" spans="1:12">
      <c r="A214" t="s">
        <v>142</v>
      </c>
      <c r="B214" s="1499"/>
      <c r="C214" s="73"/>
      <c r="D214" s="127"/>
      <c r="E214" s="127">
        <v>142927.22</v>
      </c>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c r="F216" s="127"/>
      <c r="G216" s="127"/>
      <c r="H216" s="127"/>
      <c r="I216" s="311"/>
    </row>
    <row r="217" spans="1:12">
      <c r="A217" t="s">
        <v>145</v>
      </c>
      <c r="B217" s="1499"/>
      <c r="C217" s="73"/>
      <c r="D217" s="127"/>
      <c r="E217" s="1162">
        <v>14224.4</v>
      </c>
      <c r="F217" s="127"/>
      <c r="G217" s="127"/>
      <c r="H217" s="127"/>
      <c r="I217" s="311"/>
    </row>
    <row r="218" spans="1:12" ht="28.8">
      <c r="A218" s="31" t="s">
        <v>146</v>
      </c>
      <c r="B218" s="1499"/>
      <c r="C218" s="73"/>
      <c r="D218" s="127"/>
      <c r="E218" s="127">
        <v>123074.1</v>
      </c>
      <c r="F218" s="127"/>
      <c r="G218" s="127"/>
      <c r="H218" s="127"/>
      <c r="I218" s="311"/>
    </row>
    <row r="219" spans="1:12" ht="15" thickBot="1">
      <c r="A219" s="312"/>
      <c r="B219" s="1500"/>
      <c r="C219" s="45" t="s">
        <v>13</v>
      </c>
      <c r="D219" s="313">
        <f>SUM(D214:D218)</f>
        <v>0</v>
      </c>
      <c r="E219" s="313">
        <f>SUM(E214:E218)</f>
        <v>280225.71999999997</v>
      </c>
      <c r="F219" s="313">
        <f t="shared" ref="F219:I219" si="24">SUM(F214:F218)</f>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Y227"/>
  <sheetViews>
    <sheetView topLeftCell="A229"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147</v>
      </c>
      <c r="C1" s="1471"/>
      <c r="D1" s="1471"/>
      <c r="E1" s="1471"/>
      <c r="F1" s="1471"/>
    </row>
    <row r="2" spans="1:25" s="2" customFormat="1" ht="20.100000000000001" customHeight="1" thickBot="1"/>
    <row r="3" spans="1:25" s="5" customFormat="1" ht="20.100000000000001" customHeight="1">
      <c r="A3" s="3" t="s">
        <v>2</v>
      </c>
      <c r="B3" s="4"/>
      <c r="C3" s="4"/>
      <c r="D3" s="4"/>
      <c r="E3" s="4"/>
      <c r="F3" s="1874"/>
      <c r="G3" s="1874"/>
      <c r="H3" s="1874"/>
      <c r="I3" s="1874"/>
      <c r="J3" s="1874"/>
      <c r="K3" s="1874"/>
      <c r="L3" s="1874"/>
      <c r="M3" s="1874"/>
      <c r="N3" s="1874"/>
      <c r="O3" s="1875"/>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9"/>
      <c r="B15" s="10"/>
      <c r="C15" s="11"/>
      <c r="D15" s="1546" t="s">
        <v>5</v>
      </c>
      <c r="E15" s="1547"/>
      <c r="F15" s="1547"/>
      <c r="G15" s="1547"/>
      <c r="H15" s="12"/>
      <c r="I15" s="13" t="s">
        <v>6</v>
      </c>
      <c r="J15" s="14"/>
      <c r="K15" s="14"/>
      <c r="L15" s="14"/>
      <c r="M15" s="14"/>
      <c r="N15" s="14"/>
      <c r="O15" s="15"/>
      <c r="P15" s="16"/>
      <c r="Q15" s="17"/>
      <c r="R15" s="18"/>
      <c r="S15" s="18"/>
      <c r="T15" s="18"/>
      <c r="U15" s="18"/>
      <c r="V15" s="18"/>
      <c r="W15" s="16"/>
      <c r="X15" s="16"/>
      <c r="Y15" s="17"/>
    </row>
    <row r="16" spans="1:25" s="31" customFormat="1" ht="129" customHeight="1">
      <c r="A16" s="20"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c r="E19" s="41"/>
      <c r="F19" s="41"/>
      <c r="G19" s="35">
        <f t="shared" si="0"/>
        <v>0</v>
      </c>
      <c r="H19" s="42"/>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0</v>
      </c>
      <c r="E24" s="47">
        <f>SUM(E17:E23)</f>
        <v>0</v>
      </c>
      <c r="F24" s="47">
        <f>SUM(F17:F23)</f>
        <v>0</v>
      </c>
      <c r="G24" s="48">
        <f>SUM(D24:F24)</f>
        <v>0</v>
      </c>
      <c r="H24" s="49">
        <f>SUM(H17:H23)</f>
        <v>0</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9"/>
      <c r="B26" s="10"/>
      <c r="C26" s="53"/>
      <c r="D26" s="1550" t="s">
        <v>5</v>
      </c>
      <c r="E26" s="1551"/>
      <c r="F26" s="1551"/>
      <c r="G26" s="1552"/>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c r="E30" s="41"/>
      <c r="F30" s="41"/>
      <c r="G30" s="59">
        <f t="shared" si="2"/>
        <v>0</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0</v>
      </c>
      <c r="E35" s="47">
        <f>SUM(E28:E34)</f>
        <v>0</v>
      </c>
      <c r="F35" s="47">
        <f>SUM(F28:F34)</f>
        <v>0</v>
      </c>
      <c r="G35" s="51">
        <f t="shared" si="2"/>
        <v>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67" t="s">
        <v>24</v>
      </c>
      <c r="B39" s="68" t="s">
        <v>8</v>
      </c>
      <c r="C39" s="69" t="s">
        <v>9</v>
      </c>
      <c r="D39" s="70"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0</v>
      </c>
      <c r="E47" s="75">
        <f>SUM(E40:E46)</f>
        <v>0</v>
      </c>
      <c r="F47" s="76"/>
      <c r="G47" s="38"/>
      <c r="H47" s="38"/>
    </row>
    <row r="48" spans="1:17" s="38" customFormat="1" ht="15" thickBot="1">
      <c r="A48" s="77"/>
      <c r="B48" s="78"/>
      <c r="C48" s="79"/>
    </row>
    <row r="49" spans="1:15" ht="83.25" customHeight="1">
      <c r="A49" s="80" t="s">
        <v>27</v>
      </c>
      <c r="B49" s="68" t="s">
        <v>8</v>
      </c>
      <c r="C49" s="81" t="s">
        <v>9</v>
      </c>
      <c r="D49" s="70"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555" t="s">
        <v>37</v>
      </c>
      <c r="B60" s="87"/>
      <c r="C60" s="1557" t="s">
        <v>9</v>
      </c>
      <c r="D60" s="1873" t="s">
        <v>38</v>
      </c>
      <c r="E60" s="88" t="s">
        <v>6</v>
      </c>
      <c r="F60" s="89"/>
      <c r="G60" s="89"/>
      <c r="H60" s="89"/>
      <c r="I60" s="89"/>
      <c r="J60" s="89"/>
      <c r="K60" s="89"/>
      <c r="L60" s="90"/>
    </row>
    <row r="61" spans="1:15" ht="115.5" customHeight="1">
      <c r="A61" s="1556"/>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c r="E64" s="104"/>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67" t="s">
        <v>39</v>
      </c>
      <c r="B71" s="68" t="s">
        <v>8</v>
      </c>
      <c r="C71" s="69" t="s">
        <v>9</v>
      </c>
      <c r="D71" s="115" t="s">
        <v>40</v>
      </c>
      <c r="E71" s="115" t="s">
        <v>41</v>
      </c>
      <c r="F71" s="116" t="s">
        <v>42</v>
      </c>
      <c r="G71" s="117"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39" t="s">
        <v>45</v>
      </c>
      <c r="B84" s="140" t="s">
        <v>46</v>
      </c>
      <c r="C84" s="141" t="s">
        <v>9</v>
      </c>
      <c r="D84" s="142"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559" t="s">
        <v>56</v>
      </c>
      <c r="B96" s="1561" t="s">
        <v>57</v>
      </c>
      <c r="C96" s="1563" t="s">
        <v>9</v>
      </c>
      <c r="D96" s="1564" t="s">
        <v>58</v>
      </c>
      <c r="E96" s="1565"/>
      <c r="F96" s="154" t="s">
        <v>59</v>
      </c>
      <c r="G96" s="155"/>
      <c r="H96" s="155"/>
      <c r="I96" s="155"/>
      <c r="J96" s="155"/>
      <c r="K96" s="155"/>
      <c r="L96" s="155"/>
      <c r="M96" s="156"/>
      <c r="N96" s="157"/>
      <c r="O96" s="157"/>
      <c r="P96" s="157"/>
    </row>
    <row r="97" spans="1:16" ht="100.5" customHeight="1">
      <c r="A97" s="1870"/>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559" t="s">
        <v>64</v>
      </c>
      <c r="B107" s="1561" t="s">
        <v>57</v>
      </c>
      <c r="C107" s="1563" t="s">
        <v>9</v>
      </c>
      <c r="D107" s="1872" t="s">
        <v>65</v>
      </c>
      <c r="E107" s="154" t="s">
        <v>66</v>
      </c>
      <c r="F107" s="155"/>
      <c r="G107" s="155"/>
      <c r="H107" s="155"/>
      <c r="I107" s="155"/>
      <c r="J107" s="155"/>
      <c r="K107" s="155"/>
      <c r="L107" s="156"/>
      <c r="M107" s="177"/>
      <c r="N107" s="177"/>
    </row>
    <row r="108" spans="1:16" ht="103.5" customHeight="1">
      <c r="A108" s="1870"/>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559" t="s">
        <v>67</v>
      </c>
      <c r="B118" s="1561" t="s">
        <v>57</v>
      </c>
      <c r="C118" s="1563" t="s">
        <v>9</v>
      </c>
      <c r="D118" s="1872" t="s">
        <v>68</v>
      </c>
      <c r="E118" s="154" t="s">
        <v>66</v>
      </c>
      <c r="F118" s="155"/>
      <c r="G118" s="155"/>
      <c r="H118" s="155"/>
      <c r="I118" s="155"/>
      <c r="J118" s="155"/>
      <c r="K118" s="155"/>
      <c r="L118" s="156"/>
      <c r="M118" s="177"/>
      <c r="N118" s="177"/>
    </row>
    <row r="119" spans="1:14" ht="120.75" customHeight="1">
      <c r="A119" s="1870"/>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559" t="s">
        <v>69</v>
      </c>
      <c r="B129" s="1561" t="s">
        <v>57</v>
      </c>
      <c r="C129" s="180" t="s">
        <v>9</v>
      </c>
      <c r="D129" s="181" t="s">
        <v>70</v>
      </c>
      <c r="E129" s="182"/>
      <c r="F129" s="182"/>
      <c r="G129" s="183"/>
      <c r="H129" s="177"/>
      <c r="I129" s="177"/>
      <c r="J129" s="177"/>
      <c r="K129" s="177"/>
      <c r="L129" s="177"/>
      <c r="M129" s="177"/>
      <c r="N129" s="177"/>
    </row>
    <row r="130" spans="1:16" ht="77.25" customHeight="1">
      <c r="A130" s="1870"/>
      <c r="B130" s="1443"/>
      <c r="C130" s="184"/>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572" t="s">
        <v>75</v>
      </c>
      <c r="B142" s="1574" t="s">
        <v>57</v>
      </c>
      <c r="C142" s="1575" t="s">
        <v>9</v>
      </c>
      <c r="D142" s="195" t="s">
        <v>76</v>
      </c>
      <c r="E142" s="196"/>
      <c r="F142" s="196"/>
      <c r="G142" s="196"/>
      <c r="H142" s="196"/>
      <c r="I142" s="197"/>
      <c r="J142" s="1576" t="s">
        <v>77</v>
      </c>
      <c r="K142" s="1577"/>
      <c r="L142" s="1577"/>
      <c r="M142" s="1577"/>
      <c r="N142" s="1578"/>
      <c r="O142" s="157"/>
      <c r="P142" s="157"/>
    </row>
    <row r="143" spans="1:16" ht="113.25" customHeight="1">
      <c r="A143" s="1871"/>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579" t="s">
        <v>88</v>
      </c>
      <c r="B153" s="1574" t="s">
        <v>57</v>
      </c>
      <c r="C153" s="1580" t="s">
        <v>9</v>
      </c>
      <c r="D153" s="217" t="s">
        <v>89</v>
      </c>
      <c r="E153" s="217"/>
      <c r="F153" s="218"/>
      <c r="G153" s="218"/>
      <c r="H153" s="217" t="s">
        <v>90</v>
      </c>
      <c r="I153" s="217"/>
      <c r="J153" s="219"/>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232"/>
      <c r="F163" s="157"/>
      <c r="G163" s="157"/>
      <c r="H163" s="157"/>
      <c r="I163" s="157"/>
      <c r="J163" s="233"/>
      <c r="K163" s="234"/>
    </row>
    <row r="164" spans="1:18" ht="95.25" customHeight="1">
      <c r="A164" s="235" t="s">
        <v>97</v>
      </c>
      <c r="B164" s="236" t="s">
        <v>98</v>
      </c>
      <c r="C164" s="237" t="s">
        <v>9</v>
      </c>
      <c r="D164" s="238" t="s">
        <v>99</v>
      </c>
      <c r="E164" s="238" t="s">
        <v>100</v>
      </c>
      <c r="F164" s="239" t="s">
        <v>101</v>
      </c>
      <c r="G164" s="238" t="s">
        <v>102</v>
      </c>
      <c r="H164" s="238" t="s">
        <v>103</v>
      </c>
      <c r="I164" s="240" t="s">
        <v>104</v>
      </c>
      <c r="J164" s="241" t="s">
        <v>105</v>
      </c>
      <c r="K164" s="241" t="s">
        <v>106</v>
      </c>
      <c r="L164" s="242"/>
    </row>
    <row r="165" spans="1:18" ht="15.75" customHeight="1">
      <c r="A165" s="1411"/>
      <c r="B165" s="1412"/>
      <c r="C165" s="243">
        <v>2014</v>
      </c>
      <c r="D165" s="167"/>
      <c r="E165" s="167"/>
      <c r="F165" s="167"/>
      <c r="G165" s="167"/>
      <c r="H165" s="167"/>
      <c r="I165" s="168"/>
      <c r="J165" s="244">
        <f>SUM(D165,F165,H165)</f>
        <v>0</v>
      </c>
      <c r="K165" s="245">
        <f>SUM(E165,G165,I165)</f>
        <v>0</v>
      </c>
      <c r="L165" s="242"/>
    </row>
    <row r="166" spans="1:18">
      <c r="A166" s="1413"/>
      <c r="B166" s="1414"/>
      <c r="C166" s="246">
        <v>2015</v>
      </c>
      <c r="D166" s="247"/>
      <c r="E166" s="247"/>
      <c r="F166" s="247"/>
      <c r="G166" s="247"/>
      <c r="H166" s="247"/>
      <c r="I166" s="248"/>
      <c r="J166" s="249">
        <f t="shared" ref="J166:K171" si="17">SUM(D166,F166,H166)</f>
        <v>0</v>
      </c>
      <c r="K166" s="250">
        <f t="shared" si="17"/>
        <v>0</v>
      </c>
      <c r="L166" s="242"/>
    </row>
    <row r="167" spans="1:18">
      <c r="A167" s="1413"/>
      <c r="B167" s="1414"/>
      <c r="C167" s="246">
        <v>2016</v>
      </c>
      <c r="D167" s="247"/>
      <c r="E167" s="247"/>
      <c r="F167" s="247"/>
      <c r="G167" s="247"/>
      <c r="H167" s="247"/>
      <c r="I167" s="248"/>
      <c r="J167" s="249">
        <f t="shared" si="17"/>
        <v>0</v>
      </c>
      <c r="K167" s="250">
        <f t="shared" si="17"/>
        <v>0</v>
      </c>
    </row>
    <row r="168" spans="1:18">
      <c r="A168" s="1413"/>
      <c r="B168" s="1414"/>
      <c r="C168" s="246">
        <v>2017</v>
      </c>
      <c r="D168" s="247"/>
      <c r="E168" s="157"/>
      <c r="F168" s="247"/>
      <c r="G168" s="247"/>
      <c r="H168" s="247"/>
      <c r="I168" s="248"/>
      <c r="J168" s="249">
        <f t="shared" si="17"/>
        <v>0</v>
      </c>
      <c r="K168" s="250">
        <f t="shared" si="17"/>
        <v>0</v>
      </c>
    </row>
    <row r="169" spans="1:18">
      <c r="A169" s="1413"/>
      <c r="B169" s="1414"/>
      <c r="C169" s="251">
        <v>2018</v>
      </c>
      <c r="D169" s="247"/>
      <c r="E169" s="247"/>
      <c r="F169" s="247"/>
      <c r="G169" s="252"/>
      <c r="H169" s="247"/>
      <c r="I169" s="248"/>
      <c r="J169" s="249">
        <f t="shared" si="17"/>
        <v>0</v>
      </c>
      <c r="K169" s="250">
        <f t="shared" si="17"/>
        <v>0</v>
      </c>
      <c r="L169" s="242"/>
    </row>
    <row r="170" spans="1:18">
      <c r="A170" s="1413"/>
      <c r="B170" s="1414"/>
      <c r="C170" s="246">
        <v>2019</v>
      </c>
      <c r="D170" s="157"/>
      <c r="E170" s="247"/>
      <c r="F170" s="247"/>
      <c r="G170" s="247"/>
      <c r="H170" s="252"/>
      <c r="I170" s="248"/>
      <c r="J170" s="249">
        <f t="shared" si="17"/>
        <v>0</v>
      </c>
      <c r="K170" s="250">
        <f t="shared" si="17"/>
        <v>0</v>
      </c>
      <c r="L170" s="242"/>
    </row>
    <row r="171" spans="1:18">
      <c r="A171" s="1413"/>
      <c r="B171" s="1414"/>
      <c r="C171" s="251">
        <v>2020</v>
      </c>
      <c r="D171" s="247"/>
      <c r="E171" s="247"/>
      <c r="F171" s="247"/>
      <c r="G171" s="247"/>
      <c r="H171" s="247"/>
      <c r="I171" s="248"/>
      <c r="J171" s="249">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584" t="s">
        <v>108</v>
      </c>
      <c r="B176" s="1586" t="s">
        <v>109</v>
      </c>
      <c r="C176" s="1587" t="s">
        <v>9</v>
      </c>
      <c r="D176" s="260" t="s">
        <v>110</v>
      </c>
      <c r="E176" s="261"/>
      <c r="F176" s="261"/>
      <c r="G176" s="262"/>
      <c r="H176" s="263"/>
      <c r="I176" s="1588" t="s">
        <v>111</v>
      </c>
      <c r="J176" s="1589"/>
      <c r="K176" s="1589"/>
      <c r="L176" s="1589"/>
      <c r="M176" s="1589"/>
      <c r="N176" s="1589"/>
      <c r="O176" s="1590"/>
    </row>
    <row r="177" spans="1:15" s="31" customFormat="1" ht="129.75" customHeight="1">
      <c r="A177" s="1585"/>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c r="E180" s="41"/>
      <c r="F180" s="41"/>
      <c r="G180" s="271">
        <f t="shared" si="19"/>
        <v>0</v>
      </c>
      <c r="H180" s="272"/>
      <c r="I180" s="104"/>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0</v>
      </c>
      <c r="E185" s="108">
        <f>SUM(E178:E184)</f>
        <v>0</v>
      </c>
      <c r="F185" s="108">
        <f>SUM(F178:F184)</f>
        <v>0</v>
      </c>
      <c r="G185" s="212">
        <f t="shared" ref="G185:O185" si="20">SUM(G178:G184)</f>
        <v>0</v>
      </c>
      <c r="H185" s="273">
        <f t="shared" si="20"/>
        <v>0</v>
      </c>
      <c r="I185" s="107">
        <f t="shared" si="20"/>
        <v>0</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595" t="s">
        <v>117</v>
      </c>
      <c r="B187" s="1586" t="s">
        <v>109</v>
      </c>
      <c r="C187" s="1398" t="s">
        <v>9</v>
      </c>
      <c r="D187" s="1400" t="s">
        <v>118</v>
      </c>
      <c r="E187" s="1581"/>
      <c r="F187" s="1581"/>
      <c r="G187" s="1582"/>
      <c r="H187" s="158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c r="F191" s="41"/>
      <c r="G191" s="279">
        <f t="shared" si="21"/>
        <v>0</v>
      </c>
      <c r="H191" s="104"/>
      <c r="I191" s="41"/>
      <c r="J191" s="41"/>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f t="shared" si="22"/>
        <v>0</v>
      </c>
      <c r="F196" s="108">
        <f t="shared" si="22"/>
        <v>0</v>
      </c>
      <c r="G196" s="280">
        <f t="shared" si="22"/>
        <v>0</v>
      </c>
      <c r="H196" s="107">
        <f t="shared" si="22"/>
        <v>0</v>
      </c>
      <c r="I196" s="108">
        <f t="shared" si="22"/>
        <v>0</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284" t="s">
        <v>129</v>
      </c>
      <c r="B201" s="285" t="s">
        <v>109</v>
      </c>
      <c r="C201" s="286" t="s">
        <v>9</v>
      </c>
      <c r="D201" s="287" t="s">
        <v>130</v>
      </c>
      <c r="E201" s="288" t="s">
        <v>131</v>
      </c>
      <c r="F201" s="288" t="s">
        <v>132</v>
      </c>
      <c r="G201" s="286" t="s">
        <v>133</v>
      </c>
      <c r="H201" s="289" t="s">
        <v>134</v>
      </c>
      <c r="I201" s="290" t="s">
        <v>135</v>
      </c>
      <c r="J201" s="291"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306" t="s">
        <v>139</v>
      </c>
      <c r="B212" s="307" t="s">
        <v>140</v>
      </c>
      <c r="C212" s="308">
        <v>2014</v>
      </c>
      <c r="D212" s="309">
        <v>2015</v>
      </c>
      <c r="E212" s="309">
        <v>2016</v>
      </c>
      <c r="F212" s="309">
        <v>2017</v>
      </c>
      <c r="G212" s="309">
        <v>2018</v>
      </c>
      <c r="H212" s="309">
        <v>2019</v>
      </c>
      <c r="I212" s="310">
        <v>2020</v>
      </c>
    </row>
    <row r="213" spans="1:12" ht="15" customHeight="1">
      <c r="A213" t="s">
        <v>141</v>
      </c>
      <c r="B213" s="1498"/>
      <c r="C213" s="73"/>
      <c r="D213" s="127"/>
      <c r="E213" s="127"/>
      <c r="F213" s="127"/>
      <c r="G213" s="127"/>
      <c r="H213" s="127"/>
      <c r="I213" s="311"/>
    </row>
    <row r="214" spans="1:12">
      <c r="A214" t="s">
        <v>142</v>
      </c>
      <c r="B214" s="1499"/>
      <c r="C214" s="73"/>
      <c r="D214" s="127"/>
      <c r="E214" s="127"/>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c r="F216" s="127"/>
      <c r="G216" s="127"/>
      <c r="H216" s="127"/>
      <c r="I216" s="311"/>
    </row>
    <row r="217" spans="1:12">
      <c r="A217" t="s">
        <v>145</v>
      </c>
      <c r="B217" s="1499"/>
      <c r="C217" s="73"/>
      <c r="D217" s="127"/>
      <c r="E217" s="127"/>
      <c r="F217" s="127"/>
      <c r="G217" s="127"/>
      <c r="H217" s="127"/>
      <c r="I217" s="311"/>
    </row>
    <row r="218" spans="1:12" ht="28.8">
      <c r="A218" s="31" t="s">
        <v>146</v>
      </c>
      <c r="B218" s="1499"/>
      <c r="C218" s="73"/>
      <c r="D218" s="127"/>
      <c r="E218" s="127"/>
      <c r="F218" s="127"/>
      <c r="G218" s="127"/>
      <c r="H218" s="127"/>
      <c r="I218" s="311"/>
    </row>
    <row r="219" spans="1:12" ht="15" thickBot="1">
      <c r="A219" s="312"/>
      <c r="B219" s="1500"/>
      <c r="C219" s="45" t="s">
        <v>13</v>
      </c>
      <c r="D219" s="313">
        <f>SUM(D214:D218)</f>
        <v>0</v>
      </c>
      <c r="E219" s="313">
        <f t="shared" ref="E219:I219" si="24">SUM(E214:E218)</f>
        <v>0</v>
      </c>
      <c r="F219" s="313">
        <f t="shared" si="24"/>
        <v>0</v>
      </c>
      <c r="G219" s="313">
        <f t="shared" si="24"/>
        <v>0</v>
      </c>
      <c r="H219" s="313">
        <f t="shared" si="24"/>
        <v>0</v>
      </c>
      <c r="I219" s="31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Y227"/>
  <sheetViews>
    <sheetView topLeftCell="A193"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1</v>
      </c>
      <c r="C1" s="1471"/>
      <c r="D1" s="1471"/>
      <c r="E1" s="1471"/>
      <c r="F1" s="1471"/>
    </row>
    <row r="2" spans="1:25" s="2" customFormat="1" ht="20.100000000000001" customHeight="1" thickBot="1"/>
    <row r="3" spans="1:25" s="5" customFormat="1" ht="20.100000000000001" customHeight="1">
      <c r="A3" s="3" t="s">
        <v>2</v>
      </c>
      <c r="B3" s="4"/>
      <c r="C3" s="4"/>
      <c r="D3" s="4"/>
      <c r="E3" s="4"/>
      <c r="F3" s="1874"/>
      <c r="G3" s="1874"/>
      <c r="H3" s="1874"/>
      <c r="I3" s="1874"/>
      <c r="J3" s="1874"/>
      <c r="K3" s="1874"/>
      <c r="L3" s="1874"/>
      <c r="M3" s="1874"/>
      <c r="N3" s="1874"/>
      <c r="O3" s="1875"/>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9"/>
      <c r="B15" s="10"/>
      <c r="C15" s="11"/>
      <c r="D15" s="1546" t="s">
        <v>5</v>
      </c>
      <c r="E15" s="1547"/>
      <c r="F15" s="1547"/>
      <c r="G15" s="1547"/>
      <c r="H15" s="12"/>
      <c r="I15" s="13" t="s">
        <v>6</v>
      </c>
      <c r="J15" s="14"/>
      <c r="K15" s="14"/>
      <c r="L15" s="14"/>
      <c r="M15" s="14"/>
      <c r="N15" s="14"/>
      <c r="O15" s="15"/>
      <c r="P15" s="16"/>
      <c r="Q15" s="17"/>
      <c r="R15" s="18"/>
      <c r="S15" s="18"/>
      <c r="T15" s="18"/>
      <c r="U15" s="18"/>
      <c r="V15" s="18"/>
      <c r="W15" s="16"/>
      <c r="X15" s="16"/>
      <c r="Y15" s="17"/>
    </row>
    <row r="16" spans="1:25" s="31" customFormat="1" ht="129" customHeight="1">
      <c r="A16" s="20"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c r="E19" s="41"/>
      <c r="F19" s="41"/>
      <c r="G19" s="35">
        <f t="shared" si="0"/>
        <v>0</v>
      </c>
      <c r="H19" s="42"/>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0</v>
      </c>
      <c r="E24" s="47">
        <f>SUM(E17:E23)</f>
        <v>0</v>
      </c>
      <c r="F24" s="47">
        <f>SUM(F17:F23)</f>
        <v>0</v>
      </c>
      <c r="G24" s="48">
        <f>SUM(D24:F24)</f>
        <v>0</v>
      </c>
      <c r="H24" s="49">
        <f>SUM(H17:H23)</f>
        <v>0</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9"/>
      <c r="B26" s="10"/>
      <c r="C26" s="53"/>
      <c r="D26" s="1550" t="s">
        <v>5</v>
      </c>
      <c r="E26" s="1551"/>
      <c r="F26" s="1551"/>
      <c r="G26" s="1552"/>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c r="E30" s="41"/>
      <c r="F30" s="41"/>
      <c r="G30" s="59">
        <f t="shared" si="2"/>
        <v>0</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0</v>
      </c>
      <c r="E35" s="47">
        <f>SUM(E28:E34)</f>
        <v>0</v>
      </c>
      <c r="F35" s="47">
        <f>SUM(F28:F34)</f>
        <v>0</v>
      </c>
      <c r="G35" s="51">
        <f t="shared" si="2"/>
        <v>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67" t="s">
        <v>24</v>
      </c>
      <c r="B39" s="68" t="s">
        <v>8</v>
      </c>
      <c r="C39" s="69" t="s">
        <v>9</v>
      </c>
      <c r="D39" s="70"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0</v>
      </c>
      <c r="E47" s="75">
        <f>SUM(E40:E46)</f>
        <v>0</v>
      </c>
      <c r="F47" s="76"/>
      <c r="G47" s="38"/>
      <c r="H47" s="38"/>
    </row>
    <row r="48" spans="1:17" s="38" customFormat="1" ht="15" thickBot="1">
      <c r="A48" s="77"/>
      <c r="B48" s="78"/>
      <c r="C48" s="79"/>
    </row>
    <row r="49" spans="1:15" ht="83.25" customHeight="1">
      <c r="A49" s="80" t="s">
        <v>27</v>
      </c>
      <c r="B49" s="68" t="s">
        <v>8</v>
      </c>
      <c r="C49" s="81" t="s">
        <v>9</v>
      </c>
      <c r="D49" s="70"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555" t="s">
        <v>37</v>
      </c>
      <c r="B60" s="87"/>
      <c r="C60" s="1557" t="s">
        <v>9</v>
      </c>
      <c r="D60" s="1873" t="s">
        <v>38</v>
      </c>
      <c r="E60" s="88" t="s">
        <v>6</v>
      </c>
      <c r="F60" s="89"/>
      <c r="G60" s="89"/>
      <c r="H60" s="89"/>
      <c r="I60" s="89"/>
      <c r="J60" s="89"/>
      <c r="K60" s="89"/>
      <c r="L60" s="90"/>
    </row>
    <row r="61" spans="1:15" ht="115.5" customHeight="1">
      <c r="A61" s="1556"/>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20</v>
      </c>
      <c r="E64" s="104"/>
      <c r="F64" s="41">
        <v>20</v>
      </c>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20</v>
      </c>
      <c r="E69" s="107">
        <f>SUM(E62:E68)</f>
        <v>0</v>
      </c>
      <c r="F69" s="108">
        <f t="shared" ref="F69:I69" si="4">SUM(F62:F68)</f>
        <v>20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67" t="s">
        <v>39</v>
      </c>
      <c r="B71" s="68" t="s">
        <v>8</v>
      </c>
      <c r="C71" s="69" t="s">
        <v>9</v>
      </c>
      <c r="D71" s="115" t="s">
        <v>40</v>
      </c>
      <c r="E71" s="115" t="s">
        <v>41</v>
      </c>
      <c r="F71" s="116" t="s">
        <v>42</v>
      </c>
      <c r="G71" s="117"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v>11</v>
      </c>
      <c r="E74" s="127"/>
      <c r="F74" s="127"/>
      <c r="G74" s="124">
        <f t="shared" si="5"/>
        <v>11</v>
      </c>
      <c r="H74" s="40"/>
      <c r="I74" s="40">
        <v>1</v>
      </c>
      <c r="J74" s="41">
        <v>10</v>
      </c>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11</v>
      </c>
      <c r="E79" s="106">
        <f>SUM(E72:E78)</f>
        <v>0</v>
      </c>
      <c r="F79" s="106">
        <f>SUM(F72:F78)</f>
        <v>0</v>
      </c>
      <c r="G79" s="129">
        <f>SUM(G72:G78)</f>
        <v>11</v>
      </c>
      <c r="H79" s="130">
        <v>0</v>
      </c>
      <c r="I79" s="131">
        <f t="shared" ref="I79:O79" si="6">SUM(I72:I78)</f>
        <v>1</v>
      </c>
      <c r="J79" s="108">
        <f t="shared" si="6"/>
        <v>10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39" t="s">
        <v>45</v>
      </c>
      <c r="B84" s="140" t="s">
        <v>46</v>
      </c>
      <c r="C84" s="141" t="s">
        <v>9</v>
      </c>
      <c r="D84" s="142"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559" t="s">
        <v>56</v>
      </c>
      <c r="B96" s="1561" t="s">
        <v>57</v>
      </c>
      <c r="C96" s="1563" t="s">
        <v>9</v>
      </c>
      <c r="D96" s="1564" t="s">
        <v>58</v>
      </c>
      <c r="E96" s="1565"/>
      <c r="F96" s="154" t="s">
        <v>59</v>
      </c>
      <c r="G96" s="155"/>
      <c r="H96" s="155"/>
      <c r="I96" s="155"/>
      <c r="J96" s="155"/>
      <c r="K96" s="155"/>
      <c r="L96" s="155"/>
      <c r="M96" s="156"/>
      <c r="N96" s="157"/>
      <c r="O96" s="157"/>
      <c r="P96" s="157"/>
    </row>
    <row r="97" spans="1:16" ht="100.5" customHeight="1">
      <c r="A97" s="1870"/>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559" t="s">
        <v>64</v>
      </c>
      <c r="B107" s="1561" t="s">
        <v>57</v>
      </c>
      <c r="C107" s="1563" t="s">
        <v>9</v>
      </c>
      <c r="D107" s="1872" t="s">
        <v>65</v>
      </c>
      <c r="E107" s="154" t="s">
        <v>66</v>
      </c>
      <c r="F107" s="155"/>
      <c r="G107" s="155"/>
      <c r="H107" s="155"/>
      <c r="I107" s="155"/>
      <c r="J107" s="155"/>
      <c r="K107" s="155"/>
      <c r="L107" s="156"/>
      <c r="M107" s="177"/>
      <c r="N107" s="177"/>
    </row>
    <row r="108" spans="1:16" ht="103.5" customHeight="1">
      <c r="A108" s="1870"/>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559" t="s">
        <v>67</v>
      </c>
      <c r="B118" s="1561" t="s">
        <v>57</v>
      </c>
      <c r="C118" s="1563" t="s">
        <v>9</v>
      </c>
      <c r="D118" s="1872" t="s">
        <v>68</v>
      </c>
      <c r="E118" s="154" t="s">
        <v>66</v>
      </c>
      <c r="F118" s="155"/>
      <c r="G118" s="155"/>
      <c r="H118" s="155"/>
      <c r="I118" s="155"/>
      <c r="J118" s="155"/>
      <c r="K118" s="155"/>
      <c r="L118" s="156"/>
      <c r="M118" s="177"/>
      <c r="N118" s="177"/>
    </row>
    <row r="119" spans="1:14" ht="120.75" customHeight="1">
      <c r="A119" s="1870"/>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559" t="s">
        <v>69</v>
      </c>
      <c r="B129" s="1561" t="s">
        <v>57</v>
      </c>
      <c r="C129" s="180" t="s">
        <v>9</v>
      </c>
      <c r="D129" s="181" t="s">
        <v>70</v>
      </c>
      <c r="E129" s="182"/>
      <c r="F129" s="182"/>
      <c r="G129" s="183"/>
      <c r="H129" s="177"/>
      <c r="I129" s="177"/>
      <c r="J129" s="177"/>
      <c r="K129" s="177"/>
      <c r="L129" s="177"/>
      <c r="M129" s="177"/>
      <c r="N129" s="177"/>
    </row>
    <row r="130" spans="1:16" ht="77.25" customHeight="1">
      <c r="A130" s="1870"/>
      <c r="B130" s="1443"/>
      <c r="C130" s="184"/>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572" t="s">
        <v>75</v>
      </c>
      <c r="B142" s="1574" t="s">
        <v>57</v>
      </c>
      <c r="C142" s="1575" t="s">
        <v>9</v>
      </c>
      <c r="D142" s="195" t="s">
        <v>76</v>
      </c>
      <c r="E142" s="196"/>
      <c r="F142" s="196"/>
      <c r="G142" s="196"/>
      <c r="H142" s="196"/>
      <c r="I142" s="197"/>
      <c r="J142" s="1576" t="s">
        <v>77</v>
      </c>
      <c r="K142" s="1577"/>
      <c r="L142" s="1577"/>
      <c r="M142" s="1577"/>
      <c r="N142" s="1578"/>
      <c r="O142" s="157"/>
      <c r="P142" s="157"/>
    </row>
    <row r="143" spans="1:16" ht="113.25" customHeight="1">
      <c r="A143" s="1871"/>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579" t="s">
        <v>88</v>
      </c>
      <c r="B153" s="1574" t="s">
        <v>57</v>
      </c>
      <c r="C153" s="1580" t="s">
        <v>9</v>
      </c>
      <c r="D153" s="217" t="s">
        <v>89</v>
      </c>
      <c r="E153" s="217"/>
      <c r="F153" s="218"/>
      <c r="G153" s="218"/>
      <c r="H153" s="217" t="s">
        <v>90</v>
      </c>
      <c r="I153" s="217"/>
      <c r="J153" s="219"/>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232"/>
      <c r="F163" s="157"/>
      <c r="G163" s="157"/>
      <c r="H163" s="157"/>
      <c r="I163" s="157"/>
      <c r="J163" s="233"/>
      <c r="K163" s="234"/>
    </row>
    <row r="164" spans="1:18" ht="95.25" customHeight="1">
      <c r="A164" s="235" t="s">
        <v>97</v>
      </c>
      <c r="B164" s="236" t="s">
        <v>98</v>
      </c>
      <c r="C164" s="237" t="s">
        <v>9</v>
      </c>
      <c r="D164" s="238" t="s">
        <v>99</v>
      </c>
      <c r="E164" s="238" t="s">
        <v>100</v>
      </c>
      <c r="F164" s="239" t="s">
        <v>101</v>
      </c>
      <c r="G164" s="238" t="s">
        <v>102</v>
      </c>
      <c r="H164" s="238" t="s">
        <v>103</v>
      </c>
      <c r="I164" s="240" t="s">
        <v>104</v>
      </c>
      <c r="J164" s="241" t="s">
        <v>105</v>
      </c>
      <c r="K164" s="241" t="s">
        <v>106</v>
      </c>
      <c r="L164" s="242"/>
    </row>
    <row r="165" spans="1:18" ht="15.75" customHeight="1">
      <c r="A165" s="1411"/>
      <c r="B165" s="1412"/>
      <c r="C165" s="243">
        <v>2014</v>
      </c>
      <c r="D165" s="167"/>
      <c r="E165" s="167"/>
      <c r="F165" s="167"/>
      <c r="G165" s="167"/>
      <c r="H165" s="167"/>
      <c r="I165" s="168"/>
      <c r="J165" s="244">
        <f>SUM(D165,F165,H165)</f>
        <v>0</v>
      </c>
      <c r="K165" s="245">
        <f>SUM(E165,G165,I165)</f>
        <v>0</v>
      </c>
      <c r="L165" s="242"/>
    </row>
    <row r="166" spans="1:18">
      <c r="A166" s="1413"/>
      <c r="B166" s="1414"/>
      <c r="C166" s="246">
        <v>2015</v>
      </c>
      <c r="D166" s="247"/>
      <c r="E166" s="247"/>
      <c r="F166" s="247"/>
      <c r="G166" s="247"/>
      <c r="H166" s="247"/>
      <c r="I166" s="248"/>
      <c r="J166" s="249">
        <f t="shared" ref="J166:K171" si="17">SUM(D166,F166,H166)</f>
        <v>0</v>
      </c>
      <c r="K166" s="250">
        <f t="shared" si="17"/>
        <v>0</v>
      </c>
      <c r="L166" s="242"/>
    </row>
    <row r="167" spans="1:18">
      <c r="A167" s="1413"/>
      <c r="B167" s="1414"/>
      <c r="C167" s="246">
        <v>2016</v>
      </c>
      <c r="D167" s="247"/>
      <c r="E167" s="247"/>
      <c r="F167" s="247"/>
      <c r="G167" s="247"/>
      <c r="H167" s="247"/>
      <c r="I167" s="248"/>
      <c r="J167" s="249">
        <f t="shared" si="17"/>
        <v>0</v>
      </c>
      <c r="K167" s="250">
        <f t="shared" si="17"/>
        <v>0</v>
      </c>
    </row>
    <row r="168" spans="1:18">
      <c r="A168" s="1413"/>
      <c r="B168" s="1414"/>
      <c r="C168" s="246">
        <v>2017</v>
      </c>
      <c r="D168" s="247"/>
      <c r="E168" s="157"/>
      <c r="F168" s="247"/>
      <c r="G168" s="247"/>
      <c r="H168" s="247"/>
      <c r="I168" s="248"/>
      <c r="J168" s="249">
        <f t="shared" si="17"/>
        <v>0</v>
      </c>
      <c r="K168" s="250">
        <f t="shared" si="17"/>
        <v>0</v>
      </c>
    </row>
    <row r="169" spans="1:18">
      <c r="A169" s="1413"/>
      <c r="B169" s="1414"/>
      <c r="C169" s="251">
        <v>2018</v>
      </c>
      <c r="D169" s="247"/>
      <c r="E169" s="247"/>
      <c r="F169" s="247"/>
      <c r="G169" s="252"/>
      <c r="H169" s="247"/>
      <c r="I169" s="248"/>
      <c r="J169" s="249">
        <f t="shared" si="17"/>
        <v>0</v>
      </c>
      <c r="K169" s="250">
        <f t="shared" si="17"/>
        <v>0</v>
      </c>
      <c r="L169" s="242"/>
    </row>
    <row r="170" spans="1:18">
      <c r="A170" s="1413"/>
      <c r="B170" s="1414"/>
      <c r="C170" s="246">
        <v>2019</v>
      </c>
      <c r="D170" s="157"/>
      <c r="E170" s="247"/>
      <c r="F170" s="247"/>
      <c r="G170" s="247"/>
      <c r="H170" s="252"/>
      <c r="I170" s="248"/>
      <c r="J170" s="249">
        <f t="shared" si="17"/>
        <v>0</v>
      </c>
      <c r="K170" s="250">
        <f t="shared" si="17"/>
        <v>0</v>
      </c>
      <c r="L170" s="242"/>
    </row>
    <row r="171" spans="1:18">
      <c r="A171" s="1413"/>
      <c r="B171" s="1414"/>
      <c r="C171" s="251">
        <v>2020</v>
      </c>
      <c r="D171" s="247"/>
      <c r="E171" s="247"/>
      <c r="F171" s="247"/>
      <c r="G171" s="247"/>
      <c r="H171" s="247"/>
      <c r="I171" s="248"/>
      <c r="J171" s="249">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584" t="s">
        <v>108</v>
      </c>
      <c r="B176" s="1586" t="s">
        <v>109</v>
      </c>
      <c r="C176" s="1587" t="s">
        <v>9</v>
      </c>
      <c r="D176" s="260" t="s">
        <v>110</v>
      </c>
      <c r="E176" s="261"/>
      <c r="F176" s="261"/>
      <c r="G176" s="262"/>
      <c r="H176" s="263"/>
      <c r="I176" s="1588" t="s">
        <v>111</v>
      </c>
      <c r="J176" s="1589"/>
      <c r="K176" s="1589"/>
      <c r="L176" s="1589"/>
      <c r="M176" s="1589"/>
      <c r="N176" s="1589"/>
      <c r="O176" s="1590"/>
    </row>
    <row r="177" spans="1:15" s="31" customFormat="1" ht="129.75" customHeight="1">
      <c r="A177" s="1585"/>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c r="E180" s="41"/>
      <c r="F180" s="41"/>
      <c r="G180" s="271">
        <f t="shared" si="19"/>
        <v>0</v>
      </c>
      <c r="H180" s="272"/>
      <c r="I180" s="104"/>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0</v>
      </c>
      <c r="E185" s="108">
        <f>SUM(E178:E184)</f>
        <v>0</v>
      </c>
      <c r="F185" s="108">
        <f>SUM(F178:F184)</f>
        <v>0</v>
      </c>
      <c r="G185" s="212">
        <f t="shared" ref="G185:O185" si="20">SUM(G178:G184)</f>
        <v>0</v>
      </c>
      <c r="H185" s="273">
        <f t="shared" si="20"/>
        <v>0</v>
      </c>
      <c r="I185" s="107">
        <f t="shared" si="20"/>
        <v>0</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595" t="s">
        <v>117</v>
      </c>
      <c r="B187" s="1586" t="s">
        <v>109</v>
      </c>
      <c r="C187" s="1398" t="s">
        <v>9</v>
      </c>
      <c r="D187" s="1400" t="s">
        <v>118</v>
      </c>
      <c r="E187" s="1581"/>
      <c r="F187" s="1581"/>
      <c r="G187" s="1582"/>
      <c r="H187" s="158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c r="F191" s="41"/>
      <c r="G191" s="279">
        <f t="shared" si="21"/>
        <v>0</v>
      </c>
      <c r="H191" s="104"/>
      <c r="I191" s="41"/>
      <c r="J191" s="41"/>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f t="shared" si="22"/>
        <v>0</v>
      </c>
      <c r="F196" s="108">
        <f t="shared" si="22"/>
        <v>0</v>
      </c>
      <c r="G196" s="280">
        <f t="shared" si="22"/>
        <v>0</v>
      </c>
      <c r="H196" s="107">
        <f t="shared" si="22"/>
        <v>0</v>
      </c>
      <c r="I196" s="108">
        <f t="shared" si="22"/>
        <v>0</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284" t="s">
        <v>129</v>
      </c>
      <c r="B201" s="285" t="s">
        <v>109</v>
      </c>
      <c r="C201" s="286" t="s">
        <v>9</v>
      </c>
      <c r="D201" s="287" t="s">
        <v>130</v>
      </c>
      <c r="E201" s="288" t="s">
        <v>131</v>
      </c>
      <c r="F201" s="288" t="s">
        <v>132</v>
      </c>
      <c r="G201" s="286" t="s">
        <v>133</v>
      </c>
      <c r="H201" s="289" t="s">
        <v>134</v>
      </c>
      <c r="I201" s="290" t="s">
        <v>135</v>
      </c>
      <c r="J201" s="291"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306" t="s">
        <v>139</v>
      </c>
      <c r="B212" s="307" t="s">
        <v>140</v>
      </c>
      <c r="C212" s="308">
        <v>2014</v>
      </c>
      <c r="D212" s="309">
        <v>2015</v>
      </c>
      <c r="E212" s="309">
        <v>2016</v>
      </c>
      <c r="F212" s="309">
        <v>2017</v>
      </c>
      <c r="G212" s="309">
        <v>2018</v>
      </c>
      <c r="H212" s="309">
        <v>2019</v>
      </c>
      <c r="I212" s="310">
        <v>2020</v>
      </c>
    </row>
    <row r="213" spans="1:12" ht="15" customHeight="1">
      <c r="A213" t="s">
        <v>141</v>
      </c>
      <c r="B213" s="1498"/>
      <c r="C213" s="73"/>
      <c r="D213" s="127"/>
      <c r="E213" s="127"/>
      <c r="F213" s="127"/>
      <c r="G213" s="127"/>
      <c r="H213" s="127"/>
      <c r="I213" s="311"/>
    </row>
    <row r="214" spans="1:12">
      <c r="A214" t="s">
        <v>142</v>
      </c>
      <c r="B214" s="1499"/>
      <c r="C214" s="73"/>
      <c r="D214" s="127"/>
      <c r="E214" s="127"/>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v>61260.160000000003</v>
      </c>
      <c r="F216" s="127"/>
      <c r="G216" s="127"/>
      <c r="H216" s="127"/>
      <c r="I216" s="311"/>
    </row>
    <row r="217" spans="1:12">
      <c r="A217" t="s">
        <v>145</v>
      </c>
      <c r="B217" s="1499"/>
      <c r="C217" s="73"/>
      <c r="D217" s="127"/>
      <c r="E217" s="127"/>
      <c r="F217" s="127"/>
      <c r="G217" s="127"/>
      <c r="H217" s="127"/>
      <c r="I217" s="311"/>
    </row>
    <row r="218" spans="1:12" ht="28.8">
      <c r="A218" s="31" t="s">
        <v>146</v>
      </c>
      <c r="B218" s="1499"/>
      <c r="C218" s="73"/>
      <c r="D218" s="127"/>
      <c r="E218" s="127"/>
      <c r="F218" s="127"/>
      <c r="G218" s="127"/>
      <c r="H218" s="127"/>
      <c r="I218" s="311"/>
    </row>
    <row r="219" spans="1:12" ht="15" thickBot="1">
      <c r="A219" s="312"/>
      <c r="B219" s="1500"/>
      <c r="C219" s="45" t="s">
        <v>13</v>
      </c>
      <c r="D219" s="313">
        <f>SUM(D214:D218)</f>
        <v>0</v>
      </c>
      <c r="E219" s="313">
        <f t="shared" ref="E219:I219" si="24">SUM(E214:E218)</f>
        <v>61260.160000000003</v>
      </c>
      <c r="F219" s="313">
        <f t="shared" si="24"/>
        <v>0</v>
      </c>
      <c r="G219" s="313">
        <f t="shared" si="24"/>
        <v>0</v>
      </c>
      <c r="H219" s="313">
        <f t="shared" si="24"/>
        <v>0</v>
      </c>
      <c r="I219" s="31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pageSetUpPr fitToPage="1"/>
  </sheetPr>
  <dimension ref="A1:Y227"/>
  <sheetViews>
    <sheetView topLeftCell="A205" workbookViewId="0">
      <selection activeCell="F84" sqref="F84"/>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436</v>
      </c>
      <c r="C1" s="1471"/>
      <c r="D1" s="1471"/>
      <c r="E1" s="1471"/>
      <c r="F1" s="1471"/>
    </row>
    <row r="2" spans="1:25" s="2" customFormat="1" ht="12" customHeight="1" thickBot="1"/>
    <row r="3" spans="1:25" s="5" customFormat="1" ht="20.100000000000001" customHeight="1">
      <c r="A3" s="1374" t="s">
        <v>2</v>
      </c>
      <c r="B3" s="1375"/>
      <c r="C3" s="1375"/>
      <c r="D3" s="1375"/>
      <c r="E3" s="1375"/>
      <c r="F3" s="1877"/>
      <c r="G3" s="1877"/>
      <c r="H3" s="1877"/>
      <c r="I3" s="1877"/>
      <c r="J3" s="1877"/>
      <c r="K3" s="1877"/>
      <c r="L3" s="1877"/>
      <c r="M3" s="1877"/>
      <c r="N3" s="1877"/>
      <c r="O3" s="1878"/>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68.25"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1365"/>
      <c r="B15" s="1366"/>
      <c r="C15" s="11"/>
      <c r="D15" s="1879" t="s">
        <v>5</v>
      </c>
      <c r="E15" s="1880"/>
      <c r="F15" s="1880"/>
      <c r="G15" s="1880"/>
      <c r="H15" s="1376"/>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865" t="s">
        <v>437</v>
      </c>
      <c r="B17" s="1881"/>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882"/>
      <c r="B18" s="1881"/>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882"/>
      <c r="B19" s="1881"/>
      <c r="C19" s="39">
        <v>2016</v>
      </c>
      <c r="D19" s="40">
        <f>1</f>
        <v>1</v>
      </c>
      <c r="E19" s="41">
        <f>1+3+4</f>
        <v>8</v>
      </c>
      <c r="F19" s="41">
        <f>1+2</f>
        <v>3</v>
      </c>
      <c r="G19" s="35">
        <f t="shared" si="0"/>
        <v>12</v>
      </c>
      <c r="H19" s="42">
        <f>1</f>
        <v>1</v>
      </c>
      <c r="I19" s="41">
        <f>2+6</f>
        <v>8</v>
      </c>
      <c r="J19" s="41"/>
      <c r="K19" s="41"/>
      <c r="L19" s="41">
        <f>1</f>
        <v>1</v>
      </c>
      <c r="M19" s="41"/>
      <c r="N19" s="41"/>
      <c r="O19" s="43">
        <f>2</f>
        <v>2</v>
      </c>
      <c r="P19" s="38"/>
      <c r="Q19" s="38"/>
      <c r="R19" s="38"/>
      <c r="S19" s="38"/>
      <c r="T19" s="38"/>
      <c r="U19" s="38"/>
      <c r="V19" s="38"/>
      <c r="W19" s="38"/>
      <c r="X19" s="38"/>
      <c r="Y19" s="38"/>
    </row>
    <row r="20" spans="1:25">
      <c r="A20" s="1882"/>
      <c r="B20" s="1881"/>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882"/>
      <c r="B21" s="1881"/>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882"/>
      <c r="B22" s="1881"/>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882"/>
      <c r="B23" s="1881"/>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02" customHeight="1" thickBot="1">
      <c r="A24" s="1883"/>
      <c r="B24" s="1884"/>
      <c r="C24" s="45" t="s">
        <v>13</v>
      </c>
      <c r="D24" s="46">
        <f>SUM(D17:D23)</f>
        <v>1</v>
      </c>
      <c r="E24" s="47">
        <f>SUM(E17:E23)</f>
        <v>8</v>
      </c>
      <c r="F24" s="47">
        <f>SUM(F17:F23)</f>
        <v>3</v>
      </c>
      <c r="G24" s="48">
        <f>SUM(D24:F24)</f>
        <v>12</v>
      </c>
      <c r="H24" s="49">
        <f>SUM(H17:H23)</f>
        <v>1</v>
      </c>
      <c r="I24" s="50">
        <f>SUM(I17:I23)</f>
        <v>8</v>
      </c>
      <c r="J24" s="50">
        <f t="shared" ref="J24:N24" si="1">SUM(J17:J23)</f>
        <v>0</v>
      </c>
      <c r="K24" s="50">
        <f t="shared" si="1"/>
        <v>0</v>
      </c>
      <c r="L24" s="50">
        <f t="shared" si="1"/>
        <v>1</v>
      </c>
      <c r="M24" s="50">
        <f t="shared" si="1"/>
        <v>0</v>
      </c>
      <c r="N24" s="50">
        <f t="shared" si="1"/>
        <v>0</v>
      </c>
      <c r="O24" s="51">
        <f>SUM(O17:O23)</f>
        <v>2</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365"/>
      <c r="B26" s="1366"/>
      <c r="C26" s="53"/>
      <c r="D26" s="1885" t="s">
        <v>5</v>
      </c>
      <c r="E26" s="1886"/>
      <c r="F26" s="1886"/>
      <c r="G26" s="1887"/>
      <c r="H26" s="16"/>
      <c r="I26" s="17"/>
      <c r="J26" s="18"/>
      <c r="K26" s="18"/>
      <c r="L26" s="18"/>
      <c r="M26" s="18"/>
      <c r="N26" s="18"/>
      <c r="O26" s="16"/>
      <c r="P26" s="16"/>
    </row>
    <row r="27" spans="1:25" s="31" customFormat="1" ht="93" customHeight="1">
      <c r="A27" s="468"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860" t="s">
        <v>438</v>
      </c>
      <c r="B28" s="1388"/>
      <c r="C28" s="58">
        <v>2014</v>
      </c>
      <c r="D28" s="36"/>
      <c r="E28" s="34"/>
      <c r="F28" s="34"/>
      <c r="G28" s="59">
        <f>SUM(D28:F28)</f>
        <v>0</v>
      </c>
      <c r="H28" s="38"/>
      <c r="I28" s="38"/>
      <c r="J28" s="38"/>
      <c r="K28" s="38"/>
      <c r="L28" s="38"/>
      <c r="M28" s="38"/>
      <c r="N28" s="38"/>
      <c r="O28" s="38"/>
      <c r="P28" s="38"/>
      <c r="Q28" s="8"/>
    </row>
    <row r="29" spans="1:25">
      <c r="A29" s="1861"/>
      <c r="B29" s="1388"/>
      <c r="C29" s="60">
        <v>2015</v>
      </c>
      <c r="D29" s="42"/>
      <c r="E29" s="41"/>
      <c r="F29" s="41"/>
      <c r="G29" s="59">
        <f t="shared" ref="G29:G35" si="2">SUM(D29:F29)</f>
        <v>0</v>
      </c>
      <c r="H29" s="38"/>
      <c r="I29" s="38"/>
      <c r="J29" s="38"/>
      <c r="K29" s="38"/>
      <c r="L29" s="38"/>
      <c r="M29" s="38"/>
      <c r="N29" s="38"/>
      <c r="O29" s="38"/>
      <c r="P29" s="38"/>
      <c r="Q29" s="8"/>
    </row>
    <row r="30" spans="1:25">
      <c r="A30" s="1861"/>
      <c r="B30" s="1388"/>
      <c r="C30" s="60">
        <v>2016</v>
      </c>
      <c r="D30" s="42">
        <v>200</v>
      </c>
      <c r="E30" s="41">
        <f>186486+131</f>
        <v>186617</v>
      </c>
      <c r="F30" s="41">
        <f>22650+428533</f>
        <v>451183</v>
      </c>
      <c r="G30" s="59">
        <f t="shared" si="2"/>
        <v>638000</v>
      </c>
      <c r="H30" s="38"/>
      <c r="I30" s="38"/>
      <c r="J30" s="38"/>
      <c r="K30" s="38"/>
      <c r="L30" s="38"/>
      <c r="M30" s="38"/>
      <c r="N30" s="38"/>
      <c r="O30" s="38"/>
      <c r="P30" s="38"/>
      <c r="Q30" s="8"/>
    </row>
    <row r="31" spans="1:25">
      <c r="A31" s="1861"/>
      <c r="B31" s="1388"/>
      <c r="C31" s="60">
        <v>2017</v>
      </c>
      <c r="D31" s="42"/>
      <c r="E31" s="41"/>
      <c r="F31" s="41"/>
      <c r="G31" s="59">
        <f t="shared" si="2"/>
        <v>0</v>
      </c>
      <c r="H31" s="38"/>
      <c r="I31" s="38"/>
      <c r="J31" s="38"/>
      <c r="K31" s="38"/>
      <c r="L31" s="38"/>
      <c r="M31" s="38"/>
      <c r="N31" s="38"/>
      <c r="O31" s="38"/>
      <c r="P31" s="38"/>
      <c r="Q31" s="8"/>
    </row>
    <row r="32" spans="1:25">
      <c r="A32" s="1861"/>
      <c r="B32" s="1388"/>
      <c r="C32" s="60">
        <v>2018</v>
      </c>
      <c r="D32" s="42"/>
      <c r="E32" s="41"/>
      <c r="F32" s="41"/>
      <c r="G32" s="59">
        <f>SUM(D32:F32)</f>
        <v>0</v>
      </c>
      <c r="H32" s="38"/>
      <c r="I32" s="38"/>
      <c r="J32" s="38"/>
      <c r="K32" s="38"/>
      <c r="L32" s="38"/>
      <c r="M32" s="38"/>
      <c r="N32" s="38"/>
      <c r="O32" s="38"/>
      <c r="P32" s="38"/>
      <c r="Q32" s="8"/>
    </row>
    <row r="33" spans="1:17">
      <c r="A33" s="1861"/>
      <c r="B33" s="1388"/>
      <c r="C33" s="61">
        <v>2019</v>
      </c>
      <c r="D33" s="42"/>
      <c r="E33" s="41"/>
      <c r="F33" s="41"/>
      <c r="G33" s="59">
        <f t="shared" si="2"/>
        <v>0</v>
      </c>
      <c r="H33" s="38"/>
      <c r="I33" s="38"/>
      <c r="J33" s="38"/>
      <c r="K33" s="38"/>
      <c r="L33" s="38"/>
      <c r="M33" s="38"/>
      <c r="N33" s="38"/>
      <c r="O33" s="38"/>
      <c r="P33" s="38"/>
      <c r="Q33" s="8"/>
    </row>
    <row r="34" spans="1:17">
      <c r="A34" s="1861"/>
      <c r="B34" s="1388"/>
      <c r="C34" s="60">
        <v>2020</v>
      </c>
      <c r="D34" s="42"/>
      <c r="E34" s="41"/>
      <c r="F34" s="41"/>
      <c r="G34" s="59">
        <f t="shared" si="2"/>
        <v>0</v>
      </c>
      <c r="H34" s="38"/>
      <c r="I34" s="38"/>
      <c r="J34" s="38"/>
      <c r="K34" s="38"/>
      <c r="L34" s="38"/>
      <c r="M34" s="38"/>
      <c r="N34" s="38"/>
      <c r="O34" s="38"/>
      <c r="P34" s="38"/>
      <c r="Q34" s="8"/>
    </row>
    <row r="35" spans="1:17" ht="77.25" customHeight="1" thickBot="1">
      <c r="A35" s="1389"/>
      <c r="B35" s="1390"/>
      <c r="C35" s="62" t="s">
        <v>13</v>
      </c>
      <c r="D35" s="49">
        <f>SUM(D28:D34)</f>
        <v>200</v>
      </c>
      <c r="E35" s="47">
        <f>SUM(E28:E34)</f>
        <v>186617</v>
      </c>
      <c r="F35" s="47">
        <f>SUM(F28:F34)</f>
        <v>451183</v>
      </c>
      <c r="G35" s="51">
        <f t="shared" si="2"/>
        <v>638000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341" t="s">
        <v>24</v>
      </c>
      <c r="B39" s="1342" t="s">
        <v>8</v>
      </c>
      <c r="C39" s="69" t="s">
        <v>9</v>
      </c>
      <c r="D39" s="1367" t="s">
        <v>25</v>
      </c>
      <c r="E39" s="71" t="s">
        <v>26</v>
      </c>
      <c r="F39" s="72"/>
      <c r="G39" s="30"/>
      <c r="H39" s="30"/>
    </row>
    <row r="40" spans="1:17">
      <c r="A40" s="1860"/>
      <c r="B40" s="1388"/>
      <c r="C40" s="73">
        <v>2014</v>
      </c>
      <c r="D40" s="33"/>
      <c r="E40" s="32"/>
      <c r="F40" s="8"/>
      <c r="G40" s="38"/>
      <c r="H40" s="38"/>
    </row>
    <row r="41" spans="1:17">
      <c r="A41" s="1861"/>
      <c r="B41" s="1388"/>
      <c r="C41" s="74">
        <v>2015</v>
      </c>
      <c r="D41" s="40"/>
      <c r="E41" s="39"/>
      <c r="F41" s="8"/>
      <c r="G41" s="38"/>
      <c r="H41" s="38"/>
    </row>
    <row r="42" spans="1:17">
      <c r="A42" s="1861"/>
      <c r="B42" s="1388"/>
      <c r="C42" s="74">
        <v>2016</v>
      </c>
      <c r="D42" s="40">
        <v>82431</v>
      </c>
      <c r="E42" s="39">
        <v>50991</v>
      </c>
      <c r="F42" s="8"/>
      <c r="G42" s="38"/>
      <c r="H42" s="38"/>
    </row>
    <row r="43" spans="1:17">
      <c r="A43" s="1861"/>
      <c r="B43" s="1388"/>
      <c r="C43" s="74">
        <v>2017</v>
      </c>
      <c r="D43" s="40"/>
      <c r="E43" s="39"/>
      <c r="F43" s="8"/>
      <c r="G43" s="38"/>
      <c r="H43" s="38"/>
    </row>
    <row r="44" spans="1:17">
      <c r="A44" s="1861"/>
      <c r="B44" s="1388"/>
      <c r="C44" s="74">
        <v>2018</v>
      </c>
      <c r="D44" s="40"/>
      <c r="E44" s="39"/>
      <c r="F44" s="8"/>
      <c r="G44" s="38"/>
      <c r="H44" s="38"/>
    </row>
    <row r="45" spans="1:17">
      <c r="A45" s="1861"/>
      <c r="B45" s="1388"/>
      <c r="C45" s="74">
        <v>2019</v>
      </c>
      <c r="D45" s="40"/>
      <c r="E45" s="39"/>
      <c r="F45" s="8"/>
      <c r="G45" s="38"/>
      <c r="H45" s="38"/>
    </row>
    <row r="46" spans="1:17">
      <c r="A46" s="1861"/>
      <c r="B46" s="1388"/>
      <c r="C46" s="74">
        <v>2020</v>
      </c>
      <c r="D46" s="40"/>
      <c r="E46" s="39"/>
      <c r="F46" s="8"/>
      <c r="G46" s="38"/>
      <c r="H46" s="38"/>
    </row>
    <row r="47" spans="1:17" ht="15" thickBot="1">
      <c r="A47" s="1389"/>
      <c r="B47" s="1390"/>
      <c r="C47" s="45" t="s">
        <v>13</v>
      </c>
      <c r="D47" s="46">
        <f>SUM(D40:D46)</f>
        <v>82431</v>
      </c>
      <c r="E47" s="75">
        <f>SUM(E40:E46)</f>
        <v>50991</v>
      </c>
      <c r="F47" s="76"/>
      <c r="G47" s="38"/>
      <c r="H47" s="38"/>
    </row>
    <row r="48" spans="1:17" s="38" customFormat="1" ht="15" thickBot="1">
      <c r="A48" s="1368"/>
      <c r="B48" s="78"/>
      <c r="C48" s="79"/>
    </row>
    <row r="49" spans="1:15" ht="83.25" customHeight="1">
      <c r="A49" s="1377" t="s">
        <v>27</v>
      </c>
      <c r="B49" s="1342" t="s">
        <v>8</v>
      </c>
      <c r="C49" s="81" t="s">
        <v>9</v>
      </c>
      <c r="D49" s="1367"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860"/>
      <c r="B51" s="1414"/>
      <c r="C51" s="74">
        <v>2014</v>
      </c>
      <c r="D51" s="40"/>
      <c r="E51" s="41"/>
      <c r="F51" s="41"/>
      <c r="G51" s="41"/>
      <c r="H51" s="41"/>
      <c r="I51" s="41"/>
      <c r="J51" s="41"/>
      <c r="K51" s="85"/>
    </row>
    <row r="52" spans="1:15">
      <c r="A52" s="1860"/>
      <c r="B52" s="1414"/>
      <c r="C52" s="74">
        <v>2015</v>
      </c>
      <c r="D52" s="40"/>
      <c r="E52" s="41"/>
      <c r="F52" s="41"/>
      <c r="G52" s="41"/>
      <c r="H52" s="41"/>
      <c r="I52" s="41"/>
      <c r="J52" s="41"/>
      <c r="K52" s="85"/>
    </row>
    <row r="53" spans="1:15">
      <c r="A53" s="1860"/>
      <c r="B53" s="1414"/>
      <c r="C53" s="74">
        <v>2016</v>
      </c>
      <c r="D53" s="40">
        <v>2</v>
      </c>
      <c r="E53" s="41">
        <v>0</v>
      </c>
      <c r="F53" s="41">
        <v>0</v>
      </c>
      <c r="G53" s="41">
        <v>808</v>
      </c>
      <c r="H53" s="41">
        <v>19</v>
      </c>
      <c r="I53" s="41">
        <v>27</v>
      </c>
      <c r="J53" s="41">
        <v>111</v>
      </c>
      <c r="K53" s="85">
        <v>1847</v>
      </c>
    </row>
    <row r="54" spans="1:15">
      <c r="A54" s="1860"/>
      <c r="B54" s="1414"/>
      <c r="C54" s="74">
        <v>2017</v>
      </c>
      <c r="D54" s="40"/>
      <c r="E54" s="41"/>
      <c r="F54" s="41"/>
      <c r="G54" s="41"/>
      <c r="H54" s="41"/>
      <c r="I54" s="41"/>
      <c r="J54" s="41"/>
      <c r="K54" s="85"/>
    </row>
    <row r="55" spans="1:15">
      <c r="A55" s="1860"/>
      <c r="B55" s="1414"/>
      <c r="C55" s="74">
        <v>2018</v>
      </c>
      <c r="D55" s="40"/>
      <c r="E55" s="41"/>
      <c r="F55" s="41"/>
      <c r="G55" s="41"/>
      <c r="H55" s="41"/>
      <c r="I55" s="41"/>
      <c r="J55" s="41"/>
      <c r="K55" s="85"/>
    </row>
    <row r="56" spans="1:15">
      <c r="A56" s="1860"/>
      <c r="B56" s="1414"/>
      <c r="C56" s="74">
        <v>2019</v>
      </c>
      <c r="D56" s="40"/>
      <c r="E56" s="41"/>
      <c r="F56" s="41"/>
      <c r="G56" s="41"/>
      <c r="H56" s="41"/>
      <c r="I56" s="41"/>
      <c r="J56" s="41"/>
      <c r="K56" s="85"/>
    </row>
    <row r="57" spans="1:15">
      <c r="A57" s="1860"/>
      <c r="B57" s="1414"/>
      <c r="C57" s="74">
        <v>2020</v>
      </c>
      <c r="D57" s="40"/>
      <c r="E57" s="41"/>
      <c r="F57" s="41"/>
      <c r="G57" s="41"/>
      <c r="H57" s="41"/>
      <c r="I57" s="41"/>
      <c r="J57" s="41"/>
      <c r="K57" s="86"/>
    </row>
    <row r="58" spans="1:15" ht="20.25" customHeight="1" thickBot="1">
      <c r="A58" s="1409"/>
      <c r="B58" s="1416"/>
      <c r="C58" s="45" t="s">
        <v>13</v>
      </c>
      <c r="D58" s="46">
        <f>SUM(D51:D57)</f>
        <v>2</v>
      </c>
      <c r="E58" s="47">
        <f>SUM(E51:E57)</f>
        <v>0</v>
      </c>
      <c r="F58" s="47">
        <f>SUM(F51:F57)</f>
        <v>0</v>
      </c>
      <c r="G58" s="47">
        <f>SUM(G51:G57)</f>
        <v>808</v>
      </c>
      <c r="H58" s="47">
        <f>SUM(H51:H57)</f>
        <v>19</v>
      </c>
      <c r="I58" s="47">
        <f t="shared" ref="I58" si="3">SUM(I51:I57)</f>
        <v>27</v>
      </c>
      <c r="J58" s="47">
        <f>SUM(J51:J57)</f>
        <v>111</v>
      </c>
      <c r="K58" s="51">
        <f>SUM(K50:K56)</f>
        <v>1847</v>
      </c>
    </row>
    <row r="59" spans="1:15" ht="15" thickBot="1"/>
    <row r="60" spans="1:15" ht="21" customHeight="1">
      <c r="A60" s="1888" t="s">
        <v>37</v>
      </c>
      <c r="B60" s="1369"/>
      <c r="C60" s="1889" t="s">
        <v>9</v>
      </c>
      <c r="D60" s="1876" t="s">
        <v>38</v>
      </c>
      <c r="E60" s="1303" t="s">
        <v>6</v>
      </c>
      <c r="F60" s="1339"/>
      <c r="G60" s="1339"/>
      <c r="H60" s="1339"/>
      <c r="I60" s="1339"/>
      <c r="J60" s="1339"/>
      <c r="K60" s="1339"/>
      <c r="L60" s="1340"/>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862"/>
      <c r="B62" s="1425"/>
      <c r="C62" s="98">
        <v>2014</v>
      </c>
      <c r="D62" s="99"/>
      <c r="E62" s="100"/>
      <c r="F62" s="101"/>
      <c r="G62" s="101"/>
      <c r="H62" s="101"/>
      <c r="I62" s="101"/>
      <c r="J62" s="101"/>
      <c r="K62" s="101"/>
      <c r="L62" s="37"/>
      <c r="M62" s="8"/>
      <c r="N62" s="8"/>
      <c r="O62" s="8"/>
    </row>
    <row r="63" spans="1:15">
      <c r="A63" s="1863"/>
      <c r="B63" s="1425"/>
      <c r="C63" s="102">
        <v>2015</v>
      </c>
      <c r="D63" s="103"/>
      <c r="E63" s="104"/>
      <c r="F63" s="41"/>
      <c r="G63" s="41"/>
      <c r="H63" s="41"/>
      <c r="I63" s="41"/>
      <c r="J63" s="41"/>
      <c r="K63" s="41"/>
      <c r="L63" s="85"/>
      <c r="M63" s="8"/>
      <c r="N63" s="8"/>
      <c r="O63" s="8"/>
    </row>
    <row r="64" spans="1:15">
      <c r="A64" s="1863"/>
      <c r="B64" s="1425"/>
      <c r="C64" s="102">
        <v>2016</v>
      </c>
      <c r="D64" s="103"/>
      <c r="E64" s="104"/>
      <c r="F64" s="41"/>
      <c r="G64" s="41"/>
      <c r="H64" s="41"/>
      <c r="I64" s="41"/>
      <c r="J64" s="41"/>
      <c r="K64" s="41"/>
      <c r="L64" s="85"/>
      <c r="M64" s="8"/>
      <c r="N64" s="8"/>
      <c r="O64" s="8"/>
    </row>
    <row r="65" spans="1:20">
      <c r="A65" s="1863"/>
      <c r="B65" s="1425"/>
      <c r="C65" s="102">
        <v>2017</v>
      </c>
      <c r="D65" s="103"/>
      <c r="E65" s="104"/>
      <c r="F65" s="41"/>
      <c r="G65" s="41"/>
      <c r="H65" s="41"/>
      <c r="I65" s="41"/>
      <c r="J65" s="41"/>
      <c r="K65" s="41"/>
      <c r="L65" s="85"/>
      <c r="M65" s="8"/>
      <c r="N65" s="8"/>
      <c r="O65" s="8"/>
    </row>
    <row r="66" spans="1:20">
      <c r="A66" s="1863"/>
      <c r="B66" s="1425"/>
      <c r="C66" s="102">
        <v>2018</v>
      </c>
      <c r="D66" s="103"/>
      <c r="E66" s="104"/>
      <c r="F66" s="41"/>
      <c r="G66" s="41"/>
      <c r="H66" s="41"/>
      <c r="I66" s="41"/>
      <c r="J66" s="41"/>
      <c r="K66" s="41"/>
      <c r="L66" s="85"/>
      <c r="M66" s="8"/>
      <c r="N66" s="8"/>
      <c r="O66" s="8"/>
    </row>
    <row r="67" spans="1:20" ht="17.25" customHeight="1">
      <c r="A67" s="1863"/>
      <c r="B67" s="1425"/>
      <c r="C67" s="102">
        <v>2019</v>
      </c>
      <c r="D67" s="103"/>
      <c r="E67" s="104"/>
      <c r="F67" s="41"/>
      <c r="G67" s="41"/>
      <c r="H67" s="41"/>
      <c r="I67" s="41"/>
      <c r="J67" s="41"/>
      <c r="K67" s="41"/>
      <c r="L67" s="85"/>
      <c r="M67" s="8"/>
      <c r="N67" s="8"/>
      <c r="O67" s="8"/>
    </row>
    <row r="68" spans="1:20" ht="16.5" customHeight="1">
      <c r="A68" s="1863"/>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341" t="s">
        <v>39</v>
      </c>
      <c r="B71" s="1342" t="s">
        <v>8</v>
      </c>
      <c r="C71" s="69" t="s">
        <v>9</v>
      </c>
      <c r="D71" s="115" t="s">
        <v>40</v>
      </c>
      <c r="E71" s="115" t="s">
        <v>41</v>
      </c>
      <c r="F71" s="116" t="s">
        <v>42</v>
      </c>
      <c r="G71" s="1378" t="s">
        <v>43</v>
      </c>
      <c r="H71" s="118" t="s">
        <v>14</v>
      </c>
      <c r="I71" s="119" t="s">
        <v>15</v>
      </c>
      <c r="J71" s="120" t="s">
        <v>16</v>
      </c>
      <c r="K71" s="119" t="s">
        <v>17</v>
      </c>
      <c r="L71" s="119" t="s">
        <v>18</v>
      </c>
      <c r="M71" s="121" t="s">
        <v>19</v>
      </c>
      <c r="N71" s="120" t="s">
        <v>20</v>
      </c>
      <c r="O71" s="122" t="s">
        <v>21</v>
      </c>
    </row>
    <row r="72" spans="1:20" ht="15" customHeight="1">
      <c r="A72" s="1860"/>
      <c r="B72" s="1425"/>
      <c r="C72" s="73">
        <v>2014</v>
      </c>
      <c r="D72" s="123"/>
      <c r="E72" s="123"/>
      <c r="F72" s="123"/>
      <c r="G72" s="124">
        <f>SUM(D72:F72)</f>
        <v>0</v>
      </c>
      <c r="H72" s="33"/>
      <c r="I72" s="125"/>
      <c r="J72" s="101"/>
      <c r="K72" s="101"/>
      <c r="L72" s="101"/>
      <c r="M72" s="101"/>
      <c r="N72" s="101"/>
      <c r="O72" s="126"/>
    </row>
    <row r="73" spans="1:20">
      <c r="A73" s="1861"/>
      <c r="B73" s="1425"/>
      <c r="C73" s="74">
        <v>2015</v>
      </c>
      <c r="D73" s="127"/>
      <c r="E73" s="127"/>
      <c r="F73" s="127"/>
      <c r="G73" s="124">
        <f t="shared" ref="G73:G78" si="5">SUM(D73:F73)</f>
        <v>0</v>
      </c>
      <c r="H73" s="40"/>
      <c r="I73" s="40"/>
      <c r="J73" s="41"/>
      <c r="K73" s="41"/>
      <c r="L73" s="41"/>
      <c r="M73" s="41"/>
      <c r="N73" s="41"/>
      <c r="O73" s="85"/>
    </row>
    <row r="74" spans="1:20">
      <c r="A74" s="1861"/>
      <c r="B74" s="1425"/>
      <c r="C74" s="74">
        <v>2016</v>
      </c>
      <c r="D74" s="127">
        <f>1</f>
        <v>1</v>
      </c>
      <c r="E74" s="127">
        <f>1</f>
        <v>1</v>
      </c>
      <c r="F74" s="127"/>
      <c r="G74" s="124">
        <f t="shared" si="5"/>
        <v>2</v>
      </c>
      <c r="H74" s="40"/>
      <c r="I74" s="40">
        <v>2</v>
      </c>
      <c r="J74" s="41"/>
      <c r="K74" s="41"/>
      <c r="L74" s="41"/>
      <c r="M74" s="41"/>
      <c r="N74" s="41"/>
      <c r="O74" s="85"/>
    </row>
    <row r="75" spans="1:20">
      <c r="A75" s="1861"/>
      <c r="B75" s="1425"/>
      <c r="C75" s="74">
        <v>2017</v>
      </c>
      <c r="D75" s="127"/>
      <c r="E75" s="127"/>
      <c r="F75" s="127"/>
      <c r="G75" s="124">
        <f t="shared" si="5"/>
        <v>0</v>
      </c>
      <c r="H75" s="40"/>
      <c r="I75" s="40"/>
      <c r="J75" s="41"/>
      <c r="K75" s="41"/>
      <c r="L75" s="41"/>
      <c r="M75" s="41"/>
      <c r="N75" s="41"/>
      <c r="O75" s="85"/>
    </row>
    <row r="76" spans="1:20">
      <c r="A76" s="1861"/>
      <c r="B76" s="1425"/>
      <c r="C76" s="74">
        <v>2018</v>
      </c>
      <c r="D76" s="127"/>
      <c r="E76" s="127"/>
      <c r="F76" s="127"/>
      <c r="G76" s="124">
        <f t="shared" si="5"/>
        <v>0</v>
      </c>
      <c r="H76" s="40"/>
      <c r="I76" s="40"/>
      <c r="J76" s="41"/>
      <c r="K76" s="41"/>
      <c r="L76" s="41"/>
      <c r="M76" s="41"/>
      <c r="N76" s="41"/>
      <c r="O76" s="85"/>
    </row>
    <row r="77" spans="1:20" ht="15.75" customHeight="1">
      <c r="A77" s="1861"/>
      <c r="B77" s="1425"/>
      <c r="C77" s="74">
        <v>2019</v>
      </c>
      <c r="D77" s="127"/>
      <c r="E77" s="127"/>
      <c r="F77" s="127"/>
      <c r="G77" s="124">
        <f t="shared" si="5"/>
        <v>0</v>
      </c>
      <c r="H77" s="40"/>
      <c r="I77" s="40"/>
      <c r="J77" s="41"/>
      <c r="K77" s="41"/>
      <c r="L77" s="41"/>
      <c r="M77" s="41"/>
      <c r="N77" s="41"/>
      <c r="O77" s="85"/>
    </row>
    <row r="78" spans="1:20" ht="17.25" customHeight="1">
      <c r="A78" s="1861"/>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1</v>
      </c>
      <c r="E79" s="106">
        <f>SUM(E72:E78)</f>
        <v>1</v>
      </c>
      <c r="F79" s="106">
        <f>SUM(F72:F78)</f>
        <v>0</v>
      </c>
      <c r="G79" s="129">
        <f>SUM(G72:G78)</f>
        <v>2</v>
      </c>
      <c r="H79" s="130">
        <v>0</v>
      </c>
      <c r="I79" s="131">
        <f t="shared" ref="I79:O79" si="6">SUM(I72:I78)</f>
        <v>2</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343" t="s">
        <v>45</v>
      </c>
      <c r="B84" s="1344" t="s">
        <v>46</v>
      </c>
      <c r="C84" s="141" t="s">
        <v>9</v>
      </c>
      <c r="D84" s="1379" t="s">
        <v>47</v>
      </c>
      <c r="E84" s="143" t="s">
        <v>48</v>
      </c>
      <c r="F84" s="144" t="s">
        <v>49</v>
      </c>
      <c r="G84" s="144" t="s">
        <v>50</v>
      </c>
      <c r="H84" s="144" t="s">
        <v>51</v>
      </c>
      <c r="I84" s="144" t="s">
        <v>52</v>
      </c>
      <c r="J84" s="144" t="s">
        <v>53</v>
      </c>
      <c r="K84" s="145" t="s">
        <v>54</v>
      </c>
    </row>
    <row r="85" spans="1:16" ht="15" customHeight="1">
      <c r="A85" s="1864"/>
      <c r="B85" s="1425"/>
      <c r="C85" s="73">
        <v>2014</v>
      </c>
      <c r="D85" s="146"/>
      <c r="E85" s="147"/>
      <c r="F85" s="34"/>
      <c r="G85" s="34"/>
      <c r="H85" s="34"/>
      <c r="I85" s="34"/>
      <c r="J85" s="34"/>
      <c r="K85" s="37"/>
    </row>
    <row r="86" spans="1:16">
      <c r="A86" s="1865"/>
      <c r="B86" s="1425"/>
      <c r="C86" s="74">
        <v>2015</v>
      </c>
      <c r="D86" s="148"/>
      <c r="E86" s="104"/>
      <c r="F86" s="41"/>
      <c r="G86" s="41"/>
      <c r="H86" s="41"/>
      <c r="I86" s="41"/>
      <c r="J86" s="41"/>
      <c r="K86" s="85"/>
    </row>
    <row r="87" spans="1:16">
      <c r="A87" s="1865"/>
      <c r="B87" s="1425"/>
      <c r="C87" s="74">
        <v>2016</v>
      </c>
      <c r="D87" s="148"/>
      <c r="E87" s="104"/>
      <c r="F87" s="41"/>
      <c r="G87" s="41"/>
      <c r="H87" s="41"/>
      <c r="I87" s="41"/>
      <c r="J87" s="41"/>
      <c r="K87" s="85"/>
    </row>
    <row r="88" spans="1:16">
      <c r="A88" s="1865"/>
      <c r="B88" s="1425"/>
      <c r="C88" s="74">
        <v>2017</v>
      </c>
      <c r="D88" s="148"/>
      <c r="E88" s="104"/>
      <c r="F88" s="41"/>
      <c r="G88" s="41"/>
      <c r="H88" s="41"/>
      <c r="I88" s="41"/>
      <c r="J88" s="41"/>
      <c r="K88" s="85"/>
    </row>
    <row r="89" spans="1:16">
      <c r="A89" s="1865"/>
      <c r="B89" s="1425"/>
      <c r="C89" s="74">
        <v>2018</v>
      </c>
      <c r="D89" s="148"/>
      <c r="E89" s="104"/>
      <c r="F89" s="41"/>
      <c r="G89" s="41"/>
      <c r="H89" s="41"/>
      <c r="I89" s="41"/>
      <c r="J89" s="41"/>
      <c r="K89" s="85"/>
    </row>
    <row r="90" spans="1:16">
      <c r="A90" s="1865"/>
      <c r="B90" s="1425"/>
      <c r="C90" s="74">
        <v>2019</v>
      </c>
      <c r="D90" s="148"/>
      <c r="E90" s="104"/>
      <c r="F90" s="41"/>
      <c r="G90" s="41"/>
      <c r="H90" s="41"/>
      <c r="I90" s="41"/>
      <c r="J90" s="41"/>
      <c r="K90" s="85"/>
    </row>
    <row r="91" spans="1:16">
      <c r="A91" s="1865"/>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890" t="s">
        <v>56</v>
      </c>
      <c r="B96" s="1891" t="s">
        <v>57</v>
      </c>
      <c r="C96" s="1894" t="s">
        <v>9</v>
      </c>
      <c r="D96" s="1892" t="s">
        <v>58</v>
      </c>
      <c r="E96" s="1893"/>
      <c r="F96" s="1370" t="s">
        <v>59</v>
      </c>
      <c r="G96" s="1345"/>
      <c r="H96" s="1345"/>
      <c r="I96" s="1345"/>
      <c r="J96" s="1345"/>
      <c r="K96" s="1345"/>
      <c r="L96" s="1345"/>
      <c r="M96" s="1346"/>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862" t="s">
        <v>439</v>
      </c>
      <c r="B98" s="1425"/>
      <c r="C98" s="98">
        <v>2014</v>
      </c>
      <c r="D98" s="33"/>
      <c r="E98" s="34"/>
      <c r="F98" s="166"/>
      <c r="G98" s="167"/>
      <c r="H98" s="167"/>
      <c r="I98" s="167"/>
      <c r="J98" s="167"/>
      <c r="K98" s="167"/>
      <c r="L98" s="167"/>
      <c r="M98" s="168"/>
      <c r="N98" s="157"/>
      <c r="O98" s="157"/>
      <c r="P98" s="157"/>
    </row>
    <row r="99" spans="1:16" ht="16.5" customHeight="1">
      <c r="A99" s="1863"/>
      <c r="B99" s="1425"/>
      <c r="C99" s="102">
        <v>2015</v>
      </c>
      <c r="D99" s="40"/>
      <c r="E99" s="41"/>
      <c r="F99" s="169"/>
      <c r="G99" s="170"/>
      <c r="H99" s="170"/>
      <c r="I99" s="170"/>
      <c r="J99" s="170"/>
      <c r="K99" s="170"/>
      <c r="L99" s="170"/>
      <c r="M99" s="171"/>
      <c r="N99" s="157"/>
      <c r="O99" s="157"/>
      <c r="P99" s="157"/>
    </row>
    <row r="100" spans="1:16" ht="16.5" customHeight="1">
      <c r="A100" s="1863"/>
      <c r="B100" s="1425"/>
      <c r="C100" s="102">
        <v>2016</v>
      </c>
      <c r="D100" s="40">
        <v>4</v>
      </c>
      <c r="E100" s="41">
        <v>12</v>
      </c>
      <c r="F100" s="169">
        <v>1</v>
      </c>
      <c r="G100" s="170"/>
      <c r="H100" s="170"/>
      <c r="I100" s="170">
        <v>1</v>
      </c>
      <c r="J100" s="170">
        <v>1</v>
      </c>
      <c r="K100" s="170"/>
      <c r="L100" s="170"/>
      <c r="M100" s="171">
        <v>1</v>
      </c>
      <c r="N100" s="157"/>
      <c r="O100" s="157"/>
      <c r="P100" s="157"/>
    </row>
    <row r="101" spans="1:16" ht="16.5" customHeight="1">
      <c r="A101" s="1863"/>
      <c r="B101" s="1425"/>
      <c r="C101" s="102">
        <v>2017</v>
      </c>
      <c r="D101" s="40"/>
      <c r="E101" s="41"/>
      <c r="F101" s="169"/>
      <c r="G101" s="170"/>
      <c r="H101" s="170"/>
      <c r="I101" s="170"/>
      <c r="J101" s="170"/>
      <c r="K101" s="170"/>
      <c r="L101" s="170"/>
      <c r="M101" s="171"/>
      <c r="N101" s="157"/>
      <c r="O101" s="157"/>
      <c r="P101" s="157"/>
    </row>
    <row r="102" spans="1:16" ht="15.75" customHeight="1">
      <c r="A102" s="1863"/>
      <c r="B102" s="1425"/>
      <c r="C102" s="102">
        <v>2018</v>
      </c>
      <c r="D102" s="40"/>
      <c r="E102" s="41"/>
      <c r="F102" s="169"/>
      <c r="G102" s="170"/>
      <c r="H102" s="170"/>
      <c r="I102" s="170"/>
      <c r="J102" s="170"/>
      <c r="K102" s="170"/>
      <c r="L102" s="170"/>
      <c r="M102" s="171"/>
      <c r="N102" s="157"/>
      <c r="O102" s="157"/>
      <c r="P102" s="157"/>
    </row>
    <row r="103" spans="1:16" ht="14.25" customHeight="1">
      <c r="A103" s="1863"/>
      <c r="B103" s="1425"/>
      <c r="C103" s="102">
        <v>2019</v>
      </c>
      <c r="D103" s="40"/>
      <c r="E103" s="41"/>
      <c r="F103" s="169"/>
      <c r="G103" s="170"/>
      <c r="H103" s="170"/>
      <c r="I103" s="170"/>
      <c r="J103" s="170"/>
      <c r="K103" s="170"/>
      <c r="L103" s="170"/>
      <c r="M103" s="171"/>
      <c r="N103" s="157"/>
      <c r="O103" s="157"/>
      <c r="P103" s="157"/>
    </row>
    <row r="104" spans="1:16" ht="14.25" customHeight="1">
      <c r="A104" s="1863"/>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4</v>
      </c>
      <c r="E105" s="108">
        <f t="shared" ref="E105:K105" si="8">SUM(E98:E104)</f>
        <v>12</v>
      </c>
      <c r="F105" s="172">
        <f t="shared" si="8"/>
        <v>1</v>
      </c>
      <c r="G105" s="173">
        <f t="shared" si="8"/>
        <v>0</v>
      </c>
      <c r="H105" s="173">
        <f t="shared" si="8"/>
        <v>0</v>
      </c>
      <c r="I105" s="173">
        <f>SUM(I98:I104)</f>
        <v>1</v>
      </c>
      <c r="J105" s="173">
        <f t="shared" si="8"/>
        <v>1</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890" t="s">
        <v>64</v>
      </c>
      <c r="B107" s="1891" t="s">
        <v>57</v>
      </c>
      <c r="C107" s="1894" t="s">
        <v>9</v>
      </c>
      <c r="D107" s="1895" t="s">
        <v>65</v>
      </c>
      <c r="E107" s="1370" t="s">
        <v>66</v>
      </c>
      <c r="F107" s="1345"/>
      <c r="G107" s="1345"/>
      <c r="H107" s="1345"/>
      <c r="I107" s="1345"/>
      <c r="J107" s="1345"/>
      <c r="K107" s="1345"/>
      <c r="L107" s="1346"/>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862" t="s">
        <v>440</v>
      </c>
      <c r="B109" s="1425"/>
      <c r="C109" s="98">
        <v>2014</v>
      </c>
      <c r="D109" s="34"/>
      <c r="E109" s="166"/>
      <c r="F109" s="167"/>
      <c r="G109" s="167"/>
      <c r="H109" s="167"/>
      <c r="I109" s="167"/>
      <c r="J109" s="167"/>
      <c r="K109" s="167"/>
      <c r="L109" s="168"/>
      <c r="M109" s="177"/>
      <c r="N109" s="177"/>
    </row>
    <row r="110" spans="1:16">
      <c r="A110" s="1863"/>
      <c r="B110" s="1425"/>
      <c r="C110" s="102">
        <v>2015</v>
      </c>
      <c r="D110" s="41"/>
      <c r="E110" s="169"/>
      <c r="F110" s="170"/>
      <c r="G110" s="170"/>
      <c r="H110" s="170"/>
      <c r="I110" s="170"/>
      <c r="J110" s="170"/>
      <c r="K110" s="170"/>
      <c r="L110" s="171"/>
      <c r="M110" s="177"/>
      <c r="N110" s="177"/>
    </row>
    <row r="111" spans="1:16">
      <c r="A111" s="1863"/>
      <c r="B111" s="1425"/>
      <c r="C111" s="102">
        <v>2016</v>
      </c>
      <c r="D111" s="41">
        <v>1</v>
      </c>
      <c r="E111" s="169"/>
      <c r="F111" s="170"/>
      <c r="G111" s="170"/>
      <c r="H111" s="170"/>
      <c r="I111" s="170">
        <v>1</v>
      </c>
      <c r="J111" s="170"/>
      <c r="K111" s="170"/>
      <c r="L111" s="171"/>
      <c r="M111" s="177"/>
      <c r="N111" s="177"/>
    </row>
    <row r="112" spans="1:16">
      <c r="A112" s="1863"/>
      <c r="B112" s="1425"/>
      <c r="C112" s="102">
        <v>2017</v>
      </c>
      <c r="D112" s="41"/>
      <c r="E112" s="169"/>
      <c r="F112" s="170"/>
      <c r="G112" s="170"/>
      <c r="H112" s="170"/>
      <c r="I112" s="170"/>
      <c r="J112" s="170"/>
      <c r="K112" s="170"/>
      <c r="L112" s="171"/>
      <c r="M112" s="177"/>
      <c r="N112" s="177"/>
    </row>
    <row r="113" spans="1:14">
      <c r="A113" s="1863"/>
      <c r="B113" s="1425"/>
      <c r="C113" s="102">
        <v>2018</v>
      </c>
      <c r="D113" s="41"/>
      <c r="E113" s="169"/>
      <c r="F113" s="170"/>
      <c r="G113" s="170"/>
      <c r="H113" s="170"/>
      <c r="I113" s="170"/>
      <c r="J113" s="170"/>
      <c r="K113" s="170"/>
      <c r="L113" s="171"/>
      <c r="M113" s="177"/>
      <c r="N113" s="177"/>
    </row>
    <row r="114" spans="1:14">
      <c r="A114" s="1863"/>
      <c r="B114" s="1425"/>
      <c r="C114" s="102">
        <v>2019</v>
      </c>
      <c r="D114" s="41"/>
      <c r="E114" s="169"/>
      <c r="F114" s="170"/>
      <c r="G114" s="170"/>
      <c r="H114" s="170"/>
      <c r="I114" s="170"/>
      <c r="J114" s="170"/>
      <c r="K114" s="170"/>
      <c r="L114" s="171"/>
      <c r="M114" s="177"/>
      <c r="N114" s="177"/>
    </row>
    <row r="115" spans="1:14">
      <c r="A115" s="1863"/>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1</v>
      </c>
      <c r="E116" s="172">
        <f t="shared" si="9"/>
        <v>0</v>
      </c>
      <c r="F116" s="173">
        <f t="shared" si="9"/>
        <v>0</v>
      </c>
      <c r="G116" s="173">
        <f t="shared" si="9"/>
        <v>0</v>
      </c>
      <c r="H116" s="173">
        <f t="shared" si="9"/>
        <v>0</v>
      </c>
      <c r="I116" s="173">
        <f t="shared" si="9"/>
        <v>1</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890" t="s">
        <v>67</v>
      </c>
      <c r="B118" s="1891" t="s">
        <v>57</v>
      </c>
      <c r="C118" s="1894" t="s">
        <v>9</v>
      </c>
      <c r="D118" s="1895" t="s">
        <v>68</v>
      </c>
      <c r="E118" s="1370" t="s">
        <v>66</v>
      </c>
      <c r="F118" s="1345"/>
      <c r="G118" s="1345"/>
      <c r="H118" s="1345"/>
      <c r="I118" s="1345"/>
      <c r="J118" s="1345"/>
      <c r="K118" s="1345"/>
      <c r="L118" s="1346"/>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862" t="s">
        <v>441</v>
      </c>
      <c r="B120" s="1425"/>
      <c r="C120" s="98">
        <v>2014</v>
      </c>
      <c r="D120" s="34"/>
      <c r="E120" s="166"/>
      <c r="F120" s="167"/>
      <c r="G120" s="167"/>
      <c r="H120" s="167"/>
      <c r="I120" s="167"/>
      <c r="J120" s="167"/>
      <c r="K120" s="167"/>
      <c r="L120" s="168"/>
      <c r="M120" s="177"/>
      <c r="N120" s="177"/>
    </row>
    <row r="121" spans="1:14">
      <c r="A121" s="1863"/>
      <c r="B121" s="1425"/>
      <c r="C121" s="102">
        <v>2015</v>
      </c>
      <c r="D121" s="41"/>
      <c r="E121" s="169"/>
      <c r="F121" s="170"/>
      <c r="G121" s="170"/>
      <c r="H121" s="170"/>
      <c r="I121" s="170"/>
      <c r="J121" s="170"/>
      <c r="K121" s="170"/>
      <c r="L121" s="171"/>
      <c r="M121" s="177"/>
      <c r="N121" s="177"/>
    </row>
    <row r="122" spans="1:14">
      <c r="A122" s="1863"/>
      <c r="B122" s="1425"/>
      <c r="C122" s="102">
        <v>2016</v>
      </c>
      <c r="D122" s="41">
        <v>2</v>
      </c>
      <c r="E122" s="169">
        <v>1</v>
      </c>
      <c r="F122" s="170"/>
      <c r="G122" s="170"/>
      <c r="H122" s="170"/>
      <c r="I122" s="170">
        <v>1</v>
      </c>
      <c r="J122" s="170"/>
      <c r="K122" s="170"/>
      <c r="L122" s="171"/>
      <c r="M122" s="177"/>
      <c r="N122" s="177"/>
    </row>
    <row r="123" spans="1:14">
      <c r="A123" s="1863"/>
      <c r="B123" s="1425"/>
      <c r="C123" s="102">
        <v>2017</v>
      </c>
      <c r="D123" s="41"/>
      <c r="E123" s="169"/>
      <c r="F123" s="170"/>
      <c r="G123" s="170"/>
      <c r="H123" s="170"/>
      <c r="I123" s="170"/>
      <c r="J123" s="170"/>
      <c r="K123" s="170"/>
      <c r="L123" s="171"/>
      <c r="M123" s="177"/>
      <c r="N123" s="177"/>
    </row>
    <row r="124" spans="1:14">
      <c r="A124" s="1863"/>
      <c r="B124" s="1425"/>
      <c r="C124" s="102">
        <v>2018</v>
      </c>
      <c r="D124" s="41"/>
      <c r="E124" s="169"/>
      <c r="F124" s="170"/>
      <c r="G124" s="170"/>
      <c r="H124" s="170"/>
      <c r="I124" s="170"/>
      <c r="J124" s="170"/>
      <c r="K124" s="170"/>
      <c r="L124" s="171"/>
      <c r="M124" s="177"/>
      <c r="N124" s="177"/>
    </row>
    <row r="125" spans="1:14">
      <c r="A125" s="1863"/>
      <c r="B125" s="1425"/>
      <c r="C125" s="102">
        <v>2019</v>
      </c>
      <c r="D125" s="41"/>
      <c r="E125" s="169"/>
      <c r="F125" s="170"/>
      <c r="G125" s="170"/>
      <c r="H125" s="170"/>
      <c r="I125" s="170"/>
      <c r="J125" s="170"/>
      <c r="K125" s="170"/>
      <c r="L125" s="171"/>
      <c r="M125" s="177"/>
      <c r="N125" s="177"/>
    </row>
    <row r="126" spans="1:14">
      <c r="A126" s="1863"/>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2</v>
      </c>
      <c r="E127" s="172">
        <f t="shared" si="10"/>
        <v>1</v>
      </c>
      <c r="F127" s="173">
        <f t="shared" si="10"/>
        <v>0</v>
      </c>
      <c r="G127" s="173">
        <f t="shared" si="10"/>
        <v>0</v>
      </c>
      <c r="H127" s="173">
        <f t="shared" si="10"/>
        <v>0</v>
      </c>
      <c r="I127" s="173">
        <f t="shared" si="10"/>
        <v>1</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890" t="s">
        <v>69</v>
      </c>
      <c r="B129" s="1891" t="s">
        <v>57</v>
      </c>
      <c r="C129" s="1364" t="s">
        <v>9</v>
      </c>
      <c r="D129" s="1371" t="s">
        <v>70</v>
      </c>
      <c r="E129" s="1348"/>
      <c r="F129" s="1348"/>
      <c r="G129" s="1380"/>
      <c r="H129" s="177"/>
      <c r="I129" s="177"/>
      <c r="J129" s="177"/>
      <c r="K129" s="177"/>
      <c r="L129" s="177"/>
      <c r="M129" s="177"/>
      <c r="N129" s="177"/>
    </row>
    <row r="130" spans="1:16" ht="77.25" customHeight="1">
      <c r="A130" s="1441"/>
      <c r="B130" s="1443"/>
      <c r="C130" s="1363"/>
      <c r="D130" s="158" t="s">
        <v>71</v>
      </c>
      <c r="E130" s="185" t="s">
        <v>72</v>
      </c>
      <c r="F130" s="159" t="s">
        <v>73</v>
      </c>
      <c r="G130" s="186" t="s">
        <v>13</v>
      </c>
      <c r="H130" s="177"/>
      <c r="I130" s="177"/>
      <c r="J130" s="177"/>
      <c r="K130" s="177"/>
      <c r="L130" s="177"/>
      <c r="M130" s="177"/>
      <c r="N130" s="177"/>
    </row>
    <row r="131" spans="1:16" ht="15" customHeight="1">
      <c r="A131" s="1860"/>
      <c r="B131" s="1388"/>
      <c r="C131" s="98">
        <v>2015</v>
      </c>
      <c r="D131" s="33"/>
      <c r="E131" s="34"/>
      <c r="F131" s="34"/>
      <c r="G131" s="187">
        <f t="shared" ref="G131:G136" si="11">SUM(D131:F131)</f>
        <v>0</v>
      </c>
      <c r="H131" s="177"/>
      <c r="I131" s="177"/>
      <c r="J131" s="177"/>
      <c r="K131" s="177"/>
      <c r="L131" s="177"/>
      <c r="M131" s="177"/>
      <c r="N131" s="177"/>
    </row>
    <row r="132" spans="1:16">
      <c r="A132" s="1861"/>
      <c r="B132" s="1388"/>
      <c r="C132" s="102">
        <v>2016</v>
      </c>
      <c r="D132" s="40">
        <v>190</v>
      </c>
      <c r="E132" s="41">
        <v>7</v>
      </c>
      <c r="F132" s="41">
        <v>85</v>
      </c>
      <c r="G132" s="187">
        <f t="shared" si="11"/>
        <v>282</v>
      </c>
      <c r="H132" s="177"/>
      <c r="I132" s="177"/>
      <c r="J132" s="177"/>
      <c r="K132" s="177"/>
      <c r="L132" s="177"/>
      <c r="M132" s="177"/>
      <c r="N132" s="177"/>
    </row>
    <row r="133" spans="1:16">
      <c r="A133" s="1861"/>
      <c r="B133" s="1388"/>
      <c r="C133" s="102">
        <v>2017</v>
      </c>
      <c r="D133" s="40"/>
      <c r="E133" s="41"/>
      <c r="F133" s="41"/>
      <c r="G133" s="187">
        <f t="shared" si="11"/>
        <v>0</v>
      </c>
      <c r="H133" s="177"/>
      <c r="I133" s="177"/>
      <c r="J133" s="177"/>
      <c r="K133" s="177"/>
      <c r="L133" s="177"/>
      <c r="M133" s="177"/>
      <c r="N133" s="177"/>
    </row>
    <row r="134" spans="1:16">
      <c r="A134" s="1861"/>
      <c r="B134" s="1388"/>
      <c r="C134" s="102">
        <v>2018</v>
      </c>
      <c r="D134" s="40"/>
      <c r="E134" s="41"/>
      <c r="F134" s="41"/>
      <c r="G134" s="187">
        <f t="shared" si="11"/>
        <v>0</v>
      </c>
      <c r="H134" s="177"/>
      <c r="I134" s="177"/>
      <c r="J134" s="177"/>
      <c r="K134" s="177"/>
      <c r="L134" s="177"/>
      <c r="M134" s="177"/>
      <c r="N134" s="177"/>
    </row>
    <row r="135" spans="1:16">
      <c r="A135" s="1861"/>
      <c r="B135" s="1388"/>
      <c r="C135" s="102">
        <v>2019</v>
      </c>
      <c r="D135" s="40"/>
      <c r="E135" s="41"/>
      <c r="F135" s="41"/>
      <c r="G135" s="187">
        <f t="shared" si="11"/>
        <v>0</v>
      </c>
      <c r="H135" s="177"/>
      <c r="I135" s="177"/>
      <c r="J135" s="177"/>
      <c r="K135" s="177"/>
      <c r="L135" s="177"/>
      <c r="M135" s="177"/>
      <c r="N135" s="177"/>
    </row>
    <row r="136" spans="1:16">
      <c r="A136" s="1861"/>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190</v>
      </c>
      <c r="E137" s="131">
        <f t="shared" ref="E137:F137" si="12">SUM(E131:E136)</f>
        <v>7</v>
      </c>
      <c r="F137" s="131">
        <f t="shared" si="12"/>
        <v>85</v>
      </c>
      <c r="G137" s="188">
        <f>SUM(G131:G136)</f>
        <v>282</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896" t="s">
        <v>75</v>
      </c>
      <c r="B142" s="1897" t="s">
        <v>57</v>
      </c>
      <c r="C142" s="1903" t="s">
        <v>9</v>
      </c>
      <c r="D142" s="1349" t="s">
        <v>76</v>
      </c>
      <c r="E142" s="1350"/>
      <c r="F142" s="1350"/>
      <c r="G142" s="1350"/>
      <c r="H142" s="1350"/>
      <c r="I142" s="1351"/>
      <c r="J142" s="1898" t="s">
        <v>77</v>
      </c>
      <c r="K142" s="1899"/>
      <c r="L142" s="1899"/>
      <c r="M142" s="1899"/>
      <c r="N142" s="190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862"/>
      <c r="B144" s="1425"/>
      <c r="C144" s="98">
        <v>2014</v>
      </c>
      <c r="D144" s="33"/>
      <c r="E144" s="33"/>
      <c r="F144" s="34"/>
      <c r="G144" s="167"/>
      <c r="H144" s="167"/>
      <c r="I144" s="205">
        <f>D144+F144+G144+H144</f>
        <v>0</v>
      </c>
      <c r="J144" s="206"/>
      <c r="K144" s="207"/>
      <c r="L144" s="206"/>
      <c r="M144" s="207"/>
      <c r="N144" s="208"/>
      <c r="O144" s="157"/>
      <c r="P144" s="157"/>
    </row>
    <row r="145" spans="1:16" ht="19.5" customHeight="1">
      <c r="A145" s="1863"/>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863"/>
      <c r="B146" s="1425"/>
      <c r="C146" s="102">
        <v>2016</v>
      </c>
      <c r="D146" s="40">
        <v>2</v>
      </c>
      <c r="E146" s="40">
        <v>3</v>
      </c>
      <c r="F146" s="41">
        <v>1</v>
      </c>
      <c r="G146" s="170"/>
      <c r="H146" s="170"/>
      <c r="I146" s="205">
        <f t="shared" si="13"/>
        <v>3</v>
      </c>
      <c r="J146" s="209">
        <v>3</v>
      </c>
      <c r="K146" s="210">
        <v>1</v>
      </c>
      <c r="L146" s="209"/>
      <c r="M146" s="210"/>
      <c r="N146" s="211"/>
      <c r="O146" s="157"/>
      <c r="P146" s="157"/>
    </row>
    <row r="147" spans="1:16" ht="17.25" customHeight="1">
      <c r="A147" s="1863"/>
      <c r="B147" s="1425"/>
      <c r="C147" s="102">
        <v>2017</v>
      </c>
      <c r="D147" s="40"/>
      <c r="E147" s="40"/>
      <c r="F147" s="41"/>
      <c r="G147" s="170"/>
      <c r="H147" s="170"/>
      <c r="I147" s="205">
        <f t="shared" si="13"/>
        <v>0</v>
      </c>
      <c r="J147" s="209"/>
      <c r="K147" s="210"/>
      <c r="L147" s="209"/>
      <c r="M147" s="210"/>
      <c r="N147" s="211"/>
      <c r="O147" s="157"/>
      <c r="P147" s="157"/>
    </row>
    <row r="148" spans="1:16" ht="19.5" customHeight="1">
      <c r="A148" s="1863"/>
      <c r="B148" s="1425"/>
      <c r="C148" s="102">
        <v>2018</v>
      </c>
      <c r="D148" s="40"/>
      <c r="E148" s="40"/>
      <c r="F148" s="41"/>
      <c r="G148" s="170"/>
      <c r="H148" s="170"/>
      <c r="I148" s="205">
        <f t="shared" si="13"/>
        <v>0</v>
      </c>
      <c r="J148" s="209"/>
      <c r="K148" s="210"/>
      <c r="L148" s="209"/>
      <c r="M148" s="210"/>
      <c r="N148" s="211"/>
      <c r="O148" s="157"/>
      <c r="P148" s="157"/>
    </row>
    <row r="149" spans="1:16" ht="19.5" customHeight="1">
      <c r="A149" s="1863"/>
      <c r="B149" s="1425"/>
      <c r="C149" s="102">
        <v>2019</v>
      </c>
      <c r="D149" s="40"/>
      <c r="E149" s="40"/>
      <c r="F149" s="41"/>
      <c r="G149" s="170"/>
      <c r="H149" s="170"/>
      <c r="I149" s="205">
        <f t="shared" si="13"/>
        <v>0</v>
      </c>
      <c r="J149" s="209"/>
      <c r="K149" s="210"/>
      <c r="L149" s="209"/>
      <c r="M149" s="210"/>
      <c r="N149" s="211"/>
      <c r="O149" s="157"/>
      <c r="P149" s="157"/>
    </row>
    <row r="150" spans="1:16" ht="18.75" customHeight="1">
      <c r="A150" s="1863"/>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2</v>
      </c>
      <c r="E151" s="131">
        <f t="shared" ref="E151:I151" si="14">SUM(E144:E150)</f>
        <v>3</v>
      </c>
      <c r="F151" s="131">
        <f t="shared" si="14"/>
        <v>1</v>
      </c>
      <c r="G151" s="131">
        <f t="shared" si="14"/>
        <v>0</v>
      </c>
      <c r="H151" s="131">
        <f t="shared" si="14"/>
        <v>0</v>
      </c>
      <c r="I151" s="212">
        <f t="shared" si="14"/>
        <v>3</v>
      </c>
      <c r="J151" s="213">
        <f>SUM(J144:J150)</f>
        <v>3</v>
      </c>
      <c r="K151" s="214">
        <f>SUM(K144:K150)</f>
        <v>1</v>
      </c>
      <c r="L151" s="213">
        <f>SUM(L144:L150)</f>
        <v>0</v>
      </c>
      <c r="M151" s="214">
        <f>SUM(M144:M150)</f>
        <v>0</v>
      </c>
      <c r="N151" s="215">
        <f>SUM(N144:N150)</f>
        <v>0</v>
      </c>
      <c r="O151" s="157"/>
      <c r="P151" s="157"/>
    </row>
    <row r="152" spans="1:16" ht="27" customHeight="1" thickBot="1">
      <c r="B152" s="216"/>
      <c r="O152" s="157"/>
      <c r="P152" s="157"/>
    </row>
    <row r="153" spans="1:16" ht="40.5" customHeight="1">
      <c r="A153" s="1901" t="s">
        <v>88</v>
      </c>
      <c r="B153" s="1897" t="s">
        <v>57</v>
      </c>
      <c r="C153" s="1902" t="s">
        <v>9</v>
      </c>
      <c r="D153" s="1352" t="s">
        <v>89</v>
      </c>
      <c r="E153" s="1352"/>
      <c r="F153" s="1353"/>
      <c r="G153" s="1353"/>
      <c r="H153" s="1352" t="s">
        <v>90</v>
      </c>
      <c r="I153" s="1352"/>
      <c r="J153" s="1354"/>
      <c r="K153" s="31"/>
      <c r="L153" s="31"/>
      <c r="M153" s="31"/>
      <c r="N153" s="31"/>
      <c r="O153" s="157"/>
      <c r="P153" s="157"/>
    </row>
    <row r="154" spans="1:16" ht="49.5" customHeight="1">
      <c r="A154" s="1868"/>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862"/>
      <c r="B155" s="1425"/>
      <c r="C155" s="225">
        <v>2014</v>
      </c>
      <c r="D155" s="206"/>
      <c r="E155" s="167"/>
      <c r="F155" s="207"/>
      <c r="G155" s="205">
        <f>SUM(D155:F155)</f>
        <v>0</v>
      </c>
      <c r="H155" s="206"/>
      <c r="I155" s="167"/>
      <c r="J155" s="168"/>
      <c r="O155" s="157"/>
      <c r="P155" s="157"/>
    </row>
    <row r="156" spans="1:16" ht="19.5" customHeight="1">
      <c r="A156" s="1863"/>
      <c r="B156" s="1425"/>
      <c r="C156" s="226">
        <v>2015</v>
      </c>
      <c r="D156" s="209"/>
      <c r="E156" s="170"/>
      <c r="F156" s="210"/>
      <c r="G156" s="205">
        <f t="shared" ref="G156:G161" si="15">SUM(D156:F156)</f>
        <v>0</v>
      </c>
      <c r="H156" s="209"/>
      <c r="I156" s="170"/>
      <c r="J156" s="171"/>
      <c r="O156" s="157"/>
      <c r="P156" s="157"/>
    </row>
    <row r="157" spans="1:16" ht="17.25" customHeight="1">
      <c r="A157" s="1863"/>
      <c r="B157" s="1425"/>
      <c r="C157" s="226">
        <v>2016</v>
      </c>
      <c r="D157" s="209"/>
      <c r="E157" s="170"/>
      <c r="F157" s="210"/>
      <c r="G157" s="205">
        <f t="shared" si="15"/>
        <v>0</v>
      </c>
      <c r="H157" s="209"/>
      <c r="I157" s="170"/>
      <c r="J157" s="171"/>
      <c r="O157" s="157"/>
      <c r="P157" s="157"/>
    </row>
    <row r="158" spans="1:16" ht="15" customHeight="1">
      <c r="A158" s="1863"/>
      <c r="B158" s="1425"/>
      <c r="C158" s="226">
        <v>2017</v>
      </c>
      <c r="D158" s="209"/>
      <c r="E158" s="170"/>
      <c r="F158" s="210"/>
      <c r="G158" s="205">
        <f t="shared" si="15"/>
        <v>0</v>
      </c>
      <c r="H158" s="209"/>
      <c r="I158" s="170"/>
      <c r="J158" s="171"/>
      <c r="O158" s="157"/>
      <c r="P158" s="157"/>
    </row>
    <row r="159" spans="1:16" ht="19.5" customHeight="1">
      <c r="A159" s="1863"/>
      <c r="B159" s="1425"/>
      <c r="C159" s="226">
        <v>2018</v>
      </c>
      <c r="D159" s="209"/>
      <c r="E159" s="170"/>
      <c r="F159" s="210"/>
      <c r="G159" s="205">
        <f t="shared" si="15"/>
        <v>0</v>
      </c>
      <c r="H159" s="209"/>
      <c r="I159" s="170"/>
      <c r="J159" s="171"/>
      <c r="O159" s="157"/>
      <c r="P159" s="157"/>
    </row>
    <row r="160" spans="1:16" ht="15" customHeight="1">
      <c r="A160" s="1863"/>
      <c r="B160" s="1425"/>
      <c r="C160" s="226">
        <v>2019</v>
      </c>
      <c r="D160" s="209"/>
      <c r="E160" s="170"/>
      <c r="F160" s="210"/>
      <c r="G160" s="205">
        <f t="shared" si="15"/>
        <v>0</v>
      </c>
      <c r="H160" s="209"/>
      <c r="I160" s="170"/>
      <c r="J160" s="171"/>
      <c r="O160" s="157"/>
      <c r="P160" s="157"/>
    </row>
    <row r="161" spans="1:18" ht="17.25" customHeight="1">
      <c r="A161" s="1863"/>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1355"/>
      <c r="F163" s="157"/>
      <c r="G163" s="157"/>
      <c r="H163" s="157"/>
      <c r="I163" s="157"/>
      <c r="J163" s="233"/>
      <c r="K163" s="234"/>
    </row>
    <row r="164" spans="1:18" ht="95.25" customHeight="1">
      <c r="A164" s="1381" t="s">
        <v>97</v>
      </c>
      <c r="B164" s="236" t="s">
        <v>98</v>
      </c>
      <c r="C164" s="1382" t="s">
        <v>9</v>
      </c>
      <c r="D164" s="238" t="s">
        <v>99</v>
      </c>
      <c r="E164" s="238" t="s">
        <v>100</v>
      </c>
      <c r="F164" s="1357" t="s">
        <v>101</v>
      </c>
      <c r="G164" s="238" t="s">
        <v>102</v>
      </c>
      <c r="H164" s="238" t="s">
        <v>103</v>
      </c>
      <c r="I164" s="240" t="s">
        <v>104</v>
      </c>
      <c r="J164" s="1383" t="s">
        <v>105</v>
      </c>
      <c r="K164" s="1383" t="s">
        <v>106</v>
      </c>
      <c r="L164" s="551"/>
    </row>
    <row r="165" spans="1:18" ht="15.75" customHeight="1">
      <c r="A165" s="1411"/>
      <c r="B165" s="1412"/>
      <c r="C165" s="243">
        <v>2014</v>
      </c>
      <c r="D165" s="167"/>
      <c r="E165" s="167"/>
      <c r="F165" s="167"/>
      <c r="G165" s="167"/>
      <c r="H165" s="167"/>
      <c r="I165" s="168"/>
      <c r="J165" s="395">
        <f>SUM(D165,F165,H165)</f>
        <v>0</v>
      </c>
      <c r="K165" s="245">
        <f>SUM(E165,G165,I165)</f>
        <v>0</v>
      </c>
      <c r="L165" s="551"/>
    </row>
    <row r="166" spans="1:18">
      <c r="A166" s="1413"/>
      <c r="B166" s="1414"/>
      <c r="C166" s="246">
        <v>2015</v>
      </c>
      <c r="D166" s="247"/>
      <c r="E166" s="247"/>
      <c r="F166" s="247"/>
      <c r="G166" s="247"/>
      <c r="H166" s="247"/>
      <c r="I166" s="248"/>
      <c r="J166" s="396">
        <f t="shared" ref="J166:K171" si="17">SUM(D166,F166,H166)</f>
        <v>0</v>
      </c>
      <c r="K166" s="250">
        <f t="shared" si="17"/>
        <v>0</v>
      </c>
      <c r="L166" s="551"/>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551"/>
    </row>
    <row r="170" spans="1:18">
      <c r="A170" s="1413"/>
      <c r="B170" s="1414"/>
      <c r="C170" s="246">
        <v>2019</v>
      </c>
      <c r="D170" s="157"/>
      <c r="E170" s="247"/>
      <c r="F170" s="247"/>
      <c r="G170" s="247"/>
      <c r="H170" s="252"/>
      <c r="I170" s="248"/>
      <c r="J170" s="396">
        <f t="shared" si="17"/>
        <v>0</v>
      </c>
      <c r="K170" s="250">
        <f t="shared" si="17"/>
        <v>0</v>
      </c>
      <c r="L170" s="551"/>
    </row>
    <row r="171" spans="1:18">
      <c r="A171" s="1413"/>
      <c r="B171" s="1414"/>
      <c r="C171" s="251">
        <v>2020</v>
      </c>
      <c r="D171" s="247"/>
      <c r="E171" s="247"/>
      <c r="F171" s="247"/>
      <c r="G171" s="247"/>
      <c r="H171" s="247"/>
      <c r="I171" s="248"/>
      <c r="J171" s="396">
        <f t="shared" si="17"/>
        <v>0</v>
      </c>
      <c r="K171" s="250">
        <f t="shared" si="17"/>
        <v>0</v>
      </c>
      <c r="L171" s="551"/>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551"/>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907" t="s">
        <v>108</v>
      </c>
      <c r="B176" s="1908" t="s">
        <v>109</v>
      </c>
      <c r="C176" s="1909" t="s">
        <v>9</v>
      </c>
      <c r="D176" s="1372" t="s">
        <v>110</v>
      </c>
      <c r="E176" s="1358"/>
      <c r="F176" s="1358"/>
      <c r="G176" s="1359"/>
      <c r="H176" s="1384"/>
      <c r="I176" s="1910" t="s">
        <v>111</v>
      </c>
      <c r="J176" s="1911"/>
      <c r="K176" s="1911"/>
      <c r="L176" s="1911"/>
      <c r="M176" s="1911"/>
      <c r="N176" s="1911"/>
      <c r="O176" s="1912"/>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913" t="s">
        <v>442</v>
      </c>
      <c r="B178" s="1425"/>
      <c r="C178" s="98">
        <v>2014</v>
      </c>
      <c r="D178" s="33"/>
      <c r="E178" s="34"/>
      <c r="F178" s="34"/>
      <c r="G178" s="271">
        <f>SUM(D178:F178)</f>
        <v>0</v>
      </c>
      <c r="H178" s="147"/>
      <c r="I178" s="147"/>
      <c r="J178" s="34"/>
      <c r="K178" s="34"/>
      <c r="L178" s="34"/>
      <c r="M178" s="34"/>
      <c r="N178" s="34"/>
      <c r="O178" s="37"/>
    </row>
    <row r="179" spans="1:15">
      <c r="A179" s="1863"/>
      <c r="B179" s="1425"/>
      <c r="C179" s="102">
        <v>2015</v>
      </c>
      <c r="D179" s="40"/>
      <c r="E179" s="41"/>
      <c r="F179" s="41"/>
      <c r="G179" s="271">
        <f t="shared" ref="G179:G184" si="19">SUM(D179:F179)</f>
        <v>0</v>
      </c>
      <c r="H179" s="272"/>
      <c r="I179" s="104"/>
      <c r="J179" s="41"/>
      <c r="K179" s="41"/>
      <c r="L179" s="41"/>
      <c r="M179" s="41"/>
      <c r="N179" s="41"/>
      <c r="O179" s="85"/>
    </row>
    <row r="180" spans="1:15">
      <c r="A180" s="1863"/>
      <c r="B180" s="1425"/>
      <c r="C180" s="102">
        <v>2016</v>
      </c>
      <c r="D180" s="40">
        <f>1+2</f>
        <v>3</v>
      </c>
      <c r="E180" s="41">
        <f>1+2</f>
        <v>3</v>
      </c>
      <c r="F180" s="41">
        <f>4</f>
        <v>4</v>
      </c>
      <c r="G180" s="271">
        <f t="shared" si="19"/>
        <v>10</v>
      </c>
      <c r="H180" s="272">
        <f>82</f>
        <v>82</v>
      </c>
      <c r="I180" s="104">
        <f>1</f>
        <v>1</v>
      </c>
      <c r="J180" s="41">
        <f>1</f>
        <v>1</v>
      </c>
      <c r="K180" s="41">
        <f>1</f>
        <v>1</v>
      </c>
      <c r="L180" s="41"/>
      <c r="M180" s="41"/>
      <c r="N180" s="41"/>
      <c r="O180" s="85">
        <f>7</f>
        <v>7</v>
      </c>
    </row>
    <row r="181" spans="1:15">
      <c r="A181" s="1863"/>
      <c r="B181" s="1425"/>
      <c r="C181" s="102">
        <v>2017</v>
      </c>
      <c r="D181" s="40"/>
      <c r="E181" s="41"/>
      <c r="F181" s="41"/>
      <c r="G181" s="271">
        <f t="shared" si="19"/>
        <v>0</v>
      </c>
      <c r="H181" s="272"/>
      <c r="I181" s="104"/>
      <c r="J181" s="41"/>
      <c r="K181" s="41"/>
      <c r="L181" s="41"/>
      <c r="M181" s="41"/>
      <c r="N181" s="41"/>
      <c r="O181" s="85"/>
    </row>
    <row r="182" spans="1:15">
      <c r="A182" s="1863"/>
      <c r="B182" s="1425"/>
      <c r="C182" s="102">
        <v>2018</v>
      </c>
      <c r="D182" s="40"/>
      <c r="E182" s="41"/>
      <c r="F182" s="41"/>
      <c r="G182" s="271">
        <f t="shared" si="19"/>
        <v>0</v>
      </c>
      <c r="H182" s="272"/>
      <c r="I182" s="104"/>
      <c r="J182" s="41"/>
      <c r="K182" s="41"/>
      <c r="L182" s="41"/>
      <c r="M182" s="41"/>
      <c r="N182" s="41"/>
      <c r="O182" s="85"/>
    </row>
    <row r="183" spans="1:15">
      <c r="A183" s="1863"/>
      <c r="B183" s="1425"/>
      <c r="C183" s="102">
        <v>2019</v>
      </c>
      <c r="D183" s="40"/>
      <c r="E183" s="41"/>
      <c r="F183" s="41"/>
      <c r="G183" s="271">
        <f t="shared" si="19"/>
        <v>0</v>
      </c>
      <c r="H183" s="272"/>
      <c r="I183" s="104"/>
      <c r="J183" s="41"/>
      <c r="K183" s="41"/>
      <c r="L183" s="41"/>
      <c r="M183" s="41"/>
      <c r="N183" s="41"/>
      <c r="O183" s="85"/>
    </row>
    <row r="184" spans="1:15">
      <c r="A184" s="1863"/>
      <c r="B184" s="1425"/>
      <c r="C184" s="102">
        <v>2020</v>
      </c>
      <c r="D184" s="40"/>
      <c r="E184" s="41"/>
      <c r="F184" s="41"/>
      <c r="G184" s="271">
        <f t="shared" si="19"/>
        <v>0</v>
      </c>
      <c r="H184" s="272"/>
      <c r="I184" s="104"/>
      <c r="J184" s="41"/>
      <c r="K184" s="41"/>
      <c r="L184" s="41"/>
      <c r="M184" s="41"/>
      <c r="N184" s="41"/>
      <c r="O184" s="85"/>
    </row>
    <row r="185" spans="1:15" ht="75" customHeight="1" thickBot="1">
      <c r="A185" s="1426"/>
      <c r="B185" s="1427"/>
      <c r="C185" s="105" t="s">
        <v>13</v>
      </c>
      <c r="D185" s="131">
        <f>SUM(D178:D184)</f>
        <v>3</v>
      </c>
      <c r="E185" s="108">
        <f>SUM(E178:E184)</f>
        <v>3</v>
      </c>
      <c r="F185" s="108">
        <f>SUM(F178:F184)</f>
        <v>4</v>
      </c>
      <c r="G185" s="212">
        <f t="shared" ref="G185:O185" si="20">SUM(G178:G184)</f>
        <v>10</v>
      </c>
      <c r="H185" s="273">
        <f t="shared" si="20"/>
        <v>82</v>
      </c>
      <c r="I185" s="107">
        <f t="shared" si="20"/>
        <v>1</v>
      </c>
      <c r="J185" s="108">
        <f t="shared" si="20"/>
        <v>1</v>
      </c>
      <c r="K185" s="108">
        <f t="shared" si="20"/>
        <v>1</v>
      </c>
      <c r="L185" s="108">
        <f t="shared" si="20"/>
        <v>0</v>
      </c>
      <c r="M185" s="108">
        <f t="shared" si="20"/>
        <v>0</v>
      </c>
      <c r="N185" s="108">
        <f t="shared" si="20"/>
        <v>0</v>
      </c>
      <c r="O185" s="109">
        <f t="shared" si="20"/>
        <v>7</v>
      </c>
    </row>
    <row r="186" spans="1:15" ht="33" customHeight="1" thickBot="1"/>
    <row r="187" spans="1:15" ht="19.5" customHeight="1">
      <c r="A187" s="1914" t="s">
        <v>117</v>
      </c>
      <c r="B187" s="1908" t="s">
        <v>109</v>
      </c>
      <c r="C187" s="1398" t="s">
        <v>9</v>
      </c>
      <c r="D187" s="1400" t="s">
        <v>118</v>
      </c>
      <c r="E187" s="1904"/>
      <c r="F187" s="1904"/>
      <c r="G187" s="1905"/>
      <c r="H187" s="1906"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t="s">
        <v>443</v>
      </c>
      <c r="B189" s="1507"/>
      <c r="C189" s="278">
        <v>2014</v>
      </c>
      <c r="D189" s="125"/>
      <c r="E189" s="101"/>
      <c r="F189" s="101"/>
      <c r="G189" s="279">
        <f>SUM(D189:F189)</f>
        <v>0</v>
      </c>
      <c r="H189" s="100"/>
      <c r="I189" s="101"/>
      <c r="J189" s="101"/>
      <c r="K189" s="101"/>
      <c r="L189" s="126"/>
    </row>
    <row r="190" spans="1:15">
      <c r="A190" s="1869"/>
      <c r="B190" s="1388"/>
      <c r="C190" s="74">
        <v>2015</v>
      </c>
      <c r="D190" s="40"/>
      <c r="E190" s="41"/>
      <c r="F190" s="41"/>
      <c r="G190" s="279">
        <f t="shared" ref="G190:G195" si="21">SUM(D190:F190)</f>
        <v>0</v>
      </c>
      <c r="H190" s="104"/>
      <c r="I190" s="41"/>
      <c r="J190" s="41"/>
      <c r="K190" s="41"/>
      <c r="L190" s="85"/>
    </row>
    <row r="191" spans="1:15">
      <c r="A191" s="1869"/>
      <c r="B191" s="1388"/>
      <c r="C191" s="74">
        <v>2016</v>
      </c>
      <c r="D191" s="40">
        <f>2358+79+436</f>
        <v>2873</v>
      </c>
      <c r="E191" s="41">
        <f>40+2</f>
        <v>42</v>
      </c>
      <c r="F191" s="41">
        <f>5</f>
        <v>5</v>
      </c>
      <c r="G191" s="279">
        <f t="shared" si="21"/>
        <v>2920</v>
      </c>
      <c r="H191" s="104">
        <f>25+25</f>
        <v>50</v>
      </c>
      <c r="I191" s="41"/>
      <c r="J191" s="41">
        <f>2398+51</f>
        <v>2449</v>
      </c>
      <c r="K191" s="41"/>
      <c r="L191" s="85">
        <f>10+411</f>
        <v>421</v>
      </c>
    </row>
    <row r="192" spans="1:15">
      <c r="A192" s="1869"/>
      <c r="B192" s="1388"/>
      <c r="C192" s="74">
        <v>2017</v>
      </c>
      <c r="D192" s="40"/>
      <c r="E192" s="41"/>
      <c r="F192" s="41"/>
      <c r="G192" s="279">
        <f t="shared" si="21"/>
        <v>0</v>
      </c>
      <c r="H192" s="104"/>
      <c r="I192" s="41"/>
      <c r="J192" s="41"/>
      <c r="K192" s="41"/>
      <c r="L192" s="85"/>
    </row>
    <row r="193" spans="1:14">
      <c r="A193" s="1869"/>
      <c r="B193" s="1388"/>
      <c r="C193" s="74">
        <v>2018</v>
      </c>
      <c r="D193" s="40"/>
      <c r="E193" s="41"/>
      <c r="F193" s="41"/>
      <c r="G193" s="279">
        <f t="shared" si="21"/>
        <v>0</v>
      </c>
      <c r="H193" s="104"/>
      <c r="I193" s="41"/>
      <c r="J193" s="41"/>
      <c r="K193" s="41"/>
      <c r="L193" s="85"/>
    </row>
    <row r="194" spans="1:14">
      <c r="A194" s="1869"/>
      <c r="B194" s="1388"/>
      <c r="C194" s="74">
        <v>2019</v>
      </c>
      <c r="D194" s="40"/>
      <c r="E194" s="41"/>
      <c r="F194" s="41"/>
      <c r="G194" s="279">
        <f t="shared" si="21"/>
        <v>0</v>
      </c>
      <c r="H194" s="104"/>
      <c r="I194" s="41"/>
      <c r="J194" s="41"/>
      <c r="K194" s="41"/>
      <c r="L194" s="85"/>
    </row>
    <row r="195" spans="1:14">
      <c r="A195" s="1869"/>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2873</v>
      </c>
      <c r="E196" s="108">
        <f t="shared" si="22"/>
        <v>42</v>
      </c>
      <c r="F196" s="108">
        <f t="shared" si="22"/>
        <v>5</v>
      </c>
      <c r="G196" s="280">
        <f t="shared" si="22"/>
        <v>2920</v>
      </c>
      <c r="H196" s="107">
        <f t="shared" si="22"/>
        <v>50</v>
      </c>
      <c r="I196" s="108">
        <f t="shared" si="22"/>
        <v>0</v>
      </c>
      <c r="J196" s="108">
        <f t="shared" si="22"/>
        <v>2449</v>
      </c>
      <c r="K196" s="108">
        <f t="shared" si="22"/>
        <v>0</v>
      </c>
      <c r="L196" s="109">
        <f t="shared" si="22"/>
        <v>421</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360" t="s">
        <v>129</v>
      </c>
      <c r="B201" s="285" t="s">
        <v>109</v>
      </c>
      <c r="C201" s="286" t="s">
        <v>9</v>
      </c>
      <c r="D201" s="1373" t="s">
        <v>130</v>
      </c>
      <c r="E201" s="288" t="s">
        <v>131</v>
      </c>
      <c r="F201" s="288" t="s">
        <v>132</v>
      </c>
      <c r="G201" s="286" t="s">
        <v>133</v>
      </c>
      <c r="H201" s="1361" t="s">
        <v>134</v>
      </c>
      <c r="I201" s="1385" t="s">
        <v>135</v>
      </c>
      <c r="J201" s="1386" t="s">
        <v>136</v>
      </c>
      <c r="K201" s="288" t="s">
        <v>137</v>
      </c>
      <c r="L201" s="292" t="s">
        <v>138</v>
      </c>
    </row>
    <row r="202" spans="1:14" ht="15" customHeight="1">
      <c r="A202" s="1861" t="s">
        <v>444</v>
      </c>
      <c r="B202" s="1388"/>
      <c r="C202" s="73">
        <v>2014</v>
      </c>
      <c r="D202" s="33"/>
      <c r="E202" s="34"/>
      <c r="F202" s="34"/>
      <c r="G202" s="32"/>
      <c r="H202" s="293"/>
      <c r="I202" s="294"/>
      <c r="J202" s="295"/>
      <c r="K202" s="34"/>
      <c r="L202" s="37"/>
    </row>
    <row r="203" spans="1:14">
      <c r="A203" s="1861"/>
      <c r="B203" s="1388"/>
      <c r="C203" s="74">
        <v>2015</v>
      </c>
      <c r="D203" s="40"/>
      <c r="E203" s="41"/>
      <c r="F203" s="41"/>
      <c r="G203" s="39"/>
      <c r="H203" s="296"/>
      <c r="I203" s="297"/>
      <c r="J203" s="298"/>
      <c r="K203" s="41"/>
      <c r="L203" s="85"/>
    </row>
    <row r="204" spans="1:14">
      <c r="A204" s="1861"/>
      <c r="B204" s="1388"/>
      <c r="C204" s="74">
        <v>2016</v>
      </c>
      <c r="D204" s="40">
        <v>1</v>
      </c>
      <c r="E204" s="41">
        <v>5</v>
      </c>
      <c r="F204" s="41"/>
      <c r="G204" s="39"/>
      <c r="H204" s="296">
        <v>3</v>
      </c>
      <c r="I204" s="297"/>
      <c r="J204" s="298"/>
      <c r="K204" s="41"/>
      <c r="L204" s="85"/>
    </row>
    <row r="205" spans="1:14">
      <c r="A205" s="1861"/>
      <c r="B205" s="1388"/>
      <c r="C205" s="74">
        <v>2017</v>
      </c>
      <c r="D205" s="40"/>
      <c r="E205" s="41"/>
      <c r="F205" s="41"/>
      <c r="G205" s="39"/>
      <c r="H205" s="296"/>
      <c r="I205" s="297"/>
      <c r="J205" s="298"/>
      <c r="K205" s="41"/>
      <c r="L205" s="85"/>
    </row>
    <row r="206" spans="1:14">
      <c r="A206" s="1861"/>
      <c r="B206" s="1388"/>
      <c r="C206" s="74">
        <v>2018</v>
      </c>
      <c r="D206" s="40"/>
      <c r="E206" s="41"/>
      <c r="F206" s="41"/>
      <c r="G206" s="39"/>
      <c r="H206" s="296"/>
      <c r="I206" s="297"/>
      <c r="J206" s="298"/>
      <c r="K206" s="41"/>
      <c r="L206" s="85"/>
    </row>
    <row r="207" spans="1:14">
      <c r="A207" s="1861"/>
      <c r="B207" s="1388"/>
      <c r="C207" s="74">
        <v>2019</v>
      </c>
      <c r="D207" s="40"/>
      <c r="E207" s="41"/>
      <c r="F207" s="41"/>
      <c r="G207" s="39"/>
      <c r="H207" s="296"/>
      <c r="I207" s="297"/>
      <c r="J207" s="298"/>
      <c r="K207" s="41"/>
      <c r="L207" s="85"/>
    </row>
    <row r="208" spans="1:14">
      <c r="A208" s="1861"/>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1</v>
      </c>
      <c r="E209" s="131">
        <f t="shared" ref="E209:L209" si="23">SUM(E202:E208)</f>
        <v>5</v>
      </c>
      <c r="F209" s="131">
        <f t="shared" si="23"/>
        <v>0</v>
      </c>
      <c r="G209" s="131">
        <f t="shared" si="23"/>
        <v>0</v>
      </c>
      <c r="H209" s="131">
        <f t="shared" si="23"/>
        <v>3</v>
      </c>
      <c r="I209" s="131">
        <f t="shared" si="23"/>
        <v>0</v>
      </c>
      <c r="J209" s="131">
        <f t="shared" si="23"/>
        <v>0</v>
      </c>
      <c r="K209" s="131">
        <f t="shared" si="23"/>
        <v>0</v>
      </c>
      <c r="L209" s="131">
        <f t="shared" si="23"/>
        <v>0</v>
      </c>
    </row>
    <row r="211" spans="1:12" ht="15" thickBot="1"/>
    <row r="212" spans="1:12" ht="29.4">
      <c r="A212" s="1362" t="s">
        <v>139</v>
      </c>
      <c r="B212" s="307" t="s">
        <v>140</v>
      </c>
      <c r="C212" s="308">
        <v>2014</v>
      </c>
      <c r="D212" s="309">
        <v>2015</v>
      </c>
      <c r="E212" s="309">
        <v>2016</v>
      </c>
      <c r="F212" s="309">
        <v>2017</v>
      </c>
      <c r="G212" s="309">
        <v>2018</v>
      </c>
      <c r="H212" s="309">
        <v>2019</v>
      </c>
      <c r="I212" s="310">
        <v>2020</v>
      </c>
    </row>
    <row r="213" spans="1:12" ht="15" customHeight="1">
      <c r="A213" t="s">
        <v>141</v>
      </c>
      <c r="B213" s="1498"/>
      <c r="C213" s="73"/>
      <c r="D213" s="127"/>
      <c r="E213" s="127"/>
      <c r="F213" s="127"/>
      <c r="G213" s="127"/>
      <c r="H213" s="127"/>
      <c r="I213" s="311"/>
    </row>
    <row r="214" spans="1:12">
      <c r="A214" t="s">
        <v>142</v>
      </c>
      <c r="B214" s="1499"/>
      <c r="C214" s="73"/>
      <c r="D214" s="127"/>
      <c r="E214" s="343">
        <f>889067.77+104979.96</f>
        <v>994047.73</v>
      </c>
      <c r="F214" s="127"/>
      <c r="G214" s="127"/>
      <c r="H214" s="127"/>
      <c r="I214" s="311"/>
    </row>
    <row r="215" spans="1:12">
      <c r="A215" t="s">
        <v>143</v>
      </c>
      <c r="B215" s="1499"/>
      <c r="C215" s="73"/>
      <c r="D215" s="127"/>
      <c r="E215" s="343"/>
      <c r="F215" s="127"/>
      <c r="G215" s="127"/>
      <c r="H215" s="127"/>
      <c r="I215" s="311"/>
    </row>
    <row r="216" spans="1:12">
      <c r="A216" t="s">
        <v>144</v>
      </c>
      <c r="B216" s="1499"/>
      <c r="C216" s="73"/>
      <c r="D216" s="127"/>
      <c r="E216" s="343">
        <f>34316.58+41691</f>
        <v>76007.58</v>
      </c>
      <c r="F216" s="127"/>
      <c r="G216" s="127"/>
      <c r="H216" s="127"/>
      <c r="I216" s="311"/>
    </row>
    <row r="217" spans="1:12">
      <c r="A217" t="s">
        <v>145</v>
      </c>
      <c r="B217" s="1499"/>
      <c r="C217" s="73"/>
      <c r="D217" s="127"/>
      <c r="E217" s="343">
        <f>347942.5+46763.39+1693.15+23693.11</f>
        <v>420092.15</v>
      </c>
      <c r="F217" s="127"/>
      <c r="G217" s="127"/>
      <c r="H217" s="127"/>
      <c r="I217" s="311"/>
    </row>
    <row r="218" spans="1:12" ht="28.8">
      <c r="A218" s="31" t="s">
        <v>146</v>
      </c>
      <c r="B218" s="1499"/>
      <c r="C218" s="73"/>
      <c r="D218" s="127"/>
      <c r="E218" s="343">
        <f>90373.77-37599.15+1986387.66+82050+854272.13</f>
        <v>2975484.41</v>
      </c>
      <c r="F218" s="127"/>
      <c r="G218" s="127"/>
      <c r="H218" s="127"/>
      <c r="I218" s="311"/>
    </row>
    <row r="219" spans="1:12" ht="15" thickBot="1">
      <c r="A219" s="312"/>
      <c r="B219" s="1500"/>
      <c r="C219" s="45" t="s">
        <v>13</v>
      </c>
      <c r="D219" s="313">
        <f>SUM(D214:D218)</f>
        <v>0</v>
      </c>
      <c r="E219" s="344">
        <f t="shared" ref="E219:I219" si="24">SUM(E214:E218)</f>
        <v>4465631.87</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11811023622047245" right="0.11811023622047245" top="0.35433070866141736" bottom="0.35433070866141736" header="0.31496062992125984" footer="0.31496062992125984"/>
  <pageSetup paperSize="8"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151</v>
      </c>
      <c r="C1" s="1471"/>
      <c r="D1" s="1471"/>
      <c r="E1" s="1471"/>
      <c r="F1" s="1471"/>
    </row>
    <row r="2" spans="1:25" s="2" customFormat="1" ht="20.100000000000001" customHeight="1" thickBot="1"/>
    <row r="3" spans="1:25" s="5" customFormat="1" ht="20.100000000000001" customHeight="1">
      <c r="A3" s="724" t="s">
        <v>2</v>
      </c>
      <c r="B3" s="725"/>
      <c r="C3" s="725"/>
      <c r="D3" s="725"/>
      <c r="E3" s="725"/>
      <c r="F3" s="1533"/>
      <c r="G3" s="1533"/>
      <c r="H3" s="1533"/>
      <c r="I3" s="1533"/>
      <c r="J3" s="1533"/>
      <c r="K3" s="1533"/>
      <c r="L3" s="1533"/>
      <c r="M3" s="1533"/>
      <c r="N3" s="1533"/>
      <c r="O3" s="1534"/>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687"/>
      <c r="B15" s="688"/>
      <c r="C15" s="11"/>
      <c r="D15" s="1535" t="s">
        <v>5</v>
      </c>
      <c r="E15" s="1536"/>
      <c r="F15" s="1536"/>
      <c r="G15" s="1536"/>
      <c r="H15" s="710"/>
      <c r="I15" s="13" t="s">
        <v>6</v>
      </c>
      <c r="J15" s="14"/>
      <c r="K15" s="14"/>
      <c r="L15" s="14"/>
      <c r="M15" s="14"/>
      <c r="N15" s="14"/>
      <c r="O15" s="15"/>
      <c r="P15" s="16"/>
      <c r="Q15" s="17"/>
      <c r="R15" s="18"/>
      <c r="S15" s="18"/>
      <c r="T15" s="18"/>
      <c r="U15" s="18"/>
      <c r="V15" s="18"/>
      <c r="W15" s="16"/>
      <c r="X15" s="16"/>
      <c r="Y15" s="17"/>
    </row>
    <row r="16" spans="1:25" s="31" customFormat="1" ht="144.75"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537" t="s">
        <v>344</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53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537"/>
      <c r="B19" s="1388"/>
      <c r="C19" s="39">
        <v>2016</v>
      </c>
      <c r="D19" s="40">
        <v>26</v>
      </c>
      <c r="E19" s="41">
        <v>3</v>
      </c>
      <c r="F19" s="41">
        <v>2</v>
      </c>
      <c r="G19" s="35">
        <f>SUM(D19:F19)</f>
        <v>31</v>
      </c>
      <c r="H19" s="42"/>
      <c r="I19" s="41">
        <f>1+3</f>
        <v>4</v>
      </c>
      <c r="J19" s="41">
        <v>1</v>
      </c>
      <c r="K19" s="41">
        <f>16+1</f>
        <v>17</v>
      </c>
      <c r="L19" s="41">
        <v>4</v>
      </c>
      <c r="M19" s="41"/>
      <c r="N19" s="41"/>
      <c r="O19" s="43">
        <v>5</v>
      </c>
      <c r="P19" s="38"/>
      <c r="Q19" s="38"/>
      <c r="R19" s="38"/>
      <c r="S19" s="38"/>
      <c r="T19" s="38"/>
      <c r="U19" s="38"/>
      <c r="V19" s="38"/>
      <c r="W19" s="38"/>
      <c r="X19" s="38"/>
      <c r="Y19" s="38"/>
    </row>
    <row r="20" spans="1:25">
      <c r="A20" s="153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53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53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53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96.75" customHeight="1" thickBot="1">
      <c r="A24" s="1538"/>
      <c r="B24" s="1390"/>
      <c r="C24" s="45" t="s">
        <v>13</v>
      </c>
      <c r="D24" s="46">
        <f>SUM(D17:D23)</f>
        <v>26</v>
      </c>
      <c r="E24" s="47">
        <f>SUM(E17:E23)</f>
        <v>3</v>
      </c>
      <c r="F24" s="47">
        <f>SUM(F17:F23)</f>
        <v>2</v>
      </c>
      <c r="G24" s="48">
        <f>SUM(D24:F24)</f>
        <v>31</v>
      </c>
      <c r="H24" s="49">
        <f>SUM(H17:H23)</f>
        <v>0</v>
      </c>
      <c r="I24" s="50">
        <f>SUM(I17:I23)</f>
        <v>4</v>
      </c>
      <c r="J24" s="50">
        <f t="shared" ref="J24:N24" si="1">SUM(J17:J23)</f>
        <v>1</v>
      </c>
      <c r="K24" s="50">
        <f t="shared" si="1"/>
        <v>17</v>
      </c>
      <c r="L24" s="50">
        <f t="shared" si="1"/>
        <v>4</v>
      </c>
      <c r="M24" s="50">
        <f t="shared" si="1"/>
        <v>0</v>
      </c>
      <c r="N24" s="50">
        <f t="shared" si="1"/>
        <v>0</v>
      </c>
      <c r="O24" s="51">
        <f>SUM(O17:O23)</f>
        <v>5</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687"/>
      <c r="B26" s="688"/>
      <c r="C26" s="53"/>
      <c r="D26" s="1539" t="s">
        <v>5</v>
      </c>
      <c r="E26" s="1540"/>
      <c r="F26" s="1540"/>
      <c r="G26" s="1541"/>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345</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329">
        <f>20889+4000+527</f>
        <v>25416</v>
      </c>
      <c r="E30" s="330">
        <v>49342</v>
      </c>
      <c r="F30" s="330">
        <v>400090</v>
      </c>
      <c r="G30" s="331">
        <f t="shared" si="2"/>
        <v>474848</v>
      </c>
      <c r="H30" s="38"/>
      <c r="I30" s="38"/>
      <c r="J30" s="38"/>
      <c r="K30" s="38"/>
      <c r="L30" s="38"/>
      <c r="M30" s="38"/>
      <c r="N30" s="38"/>
      <c r="O30" s="38"/>
      <c r="P30" s="38"/>
      <c r="Q30" s="8"/>
    </row>
    <row r="31" spans="1:25">
      <c r="A31" s="1387"/>
      <c r="B31" s="1388"/>
      <c r="C31" s="60">
        <v>2017</v>
      </c>
      <c r="D31" s="329"/>
      <c r="E31" s="330"/>
      <c r="F31" s="330"/>
      <c r="G31" s="331">
        <f t="shared" si="2"/>
        <v>0</v>
      </c>
      <c r="H31" s="38"/>
      <c r="I31" s="38"/>
      <c r="J31" s="38"/>
      <c r="K31" s="38"/>
      <c r="L31" s="38"/>
      <c r="M31" s="38"/>
      <c r="N31" s="38"/>
      <c r="O31" s="38"/>
      <c r="P31" s="38"/>
      <c r="Q31" s="8"/>
    </row>
    <row r="32" spans="1:25">
      <c r="A32" s="1387"/>
      <c r="B32" s="1388"/>
      <c r="C32" s="60">
        <v>2018</v>
      </c>
      <c r="D32" s="329"/>
      <c r="E32" s="330"/>
      <c r="F32" s="330"/>
      <c r="G32" s="331">
        <f>SUM(D32:F32)</f>
        <v>0</v>
      </c>
      <c r="H32" s="38"/>
      <c r="I32" s="38"/>
      <c r="J32" s="38"/>
      <c r="K32" s="38"/>
      <c r="L32" s="38"/>
      <c r="M32" s="38"/>
      <c r="N32" s="38"/>
      <c r="O32" s="38"/>
      <c r="P32" s="38"/>
      <c r="Q32" s="8"/>
    </row>
    <row r="33" spans="1:17">
      <c r="A33" s="1387"/>
      <c r="B33" s="1388"/>
      <c r="C33" s="61">
        <v>2019</v>
      </c>
      <c r="D33" s="329"/>
      <c r="E33" s="330"/>
      <c r="F33" s="330"/>
      <c r="G33" s="331">
        <f t="shared" si="2"/>
        <v>0</v>
      </c>
      <c r="H33" s="38"/>
      <c r="I33" s="38"/>
      <c r="J33" s="38"/>
      <c r="K33" s="38"/>
      <c r="L33" s="38"/>
      <c r="M33" s="38"/>
      <c r="N33" s="38"/>
      <c r="O33" s="38"/>
      <c r="P33" s="38"/>
      <c r="Q33" s="8"/>
    </row>
    <row r="34" spans="1:17">
      <c r="A34" s="1387"/>
      <c r="B34" s="1388"/>
      <c r="C34" s="60">
        <v>2020</v>
      </c>
      <c r="D34" s="329"/>
      <c r="E34" s="330"/>
      <c r="F34" s="330"/>
      <c r="G34" s="331">
        <f t="shared" si="2"/>
        <v>0</v>
      </c>
      <c r="H34" s="38"/>
      <c r="I34" s="38"/>
      <c r="J34" s="38"/>
      <c r="K34" s="38"/>
      <c r="L34" s="38"/>
      <c r="M34" s="38"/>
      <c r="N34" s="38"/>
      <c r="O34" s="38"/>
      <c r="P34" s="38"/>
      <c r="Q34" s="8"/>
    </row>
    <row r="35" spans="1:17" ht="20.25" customHeight="1" thickBot="1">
      <c r="A35" s="1389"/>
      <c r="B35" s="1390"/>
      <c r="C35" s="62" t="s">
        <v>13</v>
      </c>
      <c r="D35" s="332">
        <f>SUM(D28:D34)</f>
        <v>25416</v>
      </c>
      <c r="E35" s="333">
        <f>SUM(E28:E34)</f>
        <v>49342</v>
      </c>
      <c r="F35" s="333">
        <f>SUM(F28:F34)</f>
        <v>400090</v>
      </c>
      <c r="G35" s="334">
        <f t="shared" si="2"/>
        <v>474848</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651" t="s">
        <v>24</v>
      </c>
      <c r="B39" s="652" t="s">
        <v>8</v>
      </c>
      <c r="C39" s="69" t="s">
        <v>9</v>
      </c>
      <c r="D39" s="711"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335">
        <v>20098</v>
      </c>
      <c r="E42" s="336">
        <v>1754</v>
      </c>
      <c r="F42" s="8"/>
      <c r="G42" s="38"/>
      <c r="H42" s="38"/>
    </row>
    <row r="43" spans="1:17">
      <c r="A43" s="1387"/>
      <c r="B43" s="1388"/>
      <c r="C43" s="74">
        <v>2017</v>
      </c>
      <c r="D43" s="335"/>
      <c r="E43" s="336"/>
      <c r="F43" s="8"/>
      <c r="G43" s="38"/>
      <c r="H43" s="38"/>
    </row>
    <row r="44" spans="1:17">
      <c r="A44" s="1387"/>
      <c r="B44" s="1388"/>
      <c r="C44" s="74">
        <v>2018</v>
      </c>
      <c r="D44" s="335"/>
      <c r="E44" s="336"/>
      <c r="F44" s="8"/>
      <c r="G44" s="38"/>
      <c r="H44" s="38"/>
    </row>
    <row r="45" spans="1:17">
      <c r="A45" s="1387"/>
      <c r="B45" s="1388"/>
      <c r="C45" s="74">
        <v>2019</v>
      </c>
      <c r="D45" s="335"/>
      <c r="E45" s="336"/>
      <c r="F45" s="8"/>
      <c r="G45" s="38"/>
      <c r="H45" s="38"/>
    </row>
    <row r="46" spans="1:17">
      <c r="A46" s="1387"/>
      <c r="B46" s="1388"/>
      <c r="C46" s="74">
        <v>2020</v>
      </c>
      <c r="D46" s="335"/>
      <c r="E46" s="336"/>
      <c r="F46" s="8"/>
      <c r="G46" s="38"/>
      <c r="H46" s="38"/>
    </row>
    <row r="47" spans="1:17" ht="15" thickBot="1">
      <c r="A47" s="1389"/>
      <c r="B47" s="1390"/>
      <c r="C47" s="45" t="s">
        <v>13</v>
      </c>
      <c r="D47" s="337">
        <f>SUM(D40:D46)</f>
        <v>20098</v>
      </c>
      <c r="E47" s="338">
        <f>SUM(E40:E46)</f>
        <v>1754</v>
      </c>
      <c r="F47" s="76"/>
      <c r="G47" s="38"/>
      <c r="H47" s="38"/>
    </row>
    <row r="48" spans="1:17" s="38" customFormat="1" ht="15" thickBot="1">
      <c r="A48" s="691"/>
      <c r="B48" s="78"/>
      <c r="C48" s="79"/>
    </row>
    <row r="49" spans="1:15" ht="83.25" customHeight="1">
      <c r="A49" s="712" t="s">
        <v>27</v>
      </c>
      <c r="B49" s="652" t="s">
        <v>8</v>
      </c>
      <c r="C49" s="81" t="s">
        <v>9</v>
      </c>
      <c r="D49" s="711"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542" t="s">
        <v>37</v>
      </c>
      <c r="B60" s="693"/>
      <c r="C60" s="1543" t="s">
        <v>9</v>
      </c>
      <c r="D60" s="1532" t="s">
        <v>38</v>
      </c>
      <c r="E60" s="619" t="s">
        <v>6</v>
      </c>
      <c r="F60" s="649"/>
      <c r="G60" s="649"/>
      <c r="H60" s="649"/>
      <c r="I60" s="649"/>
      <c r="J60" s="649"/>
      <c r="K60" s="649"/>
      <c r="L60" s="650"/>
    </row>
    <row r="61" spans="1:15" ht="149.2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f>3+1</f>
        <v>4</v>
      </c>
      <c r="E64" s="104"/>
      <c r="F64" s="41">
        <f>1</f>
        <v>1</v>
      </c>
      <c r="G64" s="41">
        <f>3</f>
        <v>3</v>
      </c>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4</v>
      </c>
      <c r="E69" s="107">
        <f>SUM(E62:E68)</f>
        <v>0</v>
      </c>
      <c r="F69" s="108">
        <f t="shared" ref="F69:I69" si="4">SUM(F62:F68)</f>
        <v>1</v>
      </c>
      <c r="G69" s="108">
        <f t="shared" si="4"/>
        <v>3</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651" t="s">
        <v>39</v>
      </c>
      <c r="B71" s="652" t="s">
        <v>8</v>
      </c>
      <c r="C71" s="69" t="s">
        <v>9</v>
      </c>
      <c r="D71" s="115" t="s">
        <v>40</v>
      </c>
      <c r="E71" s="115" t="s">
        <v>41</v>
      </c>
      <c r="F71" s="116" t="s">
        <v>42</v>
      </c>
      <c r="G71" s="624" t="s">
        <v>43</v>
      </c>
      <c r="H71" s="118" t="s">
        <v>14</v>
      </c>
      <c r="I71" s="119" t="s">
        <v>15</v>
      </c>
      <c r="J71" s="120" t="s">
        <v>16</v>
      </c>
      <c r="K71" s="119" t="s">
        <v>17</v>
      </c>
      <c r="L71" s="119" t="s">
        <v>18</v>
      </c>
      <c r="M71" s="121" t="s">
        <v>19</v>
      </c>
      <c r="N71" s="120" t="s">
        <v>20</v>
      </c>
      <c r="O71" s="122" t="s">
        <v>21</v>
      </c>
    </row>
    <row r="72" spans="1:20" ht="15" customHeight="1">
      <c r="A72" s="1407" t="s">
        <v>152</v>
      </c>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v>7</v>
      </c>
      <c r="E74" s="127">
        <v>3</v>
      </c>
      <c r="F74" s="127"/>
      <c r="G74" s="124">
        <f t="shared" si="5"/>
        <v>10</v>
      </c>
      <c r="H74" s="40"/>
      <c r="I74" s="40">
        <v>2</v>
      </c>
      <c r="J74" s="41">
        <v>2</v>
      </c>
      <c r="K74" s="41">
        <v>3</v>
      </c>
      <c r="L74" s="41">
        <v>2</v>
      </c>
      <c r="M74" s="41"/>
      <c r="N74" s="41"/>
      <c r="O74" s="85">
        <v>1</v>
      </c>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7</v>
      </c>
      <c r="E79" s="106">
        <f>SUM(E72:E78)</f>
        <v>3</v>
      </c>
      <c r="F79" s="106">
        <f>SUM(F72:F78)</f>
        <v>0</v>
      </c>
      <c r="G79" s="129">
        <f>SUM(G72:G78)</f>
        <v>10</v>
      </c>
      <c r="H79" s="130">
        <v>0</v>
      </c>
      <c r="I79" s="131">
        <f t="shared" ref="I79:O79" si="6">SUM(I72:I78)</f>
        <v>2</v>
      </c>
      <c r="J79" s="108">
        <f t="shared" si="6"/>
        <v>2</v>
      </c>
      <c r="K79" s="108">
        <f t="shared" si="6"/>
        <v>3</v>
      </c>
      <c r="L79" s="108">
        <f t="shared" si="6"/>
        <v>2</v>
      </c>
      <c r="M79" s="108">
        <f t="shared" si="6"/>
        <v>0</v>
      </c>
      <c r="N79" s="108">
        <f t="shared" si="6"/>
        <v>0</v>
      </c>
      <c r="O79" s="109">
        <f t="shared" si="6"/>
        <v>1</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50" customHeight="1">
      <c r="A84" s="654" t="s">
        <v>45</v>
      </c>
      <c r="B84" s="655" t="s">
        <v>46</v>
      </c>
      <c r="C84" s="141" t="s">
        <v>9</v>
      </c>
      <c r="D84" s="627"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v>2</v>
      </c>
      <c r="E87" s="104"/>
      <c r="F87" s="41"/>
      <c r="G87" s="41"/>
      <c r="H87" s="41">
        <v>2</v>
      </c>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2</v>
      </c>
      <c r="E92" s="107">
        <f t="shared" si="7"/>
        <v>0</v>
      </c>
      <c r="F92" s="108">
        <f t="shared" si="7"/>
        <v>0</v>
      </c>
      <c r="G92" s="108">
        <f t="shared" si="7"/>
        <v>0</v>
      </c>
      <c r="H92" s="108">
        <f t="shared" si="7"/>
        <v>2</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525" t="s">
        <v>56</v>
      </c>
      <c r="B96" s="1526" t="s">
        <v>57</v>
      </c>
      <c r="C96" s="1530" t="s">
        <v>9</v>
      </c>
      <c r="D96" s="1528" t="s">
        <v>58</v>
      </c>
      <c r="E96" s="1529"/>
      <c r="F96" s="713" t="s">
        <v>59</v>
      </c>
      <c r="G96" s="658"/>
      <c r="H96" s="658"/>
      <c r="I96" s="658"/>
      <c r="J96" s="658"/>
      <c r="K96" s="658"/>
      <c r="L96" s="658"/>
      <c r="M96" s="659"/>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t="s">
        <v>346</v>
      </c>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v>1</v>
      </c>
      <c r="E100" s="41">
        <v>4</v>
      </c>
      <c r="F100" s="169"/>
      <c r="G100" s="170"/>
      <c r="H100" s="170"/>
      <c r="I100" s="170"/>
      <c r="J100" s="170"/>
      <c r="K100" s="170"/>
      <c r="L100" s="170"/>
      <c r="M100" s="171">
        <v>1</v>
      </c>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1</v>
      </c>
      <c r="E105" s="108">
        <f t="shared" ref="E105:K105" si="8">SUM(E98:E104)</f>
        <v>4</v>
      </c>
      <c r="F105" s="172">
        <f t="shared" si="8"/>
        <v>0</v>
      </c>
      <c r="G105" s="173">
        <f t="shared" si="8"/>
        <v>0</v>
      </c>
      <c r="H105" s="173">
        <f t="shared" si="8"/>
        <v>0</v>
      </c>
      <c r="I105" s="173">
        <f>SUM(I98:I104)</f>
        <v>0</v>
      </c>
      <c r="J105" s="173">
        <f t="shared" si="8"/>
        <v>0</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525" t="s">
        <v>64</v>
      </c>
      <c r="B107" s="1526" t="s">
        <v>57</v>
      </c>
      <c r="C107" s="1530" t="s">
        <v>9</v>
      </c>
      <c r="D107" s="1531" t="s">
        <v>65</v>
      </c>
      <c r="E107" s="713" t="s">
        <v>66</v>
      </c>
      <c r="F107" s="658"/>
      <c r="G107" s="658"/>
      <c r="H107" s="658"/>
      <c r="I107" s="658"/>
      <c r="J107" s="658"/>
      <c r="K107" s="658"/>
      <c r="L107" s="659"/>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525" t="s">
        <v>67</v>
      </c>
      <c r="B118" s="1526" t="s">
        <v>57</v>
      </c>
      <c r="C118" s="1530" t="s">
        <v>9</v>
      </c>
      <c r="D118" s="1531" t="s">
        <v>68</v>
      </c>
      <c r="E118" s="713" t="s">
        <v>66</v>
      </c>
      <c r="F118" s="658"/>
      <c r="G118" s="658"/>
      <c r="H118" s="658"/>
      <c r="I118" s="658"/>
      <c r="J118" s="658"/>
      <c r="K118" s="658"/>
      <c r="L118" s="659"/>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525" t="s">
        <v>69</v>
      </c>
      <c r="B129" s="1526" t="s">
        <v>57</v>
      </c>
      <c r="C129" s="707" t="s">
        <v>9</v>
      </c>
      <c r="D129" s="714" t="s">
        <v>70</v>
      </c>
      <c r="E129" s="662"/>
      <c r="F129" s="662"/>
      <c r="G129" s="632"/>
      <c r="H129" s="177"/>
      <c r="I129" s="177"/>
      <c r="J129" s="177"/>
      <c r="K129" s="177"/>
      <c r="L129" s="177"/>
      <c r="M129" s="177"/>
      <c r="N129" s="177"/>
    </row>
    <row r="130" spans="1:16" ht="77.25" customHeight="1">
      <c r="A130" s="1441"/>
      <c r="B130" s="1443"/>
      <c r="C130" s="704"/>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v>18</v>
      </c>
      <c r="E132" s="41"/>
      <c r="F132" s="41"/>
      <c r="G132" s="187">
        <f t="shared" si="11"/>
        <v>18</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18</v>
      </c>
      <c r="E137" s="131">
        <f t="shared" ref="E137:F137" si="12">SUM(E131:E136)</f>
        <v>0</v>
      </c>
      <c r="F137" s="131">
        <f t="shared" si="12"/>
        <v>0</v>
      </c>
      <c r="G137" s="188">
        <f>SUM(G131:G136)</f>
        <v>18</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527" t="s">
        <v>75</v>
      </c>
      <c r="B142" s="1522" t="s">
        <v>57</v>
      </c>
      <c r="C142" s="1524" t="s">
        <v>9</v>
      </c>
      <c r="D142" s="664" t="s">
        <v>76</v>
      </c>
      <c r="E142" s="665"/>
      <c r="F142" s="665"/>
      <c r="G142" s="665"/>
      <c r="H142" s="665"/>
      <c r="I142" s="666"/>
      <c r="J142" s="1518" t="s">
        <v>77</v>
      </c>
      <c r="K142" s="1519"/>
      <c r="L142" s="1519"/>
      <c r="M142" s="1519"/>
      <c r="N142" s="152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521" t="s">
        <v>88</v>
      </c>
      <c r="B153" s="1522" t="s">
        <v>57</v>
      </c>
      <c r="C153" s="1523" t="s">
        <v>9</v>
      </c>
      <c r="D153" s="667" t="s">
        <v>89</v>
      </c>
      <c r="E153" s="667"/>
      <c r="F153" s="668"/>
      <c r="G153" s="668"/>
      <c r="H153" s="667" t="s">
        <v>90</v>
      </c>
      <c r="I153" s="667"/>
      <c r="J153" s="669"/>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670"/>
      <c r="F163" s="157"/>
      <c r="G163" s="157"/>
      <c r="H163" s="157"/>
      <c r="I163" s="157"/>
      <c r="J163" s="233"/>
      <c r="K163" s="234"/>
    </row>
    <row r="164" spans="1:18" ht="95.25" customHeight="1">
      <c r="A164" s="715" t="s">
        <v>97</v>
      </c>
      <c r="B164" s="236" t="s">
        <v>98</v>
      </c>
      <c r="C164" s="726" t="s">
        <v>9</v>
      </c>
      <c r="D164" s="238" t="s">
        <v>99</v>
      </c>
      <c r="E164" s="238" t="s">
        <v>100</v>
      </c>
      <c r="F164" s="673" t="s">
        <v>101</v>
      </c>
      <c r="G164" s="238" t="s">
        <v>102</v>
      </c>
      <c r="H164" s="238" t="s">
        <v>103</v>
      </c>
      <c r="I164" s="240" t="s">
        <v>104</v>
      </c>
      <c r="J164" s="717" t="s">
        <v>105</v>
      </c>
      <c r="K164" s="717"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510" t="s">
        <v>108</v>
      </c>
      <c r="B176" s="1502" t="s">
        <v>109</v>
      </c>
      <c r="C176" s="1511" t="s">
        <v>9</v>
      </c>
      <c r="D176" s="1515" t="s">
        <v>110</v>
      </c>
      <c r="E176" s="1516"/>
      <c r="F176" s="1516"/>
      <c r="G176" s="1517"/>
      <c r="H176" s="644"/>
      <c r="I176" s="1512" t="s">
        <v>111</v>
      </c>
      <c r="J176" s="1513"/>
      <c r="K176" s="1513"/>
      <c r="L176" s="1513"/>
      <c r="M176" s="1513"/>
      <c r="N176" s="1513"/>
      <c r="O176" s="1514"/>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t="s">
        <v>153</v>
      </c>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16</v>
      </c>
      <c r="E180" s="41">
        <v>2</v>
      </c>
      <c r="F180" s="41">
        <v>1</v>
      </c>
      <c r="G180" s="271">
        <f t="shared" si="19"/>
        <v>19</v>
      </c>
      <c r="H180" s="272">
        <f>1+3+4+4+2+3+3+2+1+1</f>
        <v>24</v>
      </c>
      <c r="I180" s="104"/>
      <c r="J180" s="41">
        <f>1</f>
        <v>1</v>
      </c>
      <c r="K180" s="41">
        <f>3+4+1+2+1</f>
        <v>11</v>
      </c>
      <c r="L180" s="41">
        <f>1+4+1+1</f>
        <v>7</v>
      </c>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16</v>
      </c>
      <c r="E185" s="108">
        <f>SUM(E178:E184)</f>
        <v>2</v>
      </c>
      <c r="F185" s="108">
        <f>SUM(F178:F184)</f>
        <v>1</v>
      </c>
      <c r="G185" s="212">
        <f t="shared" ref="G185:O185" si="20">SUM(G178:G184)</f>
        <v>19</v>
      </c>
      <c r="H185" s="273">
        <f t="shared" si="20"/>
        <v>24</v>
      </c>
      <c r="I185" s="107">
        <f t="shared" si="20"/>
        <v>0</v>
      </c>
      <c r="J185" s="108">
        <f t="shared" si="20"/>
        <v>1</v>
      </c>
      <c r="K185" s="108">
        <f t="shared" si="20"/>
        <v>11</v>
      </c>
      <c r="L185" s="108">
        <f t="shared" si="20"/>
        <v>7</v>
      </c>
      <c r="M185" s="108">
        <f t="shared" si="20"/>
        <v>0</v>
      </c>
      <c r="N185" s="108">
        <f t="shared" si="20"/>
        <v>0</v>
      </c>
      <c r="O185" s="109">
        <f t="shared" si="20"/>
        <v>0</v>
      </c>
    </row>
    <row r="186" spans="1:15" ht="33" customHeight="1" thickBot="1"/>
    <row r="187" spans="1:15" ht="19.5" customHeight="1">
      <c r="A187" s="1501" t="s">
        <v>117</v>
      </c>
      <c r="B187" s="1502" t="s">
        <v>109</v>
      </c>
      <c r="C187" s="1398" t="s">
        <v>9</v>
      </c>
      <c r="D187" s="1400" t="s">
        <v>118</v>
      </c>
      <c r="E187" s="1503"/>
      <c r="F187" s="1503"/>
      <c r="G187" s="1504"/>
      <c r="H187" s="1505"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t="s">
        <v>154</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335">
        <v>2204</v>
      </c>
      <c r="E191" s="330">
        <v>81</v>
      </c>
      <c r="F191" s="330">
        <v>60</v>
      </c>
      <c r="G191" s="339">
        <f t="shared" si="21"/>
        <v>2345</v>
      </c>
      <c r="H191" s="104"/>
      <c r="I191" s="41">
        <v>29</v>
      </c>
      <c r="J191" s="41">
        <v>24</v>
      </c>
      <c r="K191" s="41">
        <v>2140</v>
      </c>
      <c r="L191" s="85">
        <v>152</v>
      </c>
    </row>
    <row r="192" spans="1:15">
      <c r="A192" s="1508"/>
      <c r="B192" s="1388"/>
      <c r="C192" s="74">
        <v>2017</v>
      </c>
      <c r="D192" s="335"/>
      <c r="E192" s="330"/>
      <c r="F192" s="330"/>
      <c r="G192" s="339">
        <f t="shared" si="21"/>
        <v>0</v>
      </c>
      <c r="H192" s="104"/>
      <c r="I192" s="41"/>
      <c r="J192" s="41"/>
      <c r="K192" s="41"/>
      <c r="L192" s="85"/>
    </row>
    <row r="193" spans="1:14">
      <c r="A193" s="1508"/>
      <c r="B193" s="1388"/>
      <c r="C193" s="74">
        <v>2018</v>
      </c>
      <c r="D193" s="335"/>
      <c r="E193" s="330"/>
      <c r="F193" s="330"/>
      <c r="G193" s="339">
        <f t="shared" si="21"/>
        <v>0</v>
      </c>
      <c r="H193" s="104"/>
      <c r="I193" s="41"/>
      <c r="J193" s="41"/>
      <c r="K193" s="41"/>
      <c r="L193" s="85"/>
    </row>
    <row r="194" spans="1:14">
      <c r="A194" s="1508"/>
      <c r="B194" s="1388"/>
      <c r="C194" s="74">
        <v>2019</v>
      </c>
      <c r="D194" s="335"/>
      <c r="E194" s="330"/>
      <c r="F194" s="330"/>
      <c r="G194" s="339">
        <f t="shared" si="21"/>
        <v>0</v>
      </c>
      <c r="H194" s="104"/>
      <c r="I194" s="41"/>
      <c r="J194" s="41"/>
      <c r="K194" s="41"/>
      <c r="L194" s="85"/>
    </row>
    <row r="195" spans="1:14">
      <c r="A195" s="1508"/>
      <c r="B195" s="1388"/>
      <c r="C195" s="74">
        <v>2020</v>
      </c>
      <c r="D195" s="335"/>
      <c r="E195" s="330"/>
      <c r="F195" s="330"/>
      <c r="G195" s="339">
        <f t="shared" si="21"/>
        <v>0</v>
      </c>
      <c r="H195" s="104"/>
      <c r="I195" s="41"/>
      <c r="J195" s="41"/>
      <c r="K195" s="41"/>
      <c r="L195" s="85"/>
    </row>
    <row r="196" spans="1:14" ht="15" thickBot="1">
      <c r="A196" s="1509"/>
      <c r="B196" s="1390"/>
      <c r="C196" s="128" t="s">
        <v>13</v>
      </c>
      <c r="D196" s="340">
        <f t="shared" ref="D196:L196" si="22">SUM(D189:D195)</f>
        <v>2204</v>
      </c>
      <c r="E196" s="341">
        <f t="shared" si="22"/>
        <v>81</v>
      </c>
      <c r="F196" s="341">
        <f t="shared" si="22"/>
        <v>60</v>
      </c>
      <c r="G196" s="342">
        <f t="shared" si="22"/>
        <v>2345</v>
      </c>
      <c r="H196" s="107">
        <f t="shared" si="22"/>
        <v>0</v>
      </c>
      <c r="I196" s="108">
        <f t="shared" si="22"/>
        <v>29</v>
      </c>
      <c r="J196" s="108">
        <f t="shared" si="22"/>
        <v>24</v>
      </c>
      <c r="K196" s="108">
        <f t="shared" si="22"/>
        <v>2140</v>
      </c>
      <c r="L196" s="109">
        <f t="shared" si="22"/>
        <v>152</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679" t="s">
        <v>129</v>
      </c>
      <c r="B201" s="285" t="s">
        <v>109</v>
      </c>
      <c r="C201" s="286" t="s">
        <v>9</v>
      </c>
      <c r="D201" s="720" t="s">
        <v>130</v>
      </c>
      <c r="E201" s="288" t="s">
        <v>131</v>
      </c>
      <c r="F201" s="288" t="s">
        <v>132</v>
      </c>
      <c r="G201" s="286" t="s">
        <v>133</v>
      </c>
      <c r="H201" s="681" t="s">
        <v>134</v>
      </c>
      <c r="I201" s="721" t="s">
        <v>135</v>
      </c>
      <c r="J201" s="722"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684" t="s">
        <v>139</v>
      </c>
      <c r="B212" s="307" t="s">
        <v>140</v>
      </c>
      <c r="C212" s="308">
        <v>2014</v>
      </c>
      <c r="D212" s="309">
        <v>2015</v>
      </c>
      <c r="E212" s="309">
        <v>2016</v>
      </c>
      <c r="F212" s="309">
        <v>2017</v>
      </c>
      <c r="G212" s="309">
        <v>2018</v>
      </c>
      <c r="H212" s="309">
        <v>2019</v>
      </c>
      <c r="I212" s="310">
        <v>2020</v>
      </c>
    </row>
    <row r="213" spans="1:12" ht="15" customHeight="1">
      <c r="A213" t="s">
        <v>347</v>
      </c>
      <c r="B213" s="1498"/>
      <c r="C213" s="73"/>
      <c r="D213" s="127"/>
      <c r="E213" s="727">
        <f>E214+E215+E216+E217</f>
        <v>630325.40999999992</v>
      </c>
      <c r="F213" s="127"/>
      <c r="G213" s="127"/>
      <c r="H213" s="127"/>
      <c r="I213" s="311"/>
    </row>
    <row r="214" spans="1:12">
      <c r="A214" t="s">
        <v>348</v>
      </c>
      <c r="B214" s="1499"/>
      <c r="C214" s="73"/>
      <c r="D214" s="127"/>
      <c r="E214" s="343">
        <f>37467+1535.44+114127.31+19717.93+10493.67+15742.39+114801.29+24233.28</f>
        <v>338118.30999999994</v>
      </c>
      <c r="F214" s="127"/>
      <c r="G214" s="127"/>
      <c r="H214" s="127"/>
      <c r="I214" s="311"/>
    </row>
    <row r="215" spans="1:12">
      <c r="A215" t="s">
        <v>349</v>
      </c>
      <c r="B215" s="1499"/>
      <c r="C215" s="73"/>
      <c r="D215" s="127"/>
      <c r="E215" s="343"/>
      <c r="F215" s="127"/>
      <c r="G215" s="127"/>
      <c r="H215" s="127"/>
      <c r="I215" s="311"/>
    </row>
    <row r="216" spans="1:12">
      <c r="A216" t="s">
        <v>350</v>
      </c>
      <c r="B216" s="1499"/>
      <c r="C216" s="73"/>
      <c r="D216" s="127"/>
      <c r="E216" s="343">
        <f>6100+59880+10000+2869.89+7500+17195.4</f>
        <v>103545.29000000001</v>
      </c>
      <c r="F216" s="127"/>
      <c r="G216" s="127"/>
      <c r="H216" s="127"/>
      <c r="I216" s="311"/>
    </row>
    <row r="217" spans="1:12">
      <c r="A217" t="s">
        <v>351</v>
      </c>
      <c r="B217" s="1499"/>
      <c r="C217" s="73"/>
      <c r="D217" s="127"/>
      <c r="E217" s="343">
        <f>10382.01+5000+19935+27600+7360+38203.06+10530.95+39708.39+20931.4+9011</f>
        <v>188661.81</v>
      </c>
      <c r="F217" s="127"/>
      <c r="G217" s="127"/>
      <c r="H217" s="127"/>
      <c r="I217" s="311"/>
    </row>
    <row r="218" spans="1:12" ht="28.8">
      <c r="A218" s="31" t="s">
        <v>146</v>
      </c>
      <c r="B218" s="1499"/>
      <c r="C218" s="73"/>
      <c r="D218" s="127"/>
      <c r="E218" s="727">
        <v>187893.63</v>
      </c>
      <c r="F218" s="127"/>
      <c r="G218" s="127"/>
      <c r="H218" s="127"/>
      <c r="I218" s="311"/>
    </row>
    <row r="219" spans="1:12" ht="15" thickBot="1">
      <c r="A219" s="312"/>
      <c r="B219" s="1500"/>
      <c r="C219" s="45" t="s">
        <v>13</v>
      </c>
      <c r="D219" s="313">
        <f>SUM(D214:D218)</f>
        <v>0</v>
      </c>
      <c r="E219" s="344">
        <f t="shared" ref="E219:I219" si="24">SUM(E214:E218)</f>
        <v>818219.03999999992</v>
      </c>
      <c r="F219" s="313">
        <f t="shared" si="24"/>
        <v>0</v>
      </c>
      <c r="G219" s="313">
        <f t="shared" si="24"/>
        <v>0</v>
      </c>
      <c r="H219" s="313">
        <f t="shared" si="24"/>
        <v>0</v>
      </c>
      <c r="I219" s="313">
        <f t="shared" si="24"/>
        <v>0</v>
      </c>
    </row>
    <row r="221" spans="1:12">
      <c r="E221" s="698"/>
    </row>
    <row r="227" spans="1:1">
      <c r="A227" s="31"/>
    </row>
  </sheetData>
  <mergeCells count="57">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D176:G176"/>
    <mergeCell ref="A202:B209"/>
    <mergeCell ref="B213:B219"/>
    <mergeCell ref="A187:A188"/>
    <mergeCell ref="B187:B188"/>
    <mergeCell ref="C187:C18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Y227"/>
  <sheetViews>
    <sheetView topLeftCell="A37"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243</v>
      </c>
      <c r="C1" s="1471"/>
      <c r="D1" s="1471"/>
      <c r="E1" s="1471"/>
      <c r="F1" s="1471"/>
    </row>
    <row r="2" spans="1:25" s="2" customFormat="1" ht="20.100000000000001" customHeight="1" thickBot="1"/>
    <row r="3" spans="1:25" s="5" customFormat="1" ht="20.100000000000001" customHeight="1">
      <c r="A3" s="708" t="s">
        <v>2</v>
      </c>
      <c r="B3" s="709"/>
      <c r="C3" s="709"/>
      <c r="D3" s="709"/>
      <c r="E3" s="709"/>
      <c r="F3" s="1917"/>
      <c r="G3" s="1917"/>
      <c r="H3" s="1917"/>
      <c r="I3" s="1917"/>
      <c r="J3" s="1917"/>
      <c r="K3" s="1917"/>
      <c r="L3" s="1917"/>
      <c r="M3" s="1917"/>
      <c r="N3" s="1917"/>
      <c r="O3" s="1918"/>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19.5"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687"/>
      <c r="B15" s="688"/>
      <c r="C15" s="11"/>
      <c r="D15" s="1919" t="s">
        <v>5</v>
      </c>
      <c r="E15" s="1536"/>
      <c r="F15" s="1536"/>
      <c r="G15" s="1536"/>
      <c r="H15" s="710"/>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t="s">
        <v>343</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c r="E19" s="41">
        <v>7</v>
      </c>
      <c r="F19" s="41">
        <v>1</v>
      </c>
      <c r="G19" s="35">
        <f t="shared" si="0"/>
        <v>8</v>
      </c>
      <c r="H19" s="42">
        <v>8</v>
      </c>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0</v>
      </c>
      <c r="E24" s="47">
        <f>SUM(E17:E23)</f>
        <v>7</v>
      </c>
      <c r="F24" s="47">
        <f>SUM(F17:F23)</f>
        <v>1</v>
      </c>
      <c r="G24" s="48">
        <f>SUM(D24:F24)</f>
        <v>8</v>
      </c>
      <c r="H24" s="49">
        <f>SUM(H17:H23)</f>
        <v>8</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687"/>
      <c r="B26" s="688"/>
      <c r="C26" s="53"/>
      <c r="D26" s="1539" t="s">
        <v>5</v>
      </c>
      <c r="E26" s="1540"/>
      <c r="F26" s="1540"/>
      <c r="G26" s="1541"/>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343</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c r="E30" s="41">
        <v>411</v>
      </c>
      <c r="F30" s="41">
        <v>64330</v>
      </c>
      <c r="G30" s="59">
        <f t="shared" si="2"/>
        <v>64741</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0</v>
      </c>
      <c r="E35" s="47">
        <f>SUM(E28:E34)</f>
        <v>411</v>
      </c>
      <c r="F35" s="47">
        <f>SUM(F28:F34)</f>
        <v>64330</v>
      </c>
      <c r="G35" s="51">
        <f t="shared" si="2"/>
        <v>64741</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651" t="s">
        <v>24</v>
      </c>
      <c r="B39" s="652" t="s">
        <v>8</v>
      </c>
      <c r="C39" s="69" t="s">
        <v>9</v>
      </c>
      <c r="D39" s="711" t="s">
        <v>25</v>
      </c>
      <c r="E39" s="71" t="s">
        <v>26</v>
      </c>
      <c r="F39" s="72"/>
      <c r="G39" s="30"/>
      <c r="H39" s="30"/>
    </row>
    <row r="40" spans="1:17">
      <c r="A40" s="1407" t="s">
        <v>244</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68956</v>
      </c>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68956</v>
      </c>
      <c r="E47" s="75">
        <f>SUM(E40:E46)</f>
        <v>0</v>
      </c>
      <c r="F47" s="76"/>
      <c r="G47" s="38"/>
      <c r="H47" s="38"/>
    </row>
    <row r="48" spans="1:17" s="38" customFormat="1" ht="15" thickBot="1">
      <c r="A48" s="691"/>
      <c r="B48" s="78"/>
      <c r="C48" s="79"/>
    </row>
    <row r="49" spans="1:15" ht="83.25" customHeight="1">
      <c r="A49" s="712" t="s">
        <v>27</v>
      </c>
      <c r="B49" s="652" t="s">
        <v>8</v>
      </c>
      <c r="C49" s="81" t="s">
        <v>9</v>
      </c>
      <c r="D49" s="711" t="s">
        <v>28</v>
      </c>
      <c r="E49" s="82" t="s">
        <v>29</v>
      </c>
      <c r="F49" s="82" t="s">
        <v>30</v>
      </c>
      <c r="G49" s="82" t="s">
        <v>31</v>
      </c>
      <c r="H49" s="82" t="s">
        <v>32</v>
      </c>
      <c r="I49" s="82" t="s">
        <v>33</v>
      </c>
      <c r="J49" s="82" t="s">
        <v>34</v>
      </c>
      <c r="K49" s="83" t="s">
        <v>35</v>
      </c>
    </row>
    <row r="50" spans="1:15" ht="17.25" customHeight="1">
      <c r="A50" s="1405" t="s">
        <v>245</v>
      </c>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v>1</v>
      </c>
      <c r="E53" s="41">
        <v>0</v>
      </c>
      <c r="F53" s="41">
        <v>0</v>
      </c>
      <c r="G53" s="41">
        <v>464</v>
      </c>
      <c r="H53" s="41">
        <v>0</v>
      </c>
      <c r="I53" s="41">
        <v>0</v>
      </c>
      <c r="J53" s="41">
        <v>111</v>
      </c>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1</v>
      </c>
      <c r="E58" s="47">
        <f>SUM(E51:E57)</f>
        <v>0</v>
      </c>
      <c r="F58" s="47">
        <f>SUM(F51:F57)</f>
        <v>0</v>
      </c>
      <c r="G58" s="47">
        <f>SUM(G51:G57)</f>
        <v>464</v>
      </c>
      <c r="H58" s="47">
        <f>SUM(H51:H57)</f>
        <v>0</v>
      </c>
      <c r="I58" s="47">
        <f t="shared" ref="I58" si="3">SUM(I51:I57)</f>
        <v>0</v>
      </c>
      <c r="J58" s="47">
        <f>SUM(J51:J57)</f>
        <v>111</v>
      </c>
      <c r="K58" s="51">
        <f>SUM(K50:K56)</f>
        <v>0</v>
      </c>
    </row>
    <row r="59" spans="1:15" ht="15" thickBot="1"/>
    <row r="60" spans="1:15" ht="21" customHeight="1">
      <c r="A60" s="1542" t="s">
        <v>37</v>
      </c>
      <c r="B60" s="693"/>
      <c r="C60" s="1543" t="s">
        <v>9</v>
      </c>
      <c r="D60" s="1916" t="s">
        <v>38</v>
      </c>
      <c r="E60" s="619" t="s">
        <v>6</v>
      </c>
      <c r="F60" s="649"/>
      <c r="G60" s="649"/>
      <c r="H60" s="649"/>
      <c r="I60" s="649"/>
      <c r="J60" s="649"/>
      <c r="K60" s="649"/>
      <c r="L60" s="650"/>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3</v>
      </c>
      <c r="E64" s="104">
        <v>3</v>
      </c>
      <c r="F64" s="41">
        <v>0</v>
      </c>
      <c r="G64" s="41">
        <v>0</v>
      </c>
      <c r="H64" s="41">
        <v>0</v>
      </c>
      <c r="I64" s="41">
        <v>0</v>
      </c>
      <c r="J64" s="41">
        <v>0</v>
      </c>
      <c r="K64" s="41">
        <v>0</v>
      </c>
      <c r="L64" s="85">
        <v>0</v>
      </c>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3</v>
      </c>
      <c r="E69" s="107">
        <f>SUM(E62:E68)</f>
        <v>3</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651" t="s">
        <v>39</v>
      </c>
      <c r="B71" s="652" t="s">
        <v>8</v>
      </c>
      <c r="C71" s="69" t="s">
        <v>9</v>
      </c>
      <c r="D71" s="115" t="s">
        <v>40</v>
      </c>
      <c r="E71" s="115" t="s">
        <v>41</v>
      </c>
      <c r="F71" s="116" t="s">
        <v>42</v>
      </c>
      <c r="G71" s="624"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v>0</v>
      </c>
      <c r="E74" s="127">
        <v>0</v>
      </c>
      <c r="F74" s="127">
        <v>0</v>
      </c>
      <c r="G74" s="124">
        <f t="shared" si="5"/>
        <v>0</v>
      </c>
      <c r="H74" s="40">
        <v>0</v>
      </c>
      <c r="I74" s="40">
        <v>0</v>
      </c>
      <c r="J74" s="41">
        <v>0</v>
      </c>
      <c r="K74" s="41">
        <v>0</v>
      </c>
      <c r="L74" s="41">
        <v>0</v>
      </c>
      <c r="M74" s="41">
        <v>0</v>
      </c>
      <c r="N74" s="41">
        <v>0</v>
      </c>
      <c r="O74" s="85">
        <v>0</v>
      </c>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654" t="s">
        <v>45</v>
      </c>
      <c r="B84" s="655" t="s">
        <v>46</v>
      </c>
      <c r="C84" s="141" t="s">
        <v>9</v>
      </c>
      <c r="D84" s="627"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525" t="s">
        <v>56</v>
      </c>
      <c r="B96" s="1526" t="s">
        <v>57</v>
      </c>
      <c r="C96" s="1530" t="s">
        <v>9</v>
      </c>
      <c r="D96" s="1528" t="s">
        <v>58</v>
      </c>
      <c r="E96" s="1529"/>
      <c r="F96" s="713" t="s">
        <v>59</v>
      </c>
      <c r="G96" s="658"/>
      <c r="H96" s="658"/>
      <c r="I96" s="658"/>
      <c r="J96" s="658"/>
      <c r="K96" s="658"/>
      <c r="L96" s="658"/>
      <c r="M96" s="659"/>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525" t="s">
        <v>64</v>
      </c>
      <c r="B107" s="1526" t="s">
        <v>57</v>
      </c>
      <c r="C107" s="1530" t="s">
        <v>9</v>
      </c>
      <c r="D107" s="1915" t="s">
        <v>65</v>
      </c>
      <c r="E107" s="713" t="s">
        <v>66</v>
      </c>
      <c r="F107" s="658"/>
      <c r="G107" s="658"/>
      <c r="H107" s="658"/>
      <c r="I107" s="658"/>
      <c r="J107" s="658"/>
      <c r="K107" s="658"/>
      <c r="L107" s="659"/>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525" t="s">
        <v>67</v>
      </c>
      <c r="B118" s="1526" t="s">
        <v>57</v>
      </c>
      <c r="C118" s="1530" t="s">
        <v>9</v>
      </c>
      <c r="D118" s="1915" t="s">
        <v>68</v>
      </c>
      <c r="E118" s="713" t="s">
        <v>66</v>
      </c>
      <c r="F118" s="658"/>
      <c r="G118" s="658"/>
      <c r="H118" s="658"/>
      <c r="I118" s="658"/>
      <c r="J118" s="658"/>
      <c r="K118" s="658"/>
      <c r="L118" s="659"/>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525" t="s">
        <v>69</v>
      </c>
      <c r="B129" s="1526" t="s">
        <v>57</v>
      </c>
      <c r="C129" s="707" t="s">
        <v>9</v>
      </c>
      <c r="D129" s="714" t="s">
        <v>70</v>
      </c>
      <c r="E129" s="662"/>
      <c r="F129" s="662"/>
      <c r="G129" s="632"/>
      <c r="H129" s="177"/>
      <c r="I129" s="177"/>
      <c r="J129" s="177"/>
      <c r="K129" s="177"/>
      <c r="L129" s="177"/>
      <c r="M129" s="177"/>
      <c r="N129" s="177"/>
    </row>
    <row r="130" spans="1:16" ht="77.25" customHeight="1">
      <c r="A130" s="1441"/>
      <c r="B130" s="1443"/>
      <c r="C130" s="704"/>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527" t="s">
        <v>75</v>
      </c>
      <c r="B142" s="1522" t="s">
        <v>57</v>
      </c>
      <c r="C142" s="1524" t="s">
        <v>9</v>
      </c>
      <c r="D142" s="664" t="s">
        <v>76</v>
      </c>
      <c r="E142" s="665"/>
      <c r="F142" s="665"/>
      <c r="G142" s="665"/>
      <c r="H142" s="665"/>
      <c r="I142" s="666"/>
      <c r="J142" s="1518" t="s">
        <v>77</v>
      </c>
      <c r="K142" s="1519"/>
      <c r="L142" s="1519"/>
      <c r="M142" s="1519"/>
      <c r="N142" s="152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v>3</v>
      </c>
      <c r="E146" s="40">
        <v>4</v>
      </c>
      <c r="F146" s="41"/>
      <c r="G146" s="170"/>
      <c r="H146" s="170"/>
      <c r="I146" s="205">
        <f t="shared" si="13"/>
        <v>3</v>
      </c>
      <c r="J146" s="209"/>
      <c r="K146" s="210"/>
      <c r="L146" s="209"/>
      <c r="M146" s="210"/>
      <c r="N146" s="211">
        <v>3</v>
      </c>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3</v>
      </c>
      <c r="E151" s="131">
        <f t="shared" ref="E151:I151" si="14">SUM(E144:E150)</f>
        <v>4</v>
      </c>
      <c r="F151" s="131">
        <f t="shared" si="14"/>
        <v>0</v>
      </c>
      <c r="G151" s="131">
        <f t="shared" si="14"/>
        <v>0</v>
      </c>
      <c r="H151" s="131">
        <f t="shared" si="14"/>
        <v>0</v>
      </c>
      <c r="I151" s="212">
        <f t="shared" si="14"/>
        <v>3</v>
      </c>
      <c r="J151" s="213">
        <f>SUM(J144:J150)</f>
        <v>0</v>
      </c>
      <c r="K151" s="214">
        <f>SUM(K144:K150)</f>
        <v>0</v>
      </c>
      <c r="L151" s="213">
        <f>SUM(L144:L150)</f>
        <v>0</v>
      </c>
      <c r="M151" s="214">
        <f>SUM(M144:M150)</f>
        <v>0</v>
      </c>
      <c r="N151" s="215">
        <f>SUM(N144:N150)</f>
        <v>3</v>
      </c>
      <c r="O151" s="157"/>
      <c r="P151" s="157"/>
    </row>
    <row r="152" spans="1:16" ht="27" customHeight="1" thickBot="1">
      <c r="B152" s="216"/>
      <c r="O152" s="157"/>
      <c r="P152" s="157"/>
    </row>
    <row r="153" spans="1:16" ht="35.25" customHeight="1">
      <c r="A153" s="1521" t="s">
        <v>88</v>
      </c>
      <c r="B153" s="1522" t="s">
        <v>57</v>
      </c>
      <c r="C153" s="1523" t="s">
        <v>9</v>
      </c>
      <c r="D153" s="667" t="s">
        <v>89</v>
      </c>
      <c r="E153" s="667"/>
      <c r="F153" s="668"/>
      <c r="G153" s="668"/>
      <c r="H153" s="667" t="s">
        <v>90</v>
      </c>
      <c r="I153" s="667"/>
      <c r="J153" s="669"/>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v>1</v>
      </c>
      <c r="E157" s="170"/>
      <c r="F157" s="210"/>
      <c r="G157" s="205">
        <f t="shared" si="15"/>
        <v>1</v>
      </c>
      <c r="H157" s="209"/>
      <c r="I157" s="170"/>
      <c r="J157" s="171">
        <v>1</v>
      </c>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1</v>
      </c>
      <c r="E162" s="173">
        <f t="shared" si="16"/>
        <v>0</v>
      </c>
      <c r="F162" s="214">
        <f t="shared" si="16"/>
        <v>0</v>
      </c>
      <c r="G162" s="214">
        <f t="shared" si="16"/>
        <v>1</v>
      </c>
      <c r="H162" s="213">
        <f>SUM(H155:H161)</f>
        <v>0</v>
      </c>
      <c r="I162" s="173">
        <f>SUM(I155:I161)</f>
        <v>0</v>
      </c>
      <c r="J162" s="228">
        <f>SUM(J155:J161)</f>
        <v>1</v>
      </c>
    </row>
    <row r="163" spans="1:18" ht="24.75" customHeight="1" thickBot="1">
      <c r="A163" s="229"/>
      <c r="B163" s="230"/>
      <c r="C163" s="231"/>
      <c r="D163" s="157"/>
      <c r="E163" s="670"/>
      <c r="F163" s="157"/>
      <c r="G163" s="157"/>
      <c r="H163" s="157"/>
      <c r="I163" s="157"/>
      <c r="J163" s="233"/>
      <c r="K163" s="234"/>
    </row>
    <row r="164" spans="1:18" ht="95.25" customHeight="1">
      <c r="A164" s="715" t="s">
        <v>97</v>
      </c>
      <c r="B164" s="236" t="s">
        <v>98</v>
      </c>
      <c r="C164" s="716" t="s">
        <v>9</v>
      </c>
      <c r="D164" s="238" t="s">
        <v>99</v>
      </c>
      <c r="E164" s="238" t="s">
        <v>100</v>
      </c>
      <c r="F164" s="673" t="s">
        <v>101</v>
      </c>
      <c r="G164" s="238" t="s">
        <v>102</v>
      </c>
      <c r="H164" s="238" t="s">
        <v>103</v>
      </c>
      <c r="I164" s="240" t="s">
        <v>104</v>
      </c>
      <c r="J164" s="717" t="s">
        <v>105</v>
      </c>
      <c r="K164" s="717"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510" t="s">
        <v>108</v>
      </c>
      <c r="B176" s="1502" t="s">
        <v>109</v>
      </c>
      <c r="C176" s="1511" t="s">
        <v>9</v>
      </c>
      <c r="D176" s="718" t="s">
        <v>110</v>
      </c>
      <c r="E176" s="676"/>
      <c r="F176" s="676"/>
      <c r="G176" s="677"/>
      <c r="H176" s="644"/>
      <c r="I176" s="1512" t="s">
        <v>111</v>
      </c>
      <c r="J176" s="1513"/>
      <c r="K176" s="1513"/>
      <c r="L176" s="1513"/>
      <c r="M176" s="1513"/>
      <c r="N176" s="1513"/>
      <c r="O176" s="1514"/>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t="s">
        <v>246</v>
      </c>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c r="E180" s="41">
        <v>1</v>
      </c>
      <c r="F180" s="41">
        <v>3</v>
      </c>
      <c r="G180" s="271">
        <f t="shared" si="19"/>
        <v>4</v>
      </c>
      <c r="H180" s="272">
        <v>9</v>
      </c>
      <c r="I180" s="104">
        <v>4</v>
      </c>
      <c r="J180" s="41">
        <v>0</v>
      </c>
      <c r="K180" s="41">
        <v>0</v>
      </c>
      <c r="L180" s="41">
        <v>0</v>
      </c>
      <c r="M180" s="41">
        <v>0</v>
      </c>
      <c r="N180" s="41">
        <v>0</v>
      </c>
      <c r="O180" s="85">
        <v>0</v>
      </c>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0</v>
      </c>
      <c r="E185" s="108">
        <f>SUM(E178:E184)</f>
        <v>1</v>
      </c>
      <c r="F185" s="108">
        <f>SUM(F178:F184)</f>
        <v>3</v>
      </c>
      <c r="G185" s="212">
        <f t="shared" ref="G185:O185" si="20">SUM(G178:G184)</f>
        <v>4</v>
      </c>
      <c r="H185" s="273">
        <f t="shared" si="20"/>
        <v>9</v>
      </c>
      <c r="I185" s="107">
        <f t="shared" si="20"/>
        <v>4</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501" t="s">
        <v>117</v>
      </c>
      <c r="B187" s="1502" t="s">
        <v>109</v>
      </c>
      <c r="C187" s="1398" t="s">
        <v>9</v>
      </c>
      <c r="D187" s="1400" t="s">
        <v>118</v>
      </c>
      <c r="E187" s="1503"/>
      <c r="F187" s="1503"/>
      <c r="G187" s="1504"/>
      <c r="H187" s="1505"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t="s">
        <v>247</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v>30</v>
      </c>
      <c r="F191" s="41">
        <v>99</v>
      </c>
      <c r="G191" s="279">
        <f t="shared" si="21"/>
        <v>129</v>
      </c>
      <c r="H191" s="719">
        <v>1</v>
      </c>
      <c r="I191" s="380">
        <v>10</v>
      </c>
      <c r="J191" s="380">
        <v>76</v>
      </c>
      <c r="K191" s="380">
        <v>10</v>
      </c>
      <c r="L191" s="349">
        <v>32</v>
      </c>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f t="shared" si="22"/>
        <v>30</v>
      </c>
      <c r="F196" s="108">
        <f t="shared" si="22"/>
        <v>99</v>
      </c>
      <c r="G196" s="280">
        <f t="shared" si="22"/>
        <v>129</v>
      </c>
      <c r="H196" s="107">
        <f t="shared" si="22"/>
        <v>1</v>
      </c>
      <c r="I196" s="108">
        <f t="shared" si="22"/>
        <v>10</v>
      </c>
      <c r="J196" s="108">
        <f t="shared" si="22"/>
        <v>76</v>
      </c>
      <c r="K196" s="108">
        <f t="shared" si="22"/>
        <v>10</v>
      </c>
      <c r="L196" s="109">
        <f t="shared" si="22"/>
        <v>32</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679" t="s">
        <v>129</v>
      </c>
      <c r="B201" s="285" t="s">
        <v>109</v>
      </c>
      <c r="C201" s="286" t="s">
        <v>9</v>
      </c>
      <c r="D201" s="720" t="s">
        <v>130</v>
      </c>
      <c r="E201" s="288" t="s">
        <v>131</v>
      </c>
      <c r="F201" s="288" t="s">
        <v>132</v>
      </c>
      <c r="G201" s="286" t="s">
        <v>133</v>
      </c>
      <c r="H201" s="681" t="s">
        <v>134</v>
      </c>
      <c r="I201" s="721" t="s">
        <v>135</v>
      </c>
      <c r="J201" s="722"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684" t="s">
        <v>139</v>
      </c>
      <c r="B212" s="307" t="s">
        <v>140</v>
      </c>
      <c r="C212" s="308">
        <v>2014</v>
      </c>
      <c r="D212" s="309">
        <v>2015</v>
      </c>
      <c r="E212" s="309">
        <v>2016</v>
      </c>
      <c r="F212" s="309">
        <v>2017</v>
      </c>
      <c r="G212" s="309">
        <v>2018</v>
      </c>
      <c r="H212" s="309">
        <v>2019</v>
      </c>
      <c r="I212" s="310">
        <v>2020</v>
      </c>
    </row>
    <row r="213" spans="1:12" ht="15" customHeight="1">
      <c r="A213" t="s">
        <v>141</v>
      </c>
      <c r="B213" s="1498" t="s">
        <v>248</v>
      </c>
      <c r="C213" s="73"/>
      <c r="D213" s="127"/>
      <c r="E213">
        <v>115887.65</v>
      </c>
      <c r="F213" s="127"/>
      <c r="G213" s="127"/>
      <c r="H213" s="127"/>
      <c r="I213" s="311"/>
    </row>
    <row r="214" spans="1:12">
      <c r="A214" t="s">
        <v>142</v>
      </c>
      <c r="B214" s="1499"/>
      <c r="C214" s="73"/>
      <c r="D214" s="127"/>
      <c r="E214" s="127">
        <v>115887.65</v>
      </c>
      <c r="F214" s="127"/>
      <c r="G214" s="127"/>
      <c r="H214" s="127"/>
      <c r="I214" s="311"/>
    </row>
    <row r="215" spans="1:12">
      <c r="A215" t="s">
        <v>143</v>
      </c>
      <c r="B215" s="1499"/>
      <c r="C215" s="73"/>
      <c r="D215" s="127"/>
      <c r="E215" s="127">
        <v>0</v>
      </c>
      <c r="F215" s="127"/>
      <c r="G215" s="127"/>
      <c r="H215" s="127"/>
      <c r="I215" s="311"/>
    </row>
    <row r="216" spans="1:12">
      <c r="A216" t="s">
        <v>144</v>
      </c>
      <c r="B216" s="1499"/>
      <c r="C216" s="73"/>
      <c r="D216" s="127"/>
      <c r="E216" s="127">
        <v>0</v>
      </c>
      <c r="F216" s="127"/>
      <c r="G216" s="127"/>
      <c r="H216" s="127"/>
      <c r="I216" s="311"/>
    </row>
    <row r="217" spans="1:12">
      <c r="A217" t="s">
        <v>145</v>
      </c>
      <c r="B217" s="1499"/>
      <c r="C217" s="73"/>
      <c r="D217" s="127"/>
      <c r="E217" s="127"/>
      <c r="F217" s="127"/>
      <c r="G217" s="127"/>
      <c r="H217" s="127"/>
      <c r="I217" s="311"/>
    </row>
    <row r="218" spans="1:12" ht="28.8">
      <c r="A218" s="31" t="s">
        <v>146</v>
      </c>
      <c r="B218" s="1499"/>
      <c r="C218" s="73"/>
      <c r="D218" s="127"/>
      <c r="E218" s="127">
        <v>193174.44</v>
      </c>
      <c r="F218" s="127"/>
      <c r="G218" s="127"/>
      <c r="H218" s="127"/>
      <c r="I218" s="311"/>
      <c r="K218" s="127"/>
    </row>
    <row r="219" spans="1:12" ht="105.75" customHeight="1" thickBot="1">
      <c r="A219" s="312"/>
      <c r="B219" s="1500"/>
      <c r="C219" s="45" t="s">
        <v>13</v>
      </c>
      <c r="D219" s="313">
        <f>SUM(D214:D218)</f>
        <v>0</v>
      </c>
      <c r="E219" s="313">
        <f t="shared" ref="E219:I219" si="24">SUM(E214:E218)</f>
        <v>309062.08999999997</v>
      </c>
      <c r="F219" s="313">
        <f t="shared" si="24"/>
        <v>0</v>
      </c>
      <c r="G219" s="313">
        <f t="shared" si="24"/>
        <v>0</v>
      </c>
      <c r="H219" s="313">
        <f t="shared" si="24"/>
        <v>0</v>
      </c>
      <c r="I219" s="31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Y227"/>
  <sheetViews>
    <sheetView topLeftCell="A31" workbookViewId="0">
      <selection activeCell="E214" sqref="E214:E217"/>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249</v>
      </c>
      <c r="C1" s="1471"/>
      <c r="D1" s="1471"/>
      <c r="E1" s="1471"/>
      <c r="F1" s="1471"/>
    </row>
    <row r="2" spans="1:25" s="2" customFormat="1" ht="20.100000000000001" customHeight="1" thickBot="1"/>
    <row r="3" spans="1:25" s="5" customFormat="1" ht="20.100000000000001" customHeight="1">
      <c r="A3" s="456" t="s">
        <v>2</v>
      </c>
      <c r="B3" s="457"/>
      <c r="C3" s="457"/>
      <c r="D3" s="457"/>
      <c r="E3" s="457"/>
      <c r="F3" s="1980"/>
      <c r="G3" s="1980"/>
      <c r="H3" s="1980"/>
      <c r="I3" s="1980"/>
      <c r="J3" s="1980"/>
      <c r="K3" s="1980"/>
      <c r="L3" s="1980"/>
      <c r="M3" s="1980"/>
      <c r="N3" s="1980"/>
      <c r="O3" s="1981"/>
    </row>
    <row r="4" spans="1:25" s="5" customFormat="1" ht="20.100000000000001" customHeight="1">
      <c r="A4" s="1982" t="s">
        <v>3</v>
      </c>
      <c r="B4" s="1475"/>
      <c r="C4" s="1475"/>
      <c r="D4" s="1475"/>
      <c r="E4" s="1475"/>
      <c r="F4" s="1475"/>
      <c r="G4" s="1475"/>
      <c r="H4" s="1475"/>
      <c r="I4" s="1475"/>
      <c r="J4" s="1475"/>
      <c r="K4" s="1475"/>
      <c r="L4" s="1475"/>
      <c r="M4" s="1475"/>
      <c r="N4" s="1475"/>
      <c r="O4" s="1476"/>
    </row>
    <row r="5" spans="1:25" s="5" customFormat="1" ht="20.100000000000001" customHeight="1">
      <c r="A5" s="1982"/>
      <c r="B5" s="1475"/>
      <c r="C5" s="1475"/>
      <c r="D5" s="1475"/>
      <c r="E5" s="1475"/>
      <c r="F5" s="1475"/>
      <c r="G5" s="1475"/>
      <c r="H5" s="1475"/>
      <c r="I5" s="1475"/>
      <c r="J5" s="1475"/>
      <c r="K5" s="1475"/>
      <c r="L5" s="1475"/>
      <c r="M5" s="1475"/>
      <c r="N5" s="1475"/>
      <c r="O5" s="1476"/>
    </row>
    <row r="6" spans="1:25" s="5" customFormat="1" ht="20.100000000000001" customHeight="1">
      <c r="A6" s="1982"/>
      <c r="B6" s="1475"/>
      <c r="C6" s="1475"/>
      <c r="D6" s="1475"/>
      <c r="E6" s="1475"/>
      <c r="F6" s="1475"/>
      <c r="G6" s="1475"/>
      <c r="H6" s="1475"/>
      <c r="I6" s="1475"/>
      <c r="J6" s="1475"/>
      <c r="K6" s="1475"/>
      <c r="L6" s="1475"/>
      <c r="M6" s="1475"/>
      <c r="N6" s="1475"/>
      <c r="O6" s="1476"/>
    </row>
    <row r="7" spans="1:25" s="5" customFormat="1" ht="20.100000000000001" customHeight="1">
      <c r="A7" s="1982"/>
      <c r="B7" s="1475"/>
      <c r="C7" s="1475"/>
      <c r="D7" s="1475"/>
      <c r="E7" s="1475"/>
      <c r="F7" s="1475"/>
      <c r="G7" s="1475"/>
      <c r="H7" s="1475"/>
      <c r="I7" s="1475"/>
      <c r="J7" s="1475"/>
      <c r="K7" s="1475"/>
      <c r="L7" s="1475"/>
      <c r="M7" s="1475"/>
      <c r="N7" s="1475"/>
      <c r="O7" s="1476"/>
    </row>
    <row r="8" spans="1:25" s="5" customFormat="1" ht="20.100000000000001" customHeight="1">
      <c r="A8" s="1982"/>
      <c r="B8" s="1475"/>
      <c r="C8" s="1475"/>
      <c r="D8" s="1475"/>
      <c r="E8" s="1475"/>
      <c r="F8" s="1475"/>
      <c r="G8" s="1475"/>
      <c r="H8" s="1475"/>
      <c r="I8" s="1475"/>
      <c r="J8" s="1475"/>
      <c r="K8" s="1475"/>
      <c r="L8" s="1475"/>
      <c r="M8" s="1475"/>
      <c r="N8" s="1475"/>
      <c r="O8" s="1476"/>
    </row>
    <row r="9" spans="1:25" s="5" customFormat="1" ht="20.100000000000001" customHeight="1">
      <c r="A9" s="1982"/>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458"/>
      <c r="B15" s="459"/>
      <c r="C15" s="11"/>
      <c r="D15" s="1983" t="s">
        <v>5</v>
      </c>
      <c r="E15" s="1984"/>
      <c r="F15" s="1984"/>
      <c r="G15" s="1984"/>
      <c r="H15" s="423"/>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964"/>
      <c r="B17" s="1985" t="s">
        <v>250</v>
      </c>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965"/>
      <c r="B18" s="1986"/>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965"/>
      <c r="B19" s="1986"/>
      <c r="C19" s="39">
        <v>2016</v>
      </c>
      <c r="D19" s="40">
        <v>7</v>
      </c>
      <c r="E19" s="41"/>
      <c r="F19" s="41"/>
      <c r="G19" s="35">
        <f t="shared" si="0"/>
        <v>7</v>
      </c>
      <c r="H19" s="42">
        <v>7</v>
      </c>
      <c r="I19" s="41"/>
      <c r="J19" s="41"/>
      <c r="K19" s="41"/>
      <c r="L19" s="41"/>
      <c r="M19" s="41"/>
      <c r="N19" s="41"/>
      <c r="O19" s="43"/>
      <c r="P19" s="38"/>
      <c r="Q19" s="38"/>
      <c r="R19" s="38"/>
      <c r="S19" s="38"/>
      <c r="T19" s="38"/>
      <c r="U19" s="38"/>
      <c r="V19" s="38"/>
      <c r="W19" s="38"/>
      <c r="X19" s="38"/>
      <c r="Y19" s="38"/>
    </row>
    <row r="20" spans="1:25">
      <c r="A20" s="1965"/>
      <c r="B20" s="1986"/>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965"/>
      <c r="B21" s="1986"/>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965"/>
      <c r="B22" s="1986"/>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965"/>
      <c r="B23" s="1986"/>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966"/>
      <c r="B24" s="1987"/>
      <c r="C24" s="45" t="s">
        <v>13</v>
      </c>
      <c r="D24" s="46">
        <f>SUM(D17:D23)</f>
        <v>7</v>
      </c>
      <c r="E24" s="47">
        <f>SUM(E17:E23)</f>
        <v>0</v>
      </c>
      <c r="F24" s="47">
        <f>SUM(F17:F23)</f>
        <v>0</v>
      </c>
      <c r="G24" s="48">
        <f>SUM(D24:F24)</f>
        <v>7</v>
      </c>
      <c r="H24" s="49">
        <f>SUM(H17:H23)</f>
        <v>7</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458"/>
      <c r="B26" s="459"/>
      <c r="C26" s="53"/>
      <c r="D26" s="1988" t="s">
        <v>5</v>
      </c>
      <c r="E26" s="1989"/>
      <c r="F26" s="1989"/>
      <c r="G26" s="1990"/>
      <c r="H26" s="16"/>
      <c r="I26" s="17"/>
      <c r="J26" s="18"/>
      <c r="K26" s="18"/>
      <c r="L26" s="18"/>
      <c r="M26" s="18"/>
      <c r="N26" s="18"/>
      <c r="O26" s="16"/>
      <c r="P26" s="16"/>
    </row>
    <row r="27" spans="1:25" s="31" customFormat="1" ht="93" customHeight="1">
      <c r="A27" s="468"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964"/>
      <c r="B28" s="1985" t="s">
        <v>251</v>
      </c>
      <c r="C28" s="58">
        <v>2014</v>
      </c>
      <c r="D28" s="36"/>
      <c r="E28" s="34"/>
      <c r="F28" s="34"/>
      <c r="G28" s="59">
        <f>SUM(D28:F28)</f>
        <v>0</v>
      </c>
      <c r="H28" s="38"/>
      <c r="I28" s="38"/>
      <c r="J28" s="38"/>
      <c r="K28" s="38"/>
      <c r="L28" s="38"/>
      <c r="M28" s="38"/>
      <c r="N28" s="38"/>
      <c r="O28" s="38"/>
      <c r="P28" s="38"/>
      <c r="Q28" s="8"/>
    </row>
    <row r="29" spans="1:25">
      <c r="A29" s="1979"/>
      <c r="B29" s="1986"/>
      <c r="C29" s="60">
        <v>2015</v>
      </c>
      <c r="D29" s="42"/>
      <c r="E29" s="41"/>
      <c r="F29" s="41"/>
      <c r="G29" s="59">
        <f t="shared" ref="G29:G35" si="2">SUM(D29:F29)</f>
        <v>0</v>
      </c>
      <c r="H29" s="38"/>
      <c r="I29" s="38"/>
      <c r="J29" s="38"/>
      <c r="K29" s="38"/>
      <c r="L29" s="38"/>
      <c r="M29" s="38"/>
      <c r="N29" s="38"/>
      <c r="O29" s="38"/>
      <c r="P29" s="38"/>
      <c r="Q29" s="8"/>
    </row>
    <row r="30" spans="1:25">
      <c r="A30" s="1979"/>
      <c r="B30" s="1986"/>
      <c r="C30" s="60">
        <v>2016</v>
      </c>
      <c r="D30" s="329">
        <v>2500</v>
      </c>
      <c r="E30" s="41"/>
      <c r="F30" s="41"/>
      <c r="G30" s="331">
        <f t="shared" si="2"/>
        <v>2500</v>
      </c>
      <c r="H30" s="38"/>
      <c r="I30" s="38"/>
      <c r="J30" s="38"/>
      <c r="K30" s="38"/>
      <c r="L30" s="38"/>
      <c r="M30" s="38"/>
      <c r="N30" s="38"/>
      <c r="O30" s="38"/>
      <c r="P30" s="38"/>
      <c r="Q30" s="8"/>
    </row>
    <row r="31" spans="1:25">
      <c r="A31" s="1979"/>
      <c r="B31" s="1986"/>
      <c r="C31" s="60">
        <v>2017</v>
      </c>
      <c r="D31" s="42"/>
      <c r="E31" s="41"/>
      <c r="F31" s="41"/>
      <c r="G31" s="59">
        <f t="shared" si="2"/>
        <v>0</v>
      </c>
      <c r="H31" s="38"/>
      <c r="I31" s="38"/>
      <c r="J31" s="38"/>
      <c r="K31" s="38"/>
      <c r="L31" s="38"/>
      <c r="M31" s="38"/>
      <c r="N31" s="38"/>
      <c r="O31" s="38"/>
      <c r="P31" s="38"/>
      <c r="Q31" s="8"/>
    </row>
    <row r="32" spans="1:25">
      <c r="A32" s="1979"/>
      <c r="B32" s="1986"/>
      <c r="C32" s="60">
        <v>2018</v>
      </c>
      <c r="D32" s="42"/>
      <c r="E32" s="41"/>
      <c r="F32" s="41"/>
      <c r="G32" s="59">
        <f>SUM(D32:F32)</f>
        <v>0</v>
      </c>
      <c r="H32" s="38"/>
      <c r="I32" s="38"/>
      <c r="J32" s="38"/>
      <c r="K32" s="38"/>
      <c r="L32" s="38"/>
      <c r="M32" s="38"/>
      <c r="N32" s="38"/>
      <c r="O32" s="38"/>
      <c r="P32" s="38"/>
      <c r="Q32" s="8"/>
    </row>
    <row r="33" spans="1:17">
      <c r="A33" s="1979"/>
      <c r="B33" s="1986"/>
      <c r="C33" s="61">
        <v>2019</v>
      </c>
      <c r="D33" s="42"/>
      <c r="E33" s="41"/>
      <c r="F33" s="41"/>
      <c r="G33" s="59">
        <f t="shared" si="2"/>
        <v>0</v>
      </c>
      <c r="H33" s="38"/>
      <c r="I33" s="38"/>
      <c r="J33" s="38"/>
      <c r="K33" s="38"/>
      <c r="L33" s="38"/>
      <c r="M33" s="38"/>
      <c r="N33" s="38"/>
      <c r="O33" s="38"/>
      <c r="P33" s="38"/>
      <c r="Q33" s="8"/>
    </row>
    <row r="34" spans="1:17">
      <c r="A34" s="1979"/>
      <c r="B34" s="1986"/>
      <c r="C34" s="60">
        <v>2020</v>
      </c>
      <c r="D34" s="42"/>
      <c r="E34" s="41"/>
      <c r="F34" s="41"/>
      <c r="G34" s="59">
        <f t="shared" si="2"/>
        <v>0</v>
      </c>
      <c r="H34" s="38"/>
      <c r="I34" s="38"/>
      <c r="J34" s="38"/>
      <c r="K34" s="38"/>
      <c r="L34" s="38"/>
      <c r="M34" s="38"/>
      <c r="N34" s="38"/>
      <c r="O34" s="38"/>
      <c r="P34" s="38"/>
      <c r="Q34" s="8"/>
    </row>
    <row r="35" spans="1:17" ht="20.25" customHeight="1" thickBot="1">
      <c r="A35" s="1966"/>
      <c r="B35" s="1987"/>
      <c r="C35" s="62" t="s">
        <v>13</v>
      </c>
      <c r="D35" s="332">
        <f>SUM(D28:D34)</f>
        <v>2500</v>
      </c>
      <c r="E35" s="333">
        <f>SUM(E28:E34)</f>
        <v>0</v>
      </c>
      <c r="F35" s="333">
        <f>SUM(F28:F34)</f>
        <v>0</v>
      </c>
      <c r="G35" s="334">
        <f t="shared" si="2"/>
        <v>2500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460" t="s">
        <v>24</v>
      </c>
      <c r="B39" s="461" t="s">
        <v>8</v>
      </c>
      <c r="C39" s="69" t="s">
        <v>9</v>
      </c>
      <c r="D39" s="425" t="s">
        <v>25</v>
      </c>
      <c r="E39" s="71" t="s">
        <v>26</v>
      </c>
      <c r="F39" s="72"/>
      <c r="G39" s="30"/>
      <c r="H39" s="30"/>
    </row>
    <row r="40" spans="1:17">
      <c r="A40" s="1964"/>
      <c r="B40" s="1498"/>
      <c r="C40" s="73">
        <v>2014</v>
      </c>
      <c r="D40" s="33"/>
      <c r="E40" s="32"/>
      <c r="F40" s="8"/>
      <c r="G40" s="38"/>
      <c r="H40" s="38"/>
    </row>
    <row r="41" spans="1:17">
      <c r="A41" s="1979"/>
      <c r="B41" s="1499"/>
      <c r="C41" s="74">
        <v>2015</v>
      </c>
      <c r="D41" s="40"/>
      <c r="E41" s="39"/>
      <c r="F41" s="8"/>
      <c r="G41" s="38"/>
      <c r="H41" s="38"/>
    </row>
    <row r="42" spans="1:17">
      <c r="A42" s="1979"/>
      <c r="B42" s="1499"/>
      <c r="C42" s="74">
        <v>2016</v>
      </c>
      <c r="D42" s="335">
        <v>122098</v>
      </c>
      <c r="E42" s="336">
        <v>60666</v>
      </c>
      <c r="F42" s="8"/>
      <c r="G42" s="38"/>
      <c r="H42" s="38"/>
    </row>
    <row r="43" spans="1:17">
      <c r="A43" s="1979"/>
      <c r="B43" s="1499"/>
      <c r="C43" s="74">
        <v>2017</v>
      </c>
      <c r="D43" s="40"/>
      <c r="E43" s="39"/>
      <c r="F43" s="8"/>
      <c r="G43" s="38"/>
      <c r="H43" s="38"/>
    </row>
    <row r="44" spans="1:17">
      <c r="A44" s="1979"/>
      <c r="B44" s="1499"/>
      <c r="C44" s="74">
        <v>2018</v>
      </c>
      <c r="D44" s="40"/>
      <c r="E44" s="39"/>
      <c r="F44" s="8"/>
      <c r="G44" s="38"/>
      <c r="H44" s="38"/>
    </row>
    <row r="45" spans="1:17">
      <c r="A45" s="1979"/>
      <c r="B45" s="1499"/>
      <c r="C45" s="74">
        <v>2019</v>
      </c>
      <c r="D45" s="40"/>
      <c r="E45" s="39"/>
      <c r="F45" s="8"/>
      <c r="G45" s="38"/>
      <c r="H45" s="38"/>
    </row>
    <row r="46" spans="1:17">
      <c r="A46" s="1979"/>
      <c r="B46" s="1499"/>
      <c r="C46" s="74">
        <v>2020</v>
      </c>
      <c r="D46" s="40"/>
      <c r="E46" s="39"/>
      <c r="F46" s="8"/>
      <c r="G46" s="38"/>
      <c r="H46" s="38"/>
    </row>
    <row r="47" spans="1:17" ht="15" thickBot="1">
      <c r="A47" s="1966"/>
      <c r="B47" s="1500"/>
      <c r="C47" s="45" t="s">
        <v>13</v>
      </c>
      <c r="D47" s="337">
        <f>SUM(D40:D46)</f>
        <v>122098</v>
      </c>
      <c r="E47" s="338">
        <f>SUM(E40:E46)</f>
        <v>60666</v>
      </c>
      <c r="F47" s="76"/>
      <c r="G47" s="38"/>
      <c r="H47" s="38"/>
    </row>
    <row r="48" spans="1:17" s="38" customFormat="1" ht="15" thickBot="1">
      <c r="A48" s="426"/>
      <c r="B48" s="78"/>
      <c r="C48" s="79"/>
    </row>
    <row r="49" spans="1:15" ht="83.25" customHeight="1">
      <c r="A49" s="427" t="s">
        <v>27</v>
      </c>
      <c r="B49" s="461" t="s">
        <v>8</v>
      </c>
      <c r="C49" s="81" t="s">
        <v>9</v>
      </c>
      <c r="D49" s="425" t="s">
        <v>28</v>
      </c>
      <c r="E49" s="82" t="s">
        <v>29</v>
      </c>
      <c r="F49" s="82" t="s">
        <v>30</v>
      </c>
      <c r="G49" s="82" t="s">
        <v>31</v>
      </c>
      <c r="H49" s="82" t="s">
        <v>32</v>
      </c>
      <c r="I49" s="82" t="s">
        <v>33</v>
      </c>
      <c r="J49" s="82" t="s">
        <v>34</v>
      </c>
      <c r="K49" s="83" t="s">
        <v>35</v>
      </c>
    </row>
    <row r="50" spans="1:15" ht="17.25" customHeight="1">
      <c r="A50" s="1964"/>
      <c r="B50" s="1948"/>
      <c r="C50" s="84" t="s">
        <v>36</v>
      </c>
      <c r="D50" s="33"/>
      <c r="E50" s="34"/>
      <c r="F50" s="34"/>
      <c r="G50" s="34"/>
      <c r="H50" s="34"/>
      <c r="I50" s="34"/>
      <c r="J50" s="34"/>
      <c r="K50" s="37"/>
    </row>
    <row r="51" spans="1:15" ht="15" customHeight="1">
      <c r="A51" s="1979"/>
      <c r="B51" s="1949"/>
      <c r="C51" s="74">
        <v>2014</v>
      </c>
      <c r="D51" s="40"/>
      <c r="E51" s="41"/>
      <c r="F51" s="41"/>
      <c r="G51" s="41"/>
      <c r="H51" s="41"/>
      <c r="I51" s="41"/>
      <c r="J51" s="41"/>
      <c r="K51" s="85"/>
    </row>
    <row r="52" spans="1:15">
      <c r="A52" s="1979"/>
      <c r="B52" s="1949"/>
      <c r="C52" s="74">
        <v>2015</v>
      </c>
      <c r="D52" s="40"/>
      <c r="E52" s="41"/>
      <c r="F52" s="41"/>
      <c r="G52" s="41"/>
      <c r="H52" s="41"/>
      <c r="I52" s="41"/>
      <c r="J52" s="41"/>
      <c r="K52" s="85"/>
    </row>
    <row r="53" spans="1:15">
      <c r="A53" s="1979"/>
      <c r="B53" s="1949"/>
      <c r="C53" s="74">
        <v>2016</v>
      </c>
      <c r="D53" s="40"/>
      <c r="E53" s="41"/>
      <c r="F53" s="41"/>
      <c r="G53" s="41"/>
      <c r="H53" s="41"/>
      <c r="I53" s="41"/>
      <c r="J53" s="41"/>
      <c r="K53" s="85"/>
    </row>
    <row r="54" spans="1:15">
      <c r="A54" s="1979"/>
      <c r="B54" s="1949"/>
      <c r="C54" s="74">
        <v>2017</v>
      </c>
      <c r="D54" s="40"/>
      <c r="E54" s="41"/>
      <c r="F54" s="41"/>
      <c r="G54" s="41"/>
      <c r="H54" s="41"/>
      <c r="I54" s="41"/>
      <c r="J54" s="41"/>
      <c r="K54" s="85"/>
    </row>
    <row r="55" spans="1:15">
      <c r="A55" s="1979"/>
      <c r="B55" s="1949"/>
      <c r="C55" s="74">
        <v>2018</v>
      </c>
      <c r="D55" s="40"/>
      <c r="E55" s="41"/>
      <c r="F55" s="41"/>
      <c r="G55" s="41"/>
      <c r="H55" s="41"/>
      <c r="I55" s="41"/>
      <c r="J55" s="41"/>
      <c r="K55" s="85"/>
    </row>
    <row r="56" spans="1:15">
      <c r="A56" s="1979"/>
      <c r="B56" s="1949"/>
      <c r="C56" s="74">
        <v>2019</v>
      </c>
      <c r="D56" s="40"/>
      <c r="E56" s="41"/>
      <c r="F56" s="41"/>
      <c r="G56" s="41"/>
      <c r="H56" s="41"/>
      <c r="I56" s="41"/>
      <c r="J56" s="41"/>
      <c r="K56" s="85"/>
    </row>
    <row r="57" spans="1:15">
      <c r="A57" s="1979"/>
      <c r="B57" s="1949"/>
      <c r="C57" s="74">
        <v>2020</v>
      </c>
      <c r="D57" s="40"/>
      <c r="E57" s="41"/>
      <c r="F57" s="41"/>
      <c r="G57" s="41"/>
      <c r="H57" s="41"/>
      <c r="I57" s="41"/>
      <c r="J57" s="41"/>
      <c r="K57" s="86"/>
    </row>
    <row r="58" spans="1:15" ht="20.25" customHeight="1" thickBot="1">
      <c r="A58" s="1966"/>
      <c r="B58" s="1950"/>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974" t="s">
        <v>37</v>
      </c>
      <c r="B60" s="1975" t="s">
        <v>8</v>
      </c>
      <c r="C60" s="1977" t="s">
        <v>9</v>
      </c>
      <c r="D60" s="1978" t="s">
        <v>38</v>
      </c>
      <c r="E60" s="416" t="s">
        <v>6</v>
      </c>
      <c r="F60" s="420"/>
      <c r="G60" s="420"/>
      <c r="H60" s="420"/>
      <c r="I60" s="420"/>
      <c r="J60" s="420"/>
      <c r="K60" s="420"/>
      <c r="L60" s="421"/>
    </row>
    <row r="61" spans="1:15" ht="115.5" customHeight="1">
      <c r="A61" s="1495"/>
      <c r="B61" s="1976"/>
      <c r="C61" s="1497"/>
      <c r="D61" s="1469"/>
      <c r="E61" s="92" t="s">
        <v>14</v>
      </c>
      <c r="F61" s="93" t="s">
        <v>15</v>
      </c>
      <c r="G61" s="93" t="s">
        <v>16</v>
      </c>
      <c r="H61" s="94" t="s">
        <v>17</v>
      </c>
      <c r="I61" s="94" t="s">
        <v>18</v>
      </c>
      <c r="J61" s="95" t="s">
        <v>19</v>
      </c>
      <c r="K61" s="93" t="s">
        <v>20</v>
      </c>
      <c r="L61" s="96" t="s">
        <v>21</v>
      </c>
      <c r="M61" s="97"/>
      <c r="N61" s="8"/>
      <c r="O61" s="8"/>
    </row>
    <row r="62" spans="1:15">
      <c r="A62" s="1956"/>
      <c r="B62" s="1923" t="s">
        <v>252</v>
      </c>
      <c r="C62" s="98">
        <v>2014</v>
      </c>
      <c r="D62" s="99"/>
      <c r="E62" s="100"/>
      <c r="F62" s="101"/>
      <c r="G62" s="101"/>
      <c r="H62" s="101"/>
      <c r="I62" s="101"/>
      <c r="J62" s="101"/>
      <c r="K62" s="101"/>
      <c r="L62" s="37"/>
      <c r="M62" s="8"/>
      <c r="N62" s="8"/>
      <c r="O62" s="8"/>
    </row>
    <row r="63" spans="1:15">
      <c r="A63" s="1957"/>
      <c r="B63" s="1924"/>
      <c r="C63" s="102">
        <v>2015</v>
      </c>
      <c r="D63" s="103"/>
      <c r="E63" s="104"/>
      <c r="F63" s="41"/>
      <c r="G63" s="41"/>
      <c r="H63" s="41"/>
      <c r="I63" s="41"/>
      <c r="J63" s="41"/>
      <c r="K63" s="41"/>
      <c r="L63" s="85"/>
      <c r="M63" s="8"/>
      <c r="N63" s="8"/>
      <c r="O63" s="8"/>
    </row>
    <row r="64" spans="1:15">
      <c r="A64" s="1957"/>
      <c r="B64" s="1924"/>
      <c r="C64" s="102">
        <v>2016</v>
      </c>
      <c r="D64" s="103">
        <v>10</v>
      </c>
      <c r="E64" s="104">
        <v>10</v>
      </c>
      <c r="F64" s="41"/>
      <c r="G64" s="41"/>
      <c r="H64" s="41"/>
      <c r="I64" s="41"/>
      <c r="J64" s="41"/>
      <c r="K64" s="41"/>
      <c r="L64" s="85"/>
      <c r="M64" s="8"/>
      <c r="N64" s="8"/>
      <c r="O64" s="8"/>
    </row>
    <row r="65" spans="1:20">
      <c r="A65" s="1957"/>
      <c r="B65" s="1924"/>
      <c r="C65" s="102">
        <v>2017</v>
      </c>
      <c r="D65" s="103"/>
      <c r="E65" s="104"/>
      <c r="F65" s="41"/>
      <c r="G65" s="41"/>
      <c r="H65" s="41"/>
      <c r="I65" s="41"/>
      <c r="J65" s="41"/>
      <c r="K65" s="41"/>
      <c r="L65" s="85"/>
      <c r="M65" s="8"/>
      <c r="N65" s="8"/>
      <c r="O65" s="8"/>
    </row>
    <row r="66" spans="1:20">
      <c r="A66" s="1957"/>
      <c r="B66" s="1924"/>
      <c r="C66" s="102">
        <v>2018</v>
      </c>
      <c r="D66" s="103"/>
      <c r="E66" s="104"/>
      <c r="F66" s="41"/>
      <c r="G66" s="41"/>
      <c r="H66" s="41"/>
      <c r="I66" s="41"/>
      <c r="J66" s="41"/>
      <c r="K66" s="41"/>
      <c r="L66" s="85"/>
      <c r="M66" s="8"/>
      <c r="N66" s="8"/>
      <c r="O66" s="8"/>
    </row>
    <row r="67" spans="1:20" ht="17.25" customHeight="1">
      <c r="A67" s="1957"/>
      <c r="B67" s="1924"/>
      <c r="C67" s="102">
        <v>2019</v>
      </c>
      <c r="D67" s="103"/>
      <c r="E67" s="104"/>
      <c r="F67" s="41"/>
      <c r="G67" s="41"/>
      <c r="H67" s="41"/>
      <c r="I67" s="41"/>
      <c r="J67" s="41"/>
      <c r="K67" s="41"/>
      <c r="L67" s="85"/>
      <c r="M67" s="8"/>
      <c r="N67" s="8"/>
      <c r="O67" s="8"/>
    </row>
    <row r="68" spans="1:20" ht="16.5" customHeight="1">
      <c r="A68" s="1957"/>
      <c r="B68" s="1924"/>
      <c r="C68" s="102">
        <v>2020</v>
      </c>
      <c r="D68" s="103"/>
      <c r="E68" s="104"/>
      <c r="F68" s="41"/>
      <c r="G68" s="41"/>
      <c r="H68" s="41"/>
      <c r="I68" s="41"/>
      <c r="J68" s="41"/>
      <c r="K68" s="41"/>
      <c r="L68" s="85"/>
      <c r="M68" s="76"/>
      <c r="N68" s="76"/>
      <c r="O68" s="76"/>
    </row>
    <row r="69" spans="1:20" ht="18" customHeight="1" thickBot="1">
      <c r="A69" s="1958"/>
      <c r="B69" s="1925"/>
      <c r="C69" s="105" t="s">
        <v>13</v>
      </c>
      <c r="D69" s="106">
        <f>SUM(D62:D68)</f>
        <v>10</v>
      </c>
      <c r="E69" s="107">
        <f>SUM(E62:E68)</f>
        <v>10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460" t="s">
        <v>39</v>
      </c>
      <c r="B71" s="461" t="s">
        <v>8</v>
      </c>
      <c r="C71" s="69" t="s">
        <v>9</v>
      </c>
      <c r="D71" s="115" t="s">
        <v>40</v>
      </c>
      <c r="E71" s="115" t="s">
        <v>41</v>
      </c>
      <c r="F71" s="116" t="s">
        <v>42</v>
      </c>
      <c r="G71" s="428" t="s">
        <v>43</v>
      </c>
      <c r="H71" s="118" t="s">
        <v>14</v>
      </c>
      <c r="I71" s="119" t="s">
        <v>15</v>
      </c>
      <c r="J71" s="120" t="s">
        <v>16</v>
      </c>
      <c r="K71" s="119" t="s">
        <v>17</v>
      </c>
      <c r="L71" s="119" t="s">
        <v>18</v>
      </c>
      <c r="M71" s="121" t="s">
        <v>19</v>
      </c>
      <c r="N71" s="120" t="s">
        <v>20</v>
      </c>
      <c r="O71" s="122" t="s">
        <v>21</v>
      </c>
    </row>
    <row r="72" spans="1:20" ht="15" customHeight="1">
      <c r="A72" s="1964"/>
      <c r="B72" s="1942"/>
      <c r="C72" s="73">
        <v>2014</v>
      </c>
      <c r="D72" s="123"/>
      <c r="E72" s="123"/>
      <c r="F72" s="123"/>
      <c r="G72" s="124">
        <f>SUM(D72:F72)</f>
        <v>0</v>
      </c>
      <c r="H72" s="33"/>
      <c r="I72" s="125"/>
      <c r="J72" s="101"/>
      <c r="K72" s="101"/>
      <c r="L72" s="101"/>
      <c r="M72" s="101"/>
      <c r="N72" s="101"/>
      <c r="O72" s="126"/>
    </row>
    <row r="73" spans="1:20">
      <c r="A73" s="1965"/>
      <c r="B73" s="1943"/>
      <c r="C73" s="74">
        <v>2015</v>
      </c>
      <c r="D73" s="127"/>
      <c r="E73" s="127"/>
      <c r="F73" s="127"/>
      <c r="G73" s="124">
        <f t="shared" ref="G73:G78" si="5">SUM(D73:F73)</f>
        <v>0</v>
      </c>
      <c r="H73" s="40"/>
      <c r="I73" s="40"/>
      <c r="J73" s="41"/>
      <c r="K73" s="41"/>
      <c r="L73" s="41"/>
      <c r="M73" s="41"/>
      <c r="N73" s="41"/>
      <c r="O73" s="85"/>
    </row>
    <row r="74" spans="1:20">
      <c r="A74" s="1965"/>
      <c r="B74" s="1943"/>
      <c r="C74" s="74">
        <v>2016</v>
      </c>
      <c r="D74" s="127"/>
      <c r="E74" s="127"/>
      <c r="F74" s="127"/>
      <c r="G74" s="124">
        <f t="shared" si="5"/>
        <v>0</v>
      </c>
      <c r="H74" s="40"/>
      <c r="I74" s="40"/>
      <c r="J74" s="41"/>
      <c r="K74" s="41"/>
      <c r="L74" s="41"/>
      <c r="M74" s="41"/>
      <c r="N74" s="41"/>
      <c r="O74" s="85"/>
    </row>
    <row r="75" spans="1:20">
      <c r="A75" s="1965"/>
      <c r="B75" s="1943"/>
      <c r="C75" s="74">
        <v>2017</v>
      </c>
      <c r="D75" s="127"/>
      <c r="E75" s="127"/>
      <c r="F75" s="127"/>
      <c r="G75" s="124">
        <f t="shared" si="5"/>
        <v>0</v>
      </c>
      <c r="H75" s="40"/>
      <c r="I75" s="40"/>
      <c r="J75" s="41"/>
      <c r="K75" s="41"/>
      <c r="L75" s="41"/>
      <c r="M75" s="41"/>
      <c r="N75" s="41"/>
      <c r="O75" s="85"/>
    </row>
    <row r="76" spans="1:20">
      <c r="A76" s="1965"/>
      <c r="B76" s="1943"/>
      <c r="C76" s="74">
        <v>2018</v>
      </c>
      <c r="D76" s="127"/>
      <c r="E76" s="127"/>
      <c r="F76" s="127"/>
      <c r="G76" s="124">
        <f t="shared" si="5"/>
        <v>0</v>
      </c>
      <c r="H76" s="40"/>
      <c r="I76" s="40"/>
      <c r="J76" s="41"/>
      <c r="K76" s="41"/>
      <c r="L76" s="41"/>
      <c r="M76" s="41"/>
      <c r="N76" s="41"/>
      <c r="O76" s="85"/>
    </row>
    <row r="77" spans="1:20" ht="15.75" customHeight="1">
      <c r="A77" s="1965"/>
      <c r="B77" s="1943"/>
      <c r="C77" s="74">
        <v>2019</v>
      </c>
      <c r="D77" s="127"/>
      <c r="E77" s="127"/>
      <c r="F77" s="127"/>
      <c r="G77" s="124">
        <f t="shared" si="5"/>
        <v>0</v>
      </c>
      <c r="H77" s="40"/>
      <c r="I77" s="40"/>
      <c r="J77" s="41"/>
      <c r="K77" s="41"/>
      <c r="L77" s="41"/>
      <c r="M77" s="41"/>
      <c r="N77" s="41"/>
      <c r="O77" s="85"/>
    </row>
    <row r="78" spans="1:20" ht="17.25" customHeight="1">
      <c r="A78" s="1965"/>
      <c r="B78" s="1943"/>
      <c r="C78" s="74">
        <v>2020</v>
      </c>
      <c r="D78" s="127"/>
      <c r="E78" s="127"/>
      <c r="F78" s="127"/>
      <c r="G78" s="124">
        <f t="shared" si="5"/>
        <v>0</v>
      </c>
      <c r="H78" s="40"/>
      <c r="I78" s="40"/>
      <c r="J78" s="41"/>
      <c r="K78" s="41"/>
      <c r="L78" s="41"/>
      <c r="M78" s="41"/>
      <c r="N78" s="41"/>
      <c r="O78" s="85"/>
    </row>
    <row r="79" spans="1:20" ht="20.25" customHeight="1" thickBot="1">
      <c r="A79" s="1966"/>
      <c r="B79" s="1944"/>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463" t="s">
        <v>45</v>
      </c>
      <c r="B84" s="464" t="s">
        <v>46</v>
      </c>
      <c r="C84" s="141" t="s">
        <v>9</v>
      </c>
      <c r="D84" s="429" t="s">
        <v>47</v>
      </c>
      <c r="E84" s="143" t="s">
        <v>48</v>
      </c>
      <c r="F84" s="144" t="s">
        <v>49</v>
      </c>
      <c r="G84" s="144" t="s">
        <v>50</v>
      </c>
      <c r="H84" s="144" t="s">
        <v>51</v>
      </c>
      <c r="I84" s="144" t="s">
        <v>52</v>
      </c>
      <c r="J84" s="144" t="s">
        <v>53</v>
      </c>
      <c r="K84" s="145" t="s">
        <v>54</v>
      </c>
    </row>
    <row r="85" spans="1:16" ht="15" customHeight="1">
      <c r="A85" s="1971"/>
      <c r="B85" s="1942"/>
      <c r="C85" s="73">
        <v>2014</v>
      </c>
      <c r="D85" s="146"/>
      <c r="E85" s="147"/>
      <c r="F85" s="34"/>
      <c r="G85" s="34"/>
      <c r="H85" s="34"/>
      <c r="I85" s="34"/>
      <c r="J85" s="34"/>
      <c r="K85" s="37"/>
    </row>
    <row r="86" spans="1:16">
      <c r="A86" s="1972"/>
      <c r="B86" s="1943"/>
      <c r="C86" s="74">
        <v>2015</v>
      </c>
      <c r="D86" s="148"/>
      <c r="E86" s="104"/>
      <c r="F86" s="41"/>
      <c r="G86" s="41"/>
      <c r="H86" s="41"/>
      <c r="I86" s="41"/>
      <c r="J86" s="41"/>
      <c r="K86" s="85"/>
    </row>
    <row r="87" spans="1:16">
      <c r="A87" s="1972"/>
      <c r="B87" s="1943"/>
      <c r="C87" s="74">
        <v>2016</v>
      </c>
      <c r="D87" s="148"/>
      <c r="E87" s="104"/>
      <c r="F87" s="41"/>
      <c r="G87" s="41"/>
      <c r="H87" s="41"/>
      <c r="I87" s="41"/>
      <c r="J87" s="41"/>
      <c r="K87" s="85"/>
    </row>
    <row r="88" spans="1:16">
      <c r="A88" s="1972"/>
      <c r="B88" s="1943"/>
      <c r="C88" s="74">
        <v>2017</v>
      </c>
      <c r="D88" s="148"/>
      <c r="E88" s="104"/>
      <c r="F88" s="41"/>
      <c r="G88" s="41"/>
      <c r="H88" s="41"/>
      <c r="I88" s="41"/>
      <c r="J88" s="41"/>
      <c r="K88" s="85"/>
    </row>
    <row r="89" spans="1:16">
      <c r="A89" s="1972"/>
      <c r="B89" s="1943"/>
      <c r="C89" s="74">
        <v>2018</v>
      </c>
      <c r="D89" s="148"/>
      <c r="E89" s="104"/>
      <c r="F89" s="41"/>
      <c r="G89" s="41"/>
      <c r="H89" s="41"/>
      <c r="I89" s="41"/>
      <c r="J89" s="41"/>
      <c r="K89" s="85"/>
    </row>
    <row r="90" spans="1:16">
      <c r="A90" s="1972"/>
      <c r="B90" s="1943"/>
      <c r="C90" s="74">
        <v>2019</v>
      </c>
      <c r="D90" s="148"/>
      <c r="E90" s="104"/>
      <c r="F90" s="41"/>
      <c r="G90" s="41"/>
      <c r="H90" s="41"/>
      <c r="I90" s="41"/>
      <c r="J90" s="41"/>
      <c r="K90" s="85"/>
    </row>
    <row r="91" spans="1:16">
      <c r="A91" s="1972"/>
      <c r="B91" s="1943"/>
      <c r="C91" s="74">
        <v>2020</v>
      </c>
      <c r="D91" s="148"/>
      <c r="E91" s="104"/>
      <c r="F91" s="41"/>
      <c r="G91" s="41"/>
      <c r="H91" s="41"/>
      <c r="I91" s="41"/>
      <c r="J91" s="41"/>
      <c r="K91" s="85"/>
    </row>
    <row r="92" spans="1:16" ht="18" customHeight="1" thickBot="1">
      <c r="A92" s="1973"/>
      <c r="B92" s="1944"/>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962" t="s">
        <v>56</v>
      </c>
      <c r="B96" s="1963" t="s">
        <v>57</v>
      </c>
      <c r="C96" s="1968" t="s">
        <v>9</v>
      </c>
      <c r="D96" s="1969" t="s">
        <v>58</v>
      </c>
      <c r="E96" s="1970"/>
      <c r="F96" s="430" t="s">
        <v>59</v>
      </c>
      <c r="G96" s="431"/>
      <c r="H96" s="431"/>
      <c r="I96" s="431"/>
      <c r="J96" s="431"/>
      <c r="K96" s="431"/>
      <c r="L96" s="431"/>
      <c r="M96" s="432"/>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956"/>
      <c r="B98" s="1942"/>
      <c r="C98" s="98">
        <v>2014</v>
      </c>
      <c r="D98" s="33"/>
      <c r="E98" s="34"/>
      <c r="F98" s="166"/>
      <c r="G98" s="167"/>
      <c r="H98" s="167"/>
      <c r="I98" s="167"/>
      <c r="J98" s="167"/>
      <c r="K98" s="167"/>
      <c r="L98" s="167"/>
      <c r="M98" s="168"/>
      <c r="N98" s="157"/>
      <c r="O98" s="157"/>
      <c r="P98" s="157"/>
    </row>
    <row r="99" spans="1:16" ht="16.5" customHeight="1">
      <c r="A99" s="1957"/>
      <c r="B99" s="1943"/>
      <c r="C99" s="102">
        <v>2015</v>
      </c>
      <c r="D99" s="40"/>
      <c r="E99" s="41"/>
      <c r="F99" s="169"/>
      <c r="G99" s="170"/>
      <c r="H99" s="170"/>
      <c r="I99" s="170"/>
      <c r="J99" s="170"/>
      <c r="K99" s="170"/>
      <c r="L99" s="170"/>
      <c r="M99" s="171"/>
      <c r="N99" s="157"/>
      <c r="O99" s="157"/>
      <c r="P99" s="157"/>
    </row>
    <row r="100" spans="1:16" ht="16.5" customHeight="1">
      <c r="A100" s="1957"/>
      <c r="B100" s="1943"/>
      <c r="C100" s="102">
        <v>2016</v>
      </c>
      <c r="D100" s="40"/>
      <c r="E100" s="41"/>
      <c r="F100" s="169"/>
      <c r="G100" s="170"/>
      <c r="H100" s="170"/>
      <c r="I100" s="170"/>
      <c r="J100" s="170"/>
      <c r="K100" s="170"/>
      <c r="L100" s="170"/>
      <c r="M100" s="171"/>
      <c r="N100" s="157"/>
      <c r="O100" s="157"/>
      <c r="P100" s="157"/>
    </row>
    <row r="101" spans="1:16" ht="16.5" customHeight="1">
      <c r="A101" s="1957"/>
      <c r="B101" s="1943"/>
      <c r="C101" s="102">
        <v>2017</v>
      </c>
      <c r="D101" s="40"/>
      <c r="E101" s="41"/>
      <c r="F101" s="169"/>
      <c r="G101" s="170"/>
      <c r="H101" s="170"/>
      <c r="I101" s="170"/>
      <c r="J101" s="170"/>
      <c r="K101" s="170"/>
      <c r="L101" s="170"/>
      <c r="M101" s="171"/>
      <c r="N101" s="157"/>
      <c r="O101" s="157"/>
      <c r="P101" s="157"/>
    </row>
    <row r="102" spans="1:16" ht="15.75" customHeight="1">
      <c r="A102" s="1957"/>
      <c r="B102" s="1943"/>
      <c r="C102" s="102">
        <v>2018</v>
      </c>
      <c r="D102" s="40"/>
      <c r="E102" s="41"/>
      <c r="F102" s="169"/>
      <c r="G102" s="170"/>
      <c r="H102" s="170"/>
      <c r="I102" s="170"/>
      <c r="J102" s="170"/>
      <c r="K102" s="170"/>
      <c r="L102" s="170"/>
      <c r="M102" s="171"/>
      <c r="N102" s="157"/>
      <c r="O102" s="157"/>
      <c r="P102" s="157"/>
    </row>
    <row r="103" spans="1:16" ht="14.25" customHeight="1">
      <c r="A103" s="1957"/>
      <c r="B103" s="1943"/>
      <c r="C103" s="102">
        <v>2019</v>
      </c>
      <c r="D103" s="40"/>
      <c r="E103" s="41"/>
      <c r="F103" s="169"/>
      <c r="G103" s="170"/>
      <c r="H103" s="170"/>
      <c r="I103" s="170"/>
      <c r="J103" s="170"/>
      <c r="K103" s="170"/>
      <c r="L103" s="170"/>
      <c r="M103" s="171"/>
      <c r="N103" s="157"/>
      <c r="O103" s="157"/>
      <c r="P103" s="157"/>
    </row>
    <row r="104" spans="1:16" ht="14.25" customHeight="1">
      <c r="A104" s="1957"/>
      <c r="B104" s="1943"/>
      <c r="C104" s="102">
        <v>2020</v>
      </c>
      <c r="D104" s="40"/>
      <c r="E104" s="41"/>
      <c r="F104" s="169"/>
      <c r="G104" s="170"/>
      <c r="H104" s="170"/>
      <c r="I104" s="170"/>
      <c r="J104" s="170"/>
      <c r="K104" s="170"/>
      <c r="L104" s="170"/>
      <c r="M104" s="171"/>
      <c r="N104" s="157"/>
      <c r="O104" s="157"/>
      <c r="P104" s="157"/>
    </row>
    <row r="105" spans="1:16" ht="19.5" customHeight="1" thickBot="1">
      <c r="A105" s="1958"/>
      <c r="B105" s="1944"/>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962" t="s">
        <v>64</v>
      </c>
      <c r="B107" s="1963" t="s">
        <v>57</v>
      </c>
      <c r="C107" s="1968" t="s">
        <v>9</v>
      </c>
      <c r="D107" s="1967" t="s">
        <v>65</v>
      </c>
      <c r="E107" s="430" t="s">
        <v>66</v>
      </c>
      <c r="F107" s="431"/>
      <c r="G107" s="431"/>
      <c r="H107" s="431"/>
      <c r="I107" s="431"/>
      <c r="J107" s="431"/>
      <c r="K107" s="431"/>
      <c r="L107" s="432"/>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956"/>
      <c r="B109" s="1942"/>
      <c r="C109" s="98">
        <v>2014</v>
      </c>
      <c r="D109" s="34"/>
      <c r="E109" s="166"/>
      <c r="F109" s="167"/>
      <c r="G109" s="167"/>
      <c r="H109" s="167"/>
      <c r="I109" s="167"/>
      <c r="J109" s="167"/>
      <c r="K109" s="167"/>
      <c r="L109" s="168"/>
      <c r="M109" s="177"/>
      <c r="N109" s="177"/>
    </row>
    <row r="110" spans="1:16">
      <c r="A110" s="1957"/>
      <c r="B110" s="1943"/>
      <c r="C110" s="102">
        <v>2015</v>
      </c>
      <c r="D110" s="41"/>
      <c r="E110" s="169"/>
      <c r="F110" s="170"/>
      <c r="G110" s="170"/>
      <c r="H110" s="170"/>
      <c r="I110" s="170"/>
      <c r="J110" s="170"/>
      <c r="K110" s="170"/>
      <c r="L110" s="171"/>
      <c r="M110" s="177"/>
      <c r="N110" s="177"/>
    </row>
    <row r="111" spans="1:16">
      <c r="A111" s="1957"/>
      <c r="B111" s="1943"/>
      <c r="C111" s="102">
        <v>2016</v>
      </c>
      <c r="D111" s="41"/>
      <c r="E111" s="169"/>
      <c r="F111" s="170"/>
      <c r="G111" s="170"/>
      <c r="H111" s="170"/>
      <c r="I111" s="170"/>
      <c r="J111" s="170"/>
      <c r="K111" s="170"/>
      <c r="L111" s="171"/>
      <c r="M111" s="177"/>
      <c r="N111" s="177"/>
    </row>
    <row r="112" spans="1:16">
      <c r="A112" s="1957"/>
      <c r="B112" s="1943"/>
      <c r="C112" s="102">
        <v>2017</v>
      </c>
      <c r="D112" s="41"/>
      <c r="E112" s="169"/>
      <c r="F112" s="170"/>
      <c r="G112" s="170"/>
      <c r="H112" s="170"/>
      <c r="I112" s="170"/>
      <c r="J112" s="170"/>
      <c r="K112" s="170"/>
      <c r="L112" s="171"/>
      <c r="M112" s="177"/>
      <c r="N112" s="177"/>
    </row>
    <row r="113" spans="1:14">
      <c r="A113" s="1957"/>
      <c r="B113" s="1943"/>
      <c r="C113" s="102">
        <v>2018</v>
      </c>
      <c r="D113" s="41"/>
      <c r="E113" s="169"/>
      <c r="F113" s="170"/>
      <c r="G113" s="170"/>
      <c r="H113" s="170"/>
      <c r="I113" s="170"/>
      <c r="J113" s="170"/>
      <c r="K113" s="170"/>
      <c r="L113" s="171"/>
      <c r="M113" s="177"/>
      <c r="N113" s="177"/>
    </row>
    <row r="114" spans="1:14">
      <c r="A114" s="1957"/>
      <c r="B114" s="1943"/>
      <c r="C114" s="102">
        <v>2019</v>
      </c>
      <c r="D114" s="41"/>
      <c r="E114" s="169"/>
      <c r="F114" s="170"/>
      <c r="G114" s="170"/>
      <c r="H114" s="170"/>
      <c r="I114" s="170"/>
      <c r="J114" s="170"/>
      <c r="K114" s="170"/>
      <c r="L114" s="171"/>
      <c r="M114" s="177"/>
      <c r="N114" s="177"/>
    </row>
    <row r="115" spans="1:14">
      <c r="A115" s="1957"/>
      <c r="B115" s="1943"/>
      <c r="C115" s="102">
        <v>2020</v>
      </c>
      <c r="D115" s="41"/>
      <c r="E115" s="169"/>
      <c r="F115" s="170"/>
      <c r="G115" s="170"/>
      <c r="H115" s="170"/>
      <c r="I115" s="170"/>
      <c r="J115" s="170"/>
      <c r="K115" s="170"/>
      <c r="L115" s="171"/>
      <c r="M115" s="177"/>
      <c r="N115" s="177"/>
    </row>
    <row r="116" spans="1:14" ht="25.5" customHeight="1" thickBot="1">
      <c r="A116" s="1958"/>
      <c r="B116" s="1944"/>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962" t="s">
        <v>67</v>
      </c>
      <c r="B118" s="1963" t="s">
        <v>57</v>
      </c>
      <c r="C118" s="1968" t="s">
        <v>9</v>
      </c>
      <c r="D118" s="1967" t="s">
        <v>68</v>
      </c>
      <c r="E118" s="430" t="s">
        <v>66</v>
      </c>
      <c r="F118" s="431"/>
      <c r="G118" s="431"/>
      <c r="H118" s="431"/>
      <c r="I118" s="431"/>
      <c r="J118" s="431"/>
      <c r="K118" s="431"/>
      <c r="L118" s="432"/>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956"/>
      <c r="B120" s="1942"/>
      <c r="C120" s="98">
        <v>2014</v>
      </c>
      <c r="D120" s="34"/>
      <c r="E120" s="166"/>
      <c r="F120" s="167"/>
      <c r="G120" s="167"/>
      <c r="H120" s="167"/>
      <c r="I120" s="167"/>
      <c r="J120" s="167"/>
      <c r="K120" s="167"/>
      <c r="L120" s="168"/>
      <c r="M120" s="177"/>
      <c r="N120" s="177"/>
    </row>
    <row r="121" spans="1:14">
      <c r="A121" s="1957"/>
      <c r="B121" s="1943"/>
      <c r="C121" s="102">
        <v>2015</v>
      </c>
      <c r="D121" s="41"/>
      <c r="E121" s="169"/>
      <c r="F121" s="170"/>
      <c r="G121" s="170"/>
      <c r="H121" s="170"/>
      <c r="I121" s="170"/>
      <c r="J121" s="170"/>
      <c r="K121" s="170"/>
      <c r="L121" s="171"/>
      <c r="M121" s="177"/>
      <c r="N121" s="177"/>
    </row>
    <row r="122" spans="1:14">
      <c r="A122" s="1957"/>
      <c r="B122" s="1943"/>
      <c r="C122" s="102">
        <v>2016</v>
      </c>
      <c r="D122" s="41"/>
      <c r="E122" s="169"/>
      <c r="F122" s="170"/>
      <c r="G122" s="170"/>
      <c r="H122" s="170"/>
      <c r="I122" s="170"/>
      <c r="J122" s="170"/>
      <c r="K122" s="170"/>
      <c r="L122" s="171"/>
      <c r="M122" s="177"/>
      <c r="N122" s="177"/>
    </row>
    <row r="123" spans="1:14">
      <c r="A123" s="1957"/>
      <c r="B123" s="1943"/>
      <c r="C123" s="102">
        <v>2017</v>
      </c>
      <c r="D123" s="41"/>
      <c r="E123" s="169"/>
      <c r="F123" s="170"/>
      <c r="G123" s="170"/>
      <c r="H123" s="170"/>
      <c r="I123" s="170"/>
      <c r="J123" s="170"/>
      <c r="K123" s="170"/>
      <c r="L123" s="171"/>
      <c r="M123" s="177"/>
      <c r="N123" s="177"/>
    </row>
    <row r="124" spans="1:14">
      <c r="A124" s="1957"/>
      <c r="B124" s="1943"/>
      <c r="C124" s="102">
        <v>2018</v>
      </c>
      <c r="D124" s="41"/>
      <c r="E124" s="169"/>
      <c r="F124" s="170"/>
      <c r="G124" s="170"/>
      <c r="H124" s="170"/>
      <c r="I124" s="170"/>
      <c r="J124" s="170"/>
      <c r="K124" s="170"/>
      <c r="L124" s="171"/>
      <c r="M124" s="177"/>
      <c r="N124" s="177"/>
    </row>
    <row r="125" spans="1:14">
      <c r="A125" s="1957"/>
      <c r="B125" s="1943"/>
      <c r="C125" s="102">
        <v>2019</v>
      </c>
      <c r="D125" s="41"/>
      <c r="E125" s="169"/>
      <c r="F125" s="170"/>
      <c r="G125" s="170"/>
      <c r="H125" s="170"/>
      <c r="I125" s="170"/>
      <c r="J125" s="170"/>
      <c r="K125" s="170"/>
      <c r="L125" s="171"/>
      <c r="M125" s="177"/>
      <c r="N125" s="177"/>
    </row>
    <row r="126" spans="1:14">
      <c r="A126" s="1957"/>
      <c r="B126" s="1943"/>
      <c r="C126" s="102">
        <v>2020</v>
      </c>
      <c r="D126" s="41"/>
      <c r="E126" s="169"/>
      <c r="F126" s="170"/>
      <c r="G126" s="170"/>
      <c r="H126" s="170"/>
      <c r="I126" s="170"/>
      <c r="J126" s="170"/>
      <c r="K126" s="170"/>
      <c r="L126" s="171"/>
      <c r="M126" s="177"/>
      <c r="N126" s="177"/>
    </row>
    <row r="127" spans="1:14" ht="15" thickBot="1">
      <c r="A127" s="1958"/>
      <c r="B127" s="1944"/>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962" t="s">
        <v>69</v>
      </c>
      <c r="B129" s="1963" t="s">
        <v>57</v>
      </c>
      <c r="C129" s="465" t="s">
        <v>9</v>
      </c>
      <c r="D129" s="433" t="s">
        <v>70</v>
      </c>
      <c r="E129" s="434"/>
      <c r="F129" s="434"/>
      <c r="G129" s="435"/>
      <c r="H129" s="177"/>
      <c r="I129" s="177"/>
      <c r="J129" s="177"/>
      <c r="K129" s="177"/>
      <c r="L129" s="177"/>
      <c r="M129" s="177"/>
      <c r="N129" s="177"/>
    </row>
    <row r="130" spans="1:16" ht="77.25" customHeight="1">
      <c r="A130" s="1441"/>
      <c r="B130" s="1443"/>
      <c r="C130" s="422"/>
      <c r="D130" s="158" t="s">
        <v>71</v>
      </c>
      <c r="E130" s="185" t="s">
        <v>72</v>
      </c>
      <c r="F130" s="159" t="s">
        <v>73</v>
      </c>
      <c r="G130" s="186" t="s">
        <v>13</v>
      </c>
      <c r="H130" s="177"/>
      <c r="I130" s="177"/>
      <c r="J130" s="177"/>
      <c r="K130" s="177"/>
      <c r="L130" s="177"/>
      <c r="M130" s="177"/>
      <c r="N130" s="177"/>
    </row>
    <row r="131" spans="1:16" ht="15" customHeight="1">
      <c r="A131" s="1964"/>
      <c r="B131" s="1498"/>
      <c r="C131" s="98">
        <v>2015</v>
      </c>
      <c r="D131" s="33"/>
      <c r="E131" s="34"/>
      <c r="F131" s="34"/>
      <c r="G131" s="187">
        <f t="shared" ref="G131:G136" si="11">SUM(D131:F131)</f>
        <v>0</v>
      </c>
      <c r="H131" s="177"/>
      <c r="I131" s="177"/>
      <c r="J131" s="177"/>
      <c r="K131" s="177"/>
      <c r="L131" s="177"/>
      <c r="M131" s="177"/>
      <c r="N131" s="177"/>
    </row>
    <row r="132" spans="1:16">
      <c r="A132" s="1965"/>
      <c r="B132" s="1499"/>
      <c r="C132" s="102">
        <v>2016</v>
      </c>
      <c r="D132" s="40"/>
      <c r="E132" s="41"/>
      <c r="F132" s="41"/>
      <c r="G132" s="187">
        <f t="shared" si="11"/>
        <v>0</v>
      </c>
      <c r="H132" s="177"/>
      <c r="I132" s="177"/>
      <c r="J132" s="177"/>
      <c r="K132" s="177"/>
      <c r="L132" s="177"/>
      <c r="M132" s="177"/>
      <c r="N132" s="177"/>
    </row>
    <row r="133" spans="1:16">
      <c r="A133" s="1965"/>
      <c r="B133" s="1499"/>
      <c r="C133" s="102">
        <v>2017</v>
      </c>
      <c r="D133" s="40"/>
      <c r="E133" s="41"/>
      <c r="F133" s="41"/>
      <c r="G133" s="187">
        <f t="shared" si="11"/>
        <v>0</v>
      </c>
      <c r="H133" s="177"/>
      <c r="I133" s="177"/>
      <c r="J133" s="177"/>
      <c r="K133" s="177"/>
      <c r="L133" s="177"/>
      <c r="M133" s="177"/>
      <c r="N133" s="177"/>
    </row>
    <row r="134" spans="1:16">
      <c r="A134" s="1965"/>
      <c r="B134" s="1499"/>
      <c r="C134" s="102">
        <v>2018</v>
      </c>
      <c r="D134" s="40"/>
      <c r="E134" s="41"/>
      <c r="F134" s="41"/>
      <c r="G134" s="187">
        <f t="shared" si="11"/>
        <v>0</v>
      </c>
      <c r="H134" s="177"/>
      <c r="I134" s="177"/>
      <c r="J134" s="177"/>
      <c r="K134" s="177"/>
      <c r="L134" s="177"/>
      <c r="M134" s="177"/>
      <c r="N134" s="177"/>
    </row>
    <row r="135" spans="1:16">
      <c r="A135" s="1965"/>
      <c r="B135" s="1499"/>
      <c r="C135" s="102">
        <v>2019</v>
      </c>
      <c r="D135" s="40"/>
      <c r="E135" s="41"/>
      <c r="F135" s="41"/>
      <c r="G135" s="187">
        <f t="shared" si="11"/>
        <v>0</v>
      </c>
      <c r="H135" s="177"/>
      <c r="I135" s="177"/>
      <c r="J135" s="177"/>
      <c r="K135" s="177"/>
      <c r="L135" s="177"/>
      <c r="M135" s="177"/>
      <c r="N135" s="177"/>
    </row>
    <row r="136" spans="1:16">
      <c r="A136" s="1965"/>
      <c r="B136" s="1499"/>
      <c r="C136" s="102">
        <v>2020</v>
      </c>
      <c r="D136" s="40"/>
      <c r="E136" s="41"/>
      <c r="F136" s="41"/>
      <c r="G136" s="187">
        <f t="shared" si="11"/>
        <v>0</v>
      </c>
      <c r="H136" s="177"/>
      <c r="I136" s="177"/>
      <c r="J136" s="177"/>
      <c r="K136" s="177"/>
      <c r="L136" s="177"/>
      <c r="M136" s="177"/>
      <c r="N136" s="177"/>
    </row>
    <row r="137" spans="1:16" ht="17.25" customHeight="1" thickBot="1">
      <c r="A137" s="1966"/>
      <c r="B137" s="150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951" t="s">
        <v>75</v>
      </c>
      <c r="B142" s="1952" t="s">
        <v>57</v>
      </c>
      <c r="C142" s="1953" t="s">
        <v>9</v>
      </c>
      <c r="D142" s="436" t="s">
        <v>76</v>
      </c>
      <c r="E142" s="437"/>
      <c r="F142" s="437"/>
      <c r="G142" s="437"/>
      <c r="H142" s="437"/>
      <c r="I142" s="438"/>
      <c r="J142" s="1959" t="s">
        <v>77</v>
      </c>
      <c r="K142" s="1960"/>
      <c r="L142" s="1960"/>
      <c r="M142" s="1960"/>
      <c r="N142" s="1961"/>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956"/>
      <c r="B144" s="1942"/>
      <c r="C144" s="98">
        <v>2014</v>
      </c>
      <c r="D144" s="33"/>
      <c r="E144" s="33"/>
      <c r="F144" s="34"/>
      <c r="G144" s="167"/>
      <c r="H144" s="167"/>
      <c r="I144" s="205">
        <f>D144+F144+G144+H144</f>
        <v>0</v>
      </c>
      <c r="J144" s="206"/>
      <c r="K144" s="207"/>
      <c r="L144" s="206"/>
      <c r="M144" s="207"/>
      <c r="N144" s="208"/>
      <c r="O144" s="157"/>
      <c r="P144" s="157"/>
    </row>
    <row r="145" spans="1:16" ht="19.5" customHeight="1">
      <c r="A145" s="1957"/>
      <c r="B145" s="1943"/>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957"/>
      <c r="B146" s="1943"/>
      <c r="C146" s="102">
        <v>2016</v>
      </c>
      <c r="D146" s="40"/>
      <c r="E146" s="40"/>
      <c r="F146" s="41"/>
      <c r="G146" s="170"/>
      <c r="H146" s="170"/>
      <c r="I146" s="205">
        <f t="shared" si="13"/>
        <v>0</v>
      </c>
      <c r="J146" s="209"/>
      <c r="K146" s="210"/>
      <c r="L146" s="209"/>
      <c r="M146" s="210"/>
      <c r="N146" s="211"/>
      <c r="O146" s="157"/>
      <c r="P146" s="157"/>
    </row>
    <row r="147" spans="1:16" ht="17.25" customHeight="1">
      <c r="A147" s="1957"/>
      <c r="B147" s="1943"/>
      <c r="C147" s="102">
        <v>2017</v>
      </c>
      <c r="D147" s="40"/>
      <c r="E147" s="40"/>
      <c r="F147" s="41"/>
      <c r="G147" s="170"/>
      <c r="H147" s="170"/>
      <c r="I147" s="205">
        <f t="shared" si="13"/>
        <v>0</v>
      </c>
      <c r="J147" s="209"/>
      <c r="K147" s="210"/>
      <c r="L147" s="209"/>
      <c r="M147" s="210"/>
      <c r="N147" s="211"/>
      <c r="O147" s="157"/>
      <c r="P147" s="157"/>
    </row>
    <row r="148" spans="1:16" ht="19.5" customHeight="1">
      <c r="A148" s="1957"/>
      <c r="B148" s="1943"/>
      <c r="C148" s="102">
        <v>2018</v>
      </c>
      <c r="D148" s="40"/>
      <c r="E148" s="40"/>
      <c r="F148" s="41"/>
      <c r="G148" s="170"/>
      <c r="H148" s="170"/>
      <c r="I148" s="205">
        <f t="shared" si="13"/>
        <v>0</v>
      </c>
      <c r="J148" s="209"/>
      <c r="K148" s="210"/>
      <c r="L148" s="209"/>
      <c r="M148" s="210"/>
      <c r="N148" s="211"/>
      <c r="O148" s="157"/>
      <c r="P148" s="157"/>
    </row>
    <row r="149" spans="1:16" ht="19.5" customHeight="1">
      <c r="A149" s="1957"/>
      <c r="B149" s="1943"/>
      <c r="C149" s="102">
        <v>2019</v>
      </c>
      <c r="D149" s="40"/>
      <c r="E149" s="40"/>
      <c r="F149" s="41"/>
      <c r="G149" s="170"/>
      <c r="H149" s="170"/>
      <c r="I149" s="205">
        <f t="shared" si="13"/>
        <v>0</v>
      </c>
      <c r="J149" s="209"/>
      <c r="K149" s="210"/>
      <c r="L149" s="209"/>
      <c r="M149" s="210"/>
      <c r="N149" s="211"/>
      <c r="O149" s="157"/>
      <c r="P149" s="157"/>
    </row>
    <row r="150" spans="1:16" ht="18.75" customHeight="1">
      <c r="A150" s="1957"/>
      <c r="B150" s="1943"/>
      <c r="C150" s="102">
        <v>2020</v>
      </c>
      <c r="D150" s="40"/>
      <c r="E150" s="40"/>
      <c r="F150" s="41"/>
      <c r="G150" s="170"/>
      <c r="H150" s="170"/>
      <c r="I150" s="205">
        <f t="shared" si="13"/>
        <v>0</v>
      </c>
      <c r="J150" s="209"/>
      <c r="K150" s="210"/>
      <c r="L150" s="209"/>
      <c r="M150" s="210"/>
      <c r="N150" s="211"/>
      <c r="O150" s="157"/>
      <c r="P150" s="157"/>
    </row>
    <row r="151" spans="1:16" ht="18" customHeight="1" thickBot="1">
      <c r="A151" s="1958"/>
      <c r="B151" s="1944"/>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954" t="s">
        <v>88</v>
      </c>
      <c r="B153" s="1952" t="s">
        <v>57</v>
      </c>
      <c r="C153" s="1955" t="s">
        <v>9</v>
      </c>
      <c r="D153" s="439" t="s">
        <v>89</v>
      </c>
      <c r="E153" s="439"/>
      <c r="F153" s="440"/>
      <c r="G153" s="440"/>
      <c r="H153" s="439" t="s">
        <v>90</v>
      </c>
      <c r="I153" s="439"/>
      <c r="J153" s="441"/>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956"/>
      <c r="B155" s="1942"/>
      <c r="C155" s="225">
        <v>2014</v>
      </c>
      <c r="D155" s="206"/>
      <c r="E155" s="167"/>
      <c r="F155" s="207"/>
      <c r="G155" s="205">
        <f>SUM(D155:F155)</f>
        <v>0</v>
      </c>
      <c r="H155" s="206"/>
      <c r="I155" s="167"/>
      <c r="J155" s="168"/>
      <c r="O155" s="157"/>
      <c r="P155" s="157"/>
    </row>
    <row r="156" spans="1:16" ht="19.5" customHeight="1">
      <c r="A156" s="1957"/>
      <c r="B156" s="1943"/>
      <c r="C156" s="226">
        <v>2015</v>
      </c>
      <c r="D156" s="209"/>
      <c r="E156" s="170"/>
      <c r="F156" s="210"/>
      <c r="G156" s="205">
        <f t="shared" ref="G156:G161" si="15">SUM(D156:F156)</f>
        <v>0</v>
      </c>
      <c r="H156" s="209"/>
      <c r="I156" s="170"/>
      <c r="J156" s="171"/>
      <c r="O156" s="157"/>
      <c r="P156" s="157"/>
    </row>
    <row r="157" spans="1:16" ht="17.25" customHeight="1">
      <c r="A157" s="1957"/>
      <c r="B157" s="1943"/>
      <c r="C157" s="226">
        <v>2016</v>
      </c>
      <c r="D157" s="209"/>
      <c r="E157" s="170"/>
      <c r="F157" s="210"/>
      <c r="G157" s="205">
        <f t="shared" si="15"/>
        <v>0</v>
      </c>
      <c r="H157" s="209"/>
      <c r="I157" s="170"/>
      <c r="J157" s="171"/>
      <c r="O157" s="157"/>
      <c r="P157" s="157"/>
    </row>
    <row r="158" spans="1:16" ht="15" customHeight="1">
      <c r="A158" s="1957"/>
      <c r="B158" s="1943"/>
      <c r="C158" s="226">
        <v>2017</v>
      </c>
      <c r="D158" s="209"/>
      <c r="E158" s="170"/>
      <c r="F158" s="210"/>
      <c r="G158" s="205">
        <f t="shared" si="15"/>
        <v>0</v>
      </c>
      <c r="H158" s="209"/>
      <c r="I158" s="170"/>
      <c r="J158" s="171"/>
      <c r="O158" s="157"/>
      <c r="P158" s="157"/>
    </row>
    <row r="159" spans="1:16" ht="19.5" customHeight="1">
      <c r="A159" s="1957"/>
      <c r="B159" s="1943"/>
      <c r="C159" s="226">
        <v>2018</v>
      </c>
      <c r="D159" s="209"/>
      <c r="E159" s="170"/>
      <c r="F159" s="210"/>
      <c r="G159" s="205">
        <f t="shared" si="15"/>
        <v>0</v>
      </c>
      <c r="H159" s="209"/>
      <c r="I159" s="170"/>
      <c r="J159" s="171"/>
      <c r="O159" s="157"/>
      <c r="P159" s="157"/>
    </row>
    <row r="160" spans="1:16" ht="15" customHeight="1">
      <c r="A160" s="1957"/>
      <c r="B160" s="1943"/>
      <c r="C160" s="226">
        <v>2019</v>
      </c>
      <c r="D160" s="209"/>
      <c r="E160" s="170"/>
      <c r="F160" s="210"/>
      <c r="G160" s="205">
        <f t="shared" si="15"/>
        <v>0</v>
      </c>
      <c r="H160" s="209"/>
      <c r="I160" s="170"/>
      <c r="J160" s="171"/>
      <c r="O160" s="157"/>
      <c r="P160" s="157"/>
    </row>
    <row r="161" spans="1:18" ht="17.25" customHeight="1">
      <c r="A161" s="1957"/>
      <c r="B161" s="1943"/>
      <c r="C161" s="226">
        <v>2020</v>
      </c>
      <c r="D161" s="209"/>
      <c r="E161" s="170"/>
      <c r="F161" s="210"/>
      <c r="G161" s="205">
        <f t="shared" si="15"/>
        <v>0</v>
      </c>
      <c r="H161" s="209"/>
      <c r="I161" s="170"/>
      <c r="J161" s="171"/>
      <c r="O161" s="157"/>
      <c r="P161" s="157"/>
    </row>
    <row r="162" spans="1:18" ht="15" thickBot="1">
      <c r="A162" s="1958"/>
      <c r="B162" s="1944"/>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442"/>
      <c r="F163" s="157"/>
      <c r="G163" s="157"/>
      <c r="H163" s="157"/>
      <c r="I163" s="157"/>
      <c r="J163" s="233"/>
      <c r="K163" s="234"/>
    </row>
    <row r="164" spans="1:18" ht="95.25" customHeight="1">
      <c r="A164" s="443" t="s">
        <v>97</v>
      </c>
      <c r="B164" s="236" t="s">
        <v>98</v>
      </c>
      <c r="C164" s="469" t="s">
        <v>9</v>
      </c>
      <c r="D164" s="238" t="s">
        <v>99</v>
      </c>
      <c r="E164" s="238" t="s">
        <v>100</v>
      </c>
      <c r="F164" s="444" t="s">
        <v>101</v>
      </c>
      <c r="G164" s="238" t="s">
        <v>102</v>
      </c>
      <c r="H164" s="238" t="s">
        <v>103</v>
      </c>
      <c r="I164" s="240" t="s">
        <v>104</v>
      </c>
      <c r="J164" s="445" t="s">
        <v>105</v>
      </c>
      <c r="K164" s="445" t="s">
        <v>106</v>
      </c>
      <c r="L164" s="242"/>
    </row>
    <row r="165" spans="1:18" ht="15.75" customHeight="1">
      <c r="A165" s="1945"/>
      <c r="B165" s="1948"/>
      <c r="C165" s="243">
        <v>2014</v>
      </c>
      <c r="D165" s="167"/>
      <c r="E165" s="167"/>
      <c r="F165" s="167"/>
      <c r="G165" s="167"/>
      <c r="H165" s="167"/>
      <c r="I165" s="168"/>
      <c r="J165" s="244">
        <f>SUM(D165,F165,H165)</f>
        <v>0</v>
      </c>
      <c r="K165" s="245">
        <f>SUM(E165,G165,I165)</f>
        <v>0</v>
      </c>
      <c r="L165" s="242"/>
    </row>
    <row r="166" spans="1:18">
      <c r="A166" s="1946"/>
      <c r="B166" s="1949"/>
      <c r="C166" s="246">
        <v>2015</v>
      </c>
      <c r="D166" s="247"/>
      <c r="E166" s="247"/>
      <c r="F166" s="247"/>
      <c r="G166" s="247"/>
      <c r="H166" s="247"/>
      <c r="I166" s="248"/>
      <c r="J166" s="249">
        <f t="shared" ref="J166:K171" si="17">SUM(D166,F166,H166)</f>
        <v>0</v>
      </c>
      <c r="K166" s="250">
        <f t="shared" si="17"/>
        <v>0</v>
      </c>
      <c r="L166" s="242"/>
    </row>
    <row r="167" spans="1:18">
      <c r="A167" s="1946"/>
      <c r="B167" s="1949"/>
      <c r="C167" s="246">
        <v>2016</v>
      </c>
      <c r="D167" s="247"/>
      <c r="E167" s="247"/>
      <c r="F167" s="247"/>
      <c r="G167" s="247"/>
      <c r="H167" s="247"/>
      <c r="I167" s="248"/>
      <c r="J167" s="249">
        <f t="shared" si="17"/>
        <v>0</v>
      </c>
      <c r="K167" s="250">
        <f t="shared" si="17"/>
        <v>0</v>
      </c>
    </row>
    <row r="168" spans="1:18">
      <c r="A168" s="1946"/>
      <c r="B168" s="1949"/>
      <c r="C168" s="246">
        <v>2017</v>
      </c>
      <c r="D168" s="247"/>
      <c r="E168" s="157"/>
      <c r="F168" s="247"/>
      <c r="G168" s="247"/>
      <c r="H168" s="247"/>
      <c r="I168" s="248"/>
      <c r="J168" s="249">
        <f t="shared" si="17"/>
        <v>0</v>
      </c>
      <c r="K168" s="250">
        <f t="shared" si="17"/>
        <v>0</v>
      </c>
    </row>
    <row r="169" spans="1:18">
      <c r="A169" s="1946"/>
      <c r="B169" s="1949"/>
      <c r="C169" s="251">
        <v>2018</v>
      </c>
      <c r="D169" s="247"/>
      <c r="E169" s="247"/>
      <c r="F169" s="247"/>
      <c r="G169" s="252"/>
      <c r="H169" s="247"/>
      <c r="I169" s="248"/>
      <c r="J169" s="249">
        <f t="shared" si="17"/>
        <v>0</v>
      </c>
      <c r="K169" s="250">
        <f t="shared" si="17"/>
        <v>0</v>
      </c>
      <c r="L169" s="242"/>
    </row>
    <row r="170" spans="1:18">
      <c r="A170" s="1946"/>
      <c r="B170" s="1949"/>
      <c r="C170" s="246">
        <v>2019</v>
      </c>
      <c r="D170" s="157"/>
      <c r="E170" s="247"/>
      <c r="F170" s="247"/>
      <c r="G170" s="247"/>
      <c r="H170" s="252"/>
      <c r="I170" s="248"/>
      <c r="J170" s="249">
        <f t="shared" si="17"/>
        <v>0</v>
      </c>
      <c r="K170" s="250">
        <f t="shared" si="17"/>
        <v>0</v>
      </c>
      <c r="L170" s="242"/>
    </row>
    <row r="171" spans="1:18">
      <c r="A171" s="1946"/>
      <c r="B171" s="1949"/>
      <c r="C171" s="251">
        <v>2020</v>
      </c>
      <c r="D171" s="247"/>
      <c r="E171" s="247"/>
      <c r="F171" s="247"/>
      <c r="G171" s="247"/>
      <c r="H171" s="247"/>
      <c r="I171" s="248"/>
      <c r="J171" s="249">
        <f t="shared" si="17"/>
        <v>0</v>
      </c>
      <c r="K171" s="250">
        <f t="shared" si="17"/>
        <v>0</v>
      </c>
      <c r="L171" s="242"/>
    </row>
    <row r="172" spans="1:18" ht="41.25" customHeight="1" thickBot="1">
      <c r="A172" s="1947"/>
      <c r="B172" s="1950"/>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934" t="s">
        <v>108</v>
      </c>
      <c r="B176" s="1927" t="s">
        <v>109</v>
      </c>
      <c r="C176" s="1936" t="s">
        <v>9</v>
      </c>
      <c r="D176" s="446" t="s">
        <v>110</v>
      </c>
      <c r="E176" s="447"/>
      <c r="F176" s="447"/>
      <c r="G176" s="448"/>
      <c r="H176" s="449"/>
      <c r="I176" s="1626" t="s">
        <v>111</v>
      </c>
      <c r="J176" s="1937"/>
      <c r="K176" s="1937"/>
      <c r="L176" s="1937"/>
      <c r="M176" s="1937"/>
      <c r="N176" s="1937"/>
      <c r="O176" s="1938"/>
    </row>
    <row r="177" spans="1:15" s="31" customFormat="1" ht="129.75" customHeight="1">
      <c r="A177" s="1935"/>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939"/>
      <c r="B178" s="1942"/>
      <c r="C178" s="98">
        <v>2014</v>
      </c>
      <c r="D178" s="33"/>
      <c r="E178" s="34"/>
      <c r="F178" s="34"/>
      <c r="G178" s="271">
        <f>SUM(D178:F178)</f>
        <v>0</v>
      </c>
      <c r="H178" s="147"/>
      <c r="I178" s="147"/>
      <c r="J178" s="34"/>
      <c r="K178" s="34"/>
      <c r="L178" s="34"/>
      <c r="M178" s="34"/>
      <c r="N178" s="34"/>
      <c r="O178" s="37"/>
    </row>
    <row r="179" spans="1:15">
      <c r="A179" s="1940"/>
      <c r="B179" s="1943"/>
      <c r="C179" s="102">
        <v>2015</v>
      </c>
      <c r="D179" s="40"/>
      <c r="E179" s="41"/>
      <c r="F179" s="41"/>
      <c r="G179" s="271">
        <f t="shared" ref="G179:G184" si="19">SUM(D179:F179)</f>
        <v>0</v>
      </c>
      <c r="H179" s="272"/>
      <c r="I179" s="104"/>
      <c r="J179" s="41"/>
      <c r="K179" s="41"/>
      <c r="L179" s="41"/>
      <c r="M179" s="41"/>
      <c r="N179" s="41"/>
      <c r="O179" s="85"/>
    </row>
    <row r="180" spans="1:15">
      <c r="A180" s="1940"/>
      <c r="B180" s="1943"/>
      <c r="C180" s="102">
        <v>2016</v>
      </c>
      <c r="D180" s="40"/>
      <c r="E180" s="41">
        <v>2</v>
      </c>
      <c r="F180" s="41"/>
      <c r="G180" s="271">
        <f t="shared" si="19"/>
        <v>2</v>
      </c>
      <c r="H180" s="272">
        <v>6</v>
      </c>
      <c r="I180" s="104">
        <v>2</v>
      </c>
      <c r="J180" s="41"/>
      <c r="K180" s="41"/>
      <c r="L180" s="41"/>
      <c r="M180" s="41"/>
      <c r="N180" s="41"/>
      <c r="O180" s="85"/>
    </row>
    <row r="181" spans="1:15">
      <c r="A181" s="1940"/>
      <c r="B181" s="1943"/>
      <c r="C181" s="102">
        <v>2017</v>
      </c>
      <c r="D181" s="40"/>
      <c r="E181" s="41"/>
      <c r="F181" s="41"/>
      <c r="G181" s="271">
        <f t="shared" si="19"/>
        <v>0</v>
      </c>
      <c r="H181" s="272"/>
      <c r="I181" s="104"/>
      <c r="J181" s="41"/>
      <c r="K181" s="41"/>
      <c r="L181" s="41"/>
      <c r="M181" s="41"/>
      <c r="N181" s="41"/>
      <c r="O181" s="85"/>
    </row>
    <row r="182" spans="1:15">
      <c r="A182" s="1940"/>
      <c r="B182" s="1943"/>
      <c r="C182" s="102">
        <v>2018</v>
      </c>
      <c r="D182" s="40"/>
      <c r="E182" s="41"/>
      <c r="F182" s="41"/>
      <c r="G182" s="271">
        <f t="shared" si="19"/>
        <v>0</v>
      </c>
      <c r="H182" s="272"/>
      <c r="I182" s="104"/>
      <c r="J182" s="41"/>
      <c r="K182" s="41"/>
      <c r="L182" s="41"/>
      <c r="M182" s="41"/>
      <c r="N182" s="41"/>
      <c r="O182" s="85"/>
    </row>
    <row r="183" spans="1:15">
      <c r="A183" s="1940"/>
      <c r="B183" s="1943"/>
      <c r="C183" s="102">
        <v>2019</v>
      </c>
      <c r="D183" s="40"/>
      <c r="E183" s="41"/>
      <c r="F183" s="41"/>
      <c r="G183" s="271">
        <f t="shared" si="19"/>
        <v>0</v>
      </c>
      <c r="H183" s="272"/>
      <c r="I183" s="104"/>
      <c r="J183" s="41"/>
      <c r="K183" s="41"/>
      <c r="L183" s="41"/>
      <c r="M183" s="41"/>
      <c r="N183" s="41"/>
      <c r="O183" s="85"/>
    </row>
    <row r="184" spans="1:15">
      <c r="A184" s="1940"/>
      <c r="B184" s="1943"/>
      <c r="C184" s="102">
        <v>2020</v>
      </c>
      <c r="D184" s="40"/>
      <c r="E184" s="41"/>
      <c r="F184" s="41"/>
      <c r="G184" s="271">
        <f t="shared" si="19"/>
        <v>0</v>
      </c>
      <c r="H184" s="272"/>
      <c r="I184" s="104"/>
      <c r="J184" s="41"/>
      <c r="K184" s="41"/>
      <c r="L184" s="41"/>
      <c r="M184" s="41"/>
      <c r="N184" s="41"/>
      <c r="O184" s="85"/>
    </row>
    <row r="185" spans="1:15" ht="45" customHeight="1" thickBot="1">
      <c r="A185" s="1941"/>
      <c r="B185" s="1944"/>
      <c r="C185" s="105" t="s">
        <v>13</v>
      </c>
      <c r="D185" s="131">
        <f>SUM(D178:D184)</f>
        <v>0</v>
      </c>
      <c r="E185" s="108">
        <f>SUM(E178:E184)</f>
        <v>2</v>
      </c>
      <c r="F185" s="108">
        <f>SUM(F178:F184)</f>
        <v>0</v>
      </c>
      <c r="G185" s="212">
        <f t="shared" ref="G185:O185" si="20">SUM(G178:G184)</f>
        <v>2</v>
      </c>
      <c r="H185" s="273">
        <f t="shared" si="20"/>
        <v>6</v>
      </c>
      <c r="I185" s="107">
        <f t="shared" si="20"/>
        <v>2</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926" t="s">
        <v>117</v>
      </c>
      <c r="B187" s="1927" t="s">
        <v>109</v>
      </c>
      <c r="C187" s="1398" t="s">
        <v>9</v>
      </c>
      <c r="D187" s="1400" t="s">
        <v>118</v>
      </c>
      <c r="E187" s="1928"/>
      <c r="F187" s="1928"/>
      <c r="G187" s="1929"/>
      <c r="H187" s="1930"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931"/>
      <c r="B189" s="1923" t="s">
        <v>253</v>
      </c>
      <c r="C189" s="278">
        <v>2014</v>
      </c>
      <c r="D189" s="125"/>
      <c r="E189" s="101"/>
      <c r="F189" s="101"/>
      <c r="G189" s="279">
        <f>SUM(D189:F189)</f>
        <v>0</v>
      </c>
      <c r="H189" s="100"/>
      <c r="I189" s="101"/>
      <c r="J189" s="101"/>
      <c r="K189" s="101"/>
      <c r="L189" s="126"/>
    </row>
    <row r="190" spans="1:15">
      <c r="A190" s="1932"/>
      <c r="B190" s="1924"/>
      <c r="C190" s="74">
        <v>2015</v>
      </c>
      <c r="D190" s="40"/>
      <c r="E190" s="41"/>
      <c r="F190" s="41"/>
      <c r="G190" s="279">
        <f t="shared" ref="G190:G195" si="21">SUM(D190:F190)</f>
        <v>0</v>
      </c>
      <c r="H190" s="104"/>
      <c r="I190" s="41"/>
      <c r="J190" s="41"/>
      <c r="K190" s="41"/>
      <c r="L190" s="85"/>
    </row>
    <row r="191" spans="1:15">
      <c r="A191" s="1932"/>
      <c r="B191" s="1924"/>
      <c r="C191" s="74">
        <v>2016</v>
      </c>
      <c r="D191" s="40"/>
      <c r="E191" s="41">
        <v>70</v>
      </c>
      <c r="F191" s="41"/>
      <c r="G191" s="279">
        <f t="shared" si="21"/>
        <v>70</v>
      </c>
      <c r="H191" s="104">
        <v>2</v>
      </c>
      <c r="I191" s="41"/>
      <c r="J191" s="41">
        <v>19</v>
      </c>
      <c r="K191" s="41">
        <v>42</v>
      </c>
      <c r="L191" s="85">
        <v>7</v>
      </c>
    </row>
    <row r="192" spans="1:15">
      <c r="A192" s="1932"/>
      <c r="B192" s="1924"/>
      <c r="C192" s="74">
        <v>2017</v>
      </c>
      <c r="D192" s="40"/>
      <c r="E192" s="41"/>
      <c r="F192" s="41"/>
      <c r="G192" s="279">
        <f t="shared" si="21"/>
        <v>0</v>
      </c>
      <c r="H192" s="104"/>
      <c r="I192" s="41"/>
      <c r="J192" s="41"/>
      <c r="K192" s="41"/>
      <c r="L192" s="85"/>
    </row>
    <row r="193" spans="1:14">
      <c r="A193" s="1932"/>
      <c r="B193" s="1924"/>
      <c r="C193" s="74">
        <v>2018</v>
      </c>
      <c r="D193" s="40"/>
      <c r="E193" s="41"/>
      <c r="F193" s="41"/>
      <c r="G193" s="279">
        <f t="shared" si="21"/>
        <v>0</v>
      </c>
      <c r="H193" s="104"/>
      <c r="I193" s="41"/>
      <c r="J193" s="41"/>
      <c r="K193" s="41"/>
      <c r="L193" s="85"/>
    </row>
    <row r="194" spans="1:14">
      <c r="A194" s="1932"/>
      <c r="B194" s="1924"/>
      <c r="C194" s="74">
        <v>2019</v>
      </c>
      <c r="D194" s="40"/>
      <c r="E194" s="41"/>
      <c r="F194" s="41"/>
      <c r="G194" s="279">
        <f t="shared" si="21"/>
        <v>0</v>
      </c>
      <c r="H194" s="104"/>
      <c r="I194" s="41"/>
      <c r="J194" s="41"/>
      <c r="K194" s="41"/>
      <c r="L194" s="85"/>
    </row>
    <row r="195" spans="1:14">
      <c r="A195" s="1932"/>
      <c r="B195" s="1924"/>
      <c r="C195" s="74">
        <v>2020</v>
      </c>
      <c r="D195" s="40"/>
      <c r="E195" s="41"/>
      <c r="F195" s="41"/>
      <c r="G195" s="279">
        <f t="shared" si="21"/>
        <v>0</v>
      </c>
      <c r="H195" s="104"/>
      <c r="I195" s="41"/>
      <c r="J195" s="41"/>
      <c r="K195" s="41"/>
      <c r="L195" s="85"/>
    </row>
    <row r="196" spans="1:14" ht="15" thickBot="1">
      <c r="A196" s="1933"/>
      <c r="B196" s="1925"/>
      <c r="C196" s="128" t="s">
        <v>13</v>
      </c>
      <c r="D196" s="131">
        <f t="shared" ref="D196:L196" si="22">SUM(D189:D195)</f>
        <v>0</v>
      </c>
      <c r="E196" s="108">
        <f t="shared" si="22"/>
        <v>70</v>
      </c>
      <c r="F196" s="108">
        <f t="shared" si="22"/>
        <v>0</v>
      </c>
      <c r="G196" s="280">
        <f t="shared" si="22"/>
        <v>70</v>
      </c>
      <c r="H196" s="107">
        <f t="shared" si="22"/>
        <v>2</v>
      </c>
      <c r="I196" s="108">
        <f t="shared" si="22"/>
        <v>0</v>
      </c>
      <c r="J196" s="108">
        <f t="shared" si="22"/>
        <v>19</v>
      </c>
      <c r="K196" s="108">
        <f t="shared" si="22"/>
        <v>42</v>
      </c>
      <c r="L196" s="109">
        <f t="shared" si="22"/>
        <v>7</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466" t="s">
        <v>129</v>
      </c>
      <c r="B201" s="470" t="s">
        <v>109</v>
      </c>
      <c r="C201" s="286" t="s">
        <v>9</v>
      </c>
      <c r="D201" s="450" t="s">
        <v>130</v>
      </c>
      <c r="E201" s="288" t="s">
        <v>131</v>
      </c>
      <c r="F201" s="288" t="s">
        <v>132</v>
      </c>
      <c r="G201" s="286" t="s">
        <v>133</v>
      </c>
      <c r="H201" s="451" t="s">
        <v>134</v>
      </c>
      <c r="I201" s="452" t="s">
        <v>135</v>
      </c>
      <c r="J201" s="453" t="s">
        <v>136</v>
      </c>
      <c r="K201" s="288" t="s">
        <v>137</v>
      </c>
      <c r="L201" s="292" t="s">
        <v>138</v>
      </c>
    </row>
    <row r="202" spans="1:14" ht="15" customHeight="1">
      <c r="A202" s="1920"/>
      <c r="B202" s="1498"/>
      <c r="C202" s="73">
        <v>2014</v>
      </c>
      <c r="D202" s="33"/>
      <c r="E202" s="34"/>
      <c r="F202" s="34"/>
      <c r="G202" s="32"/>
      <c r="H202" s="293"/>
      <c r="I202" s="294"/>
      <c r="J202" s="295"/>
      <c r="K202" s="34"/>
      <c r="L202" s="37"/>
    </row>
    <row r="203" spans="1:14">
      <c r="A203" s="1921"/>
      <c r="B203" s="1499"/>
      <c r="C203" s="74">
        <v>2015</v>
      </c>
      <c r="D203" s="40"/>
      <c r="E203" s="41"/>
      <c r="F203" s="41"/>
      <c r="G203" s="39"/>
      <c r="H203" s="296"/>
      <c r="I203" s="297"/>
      <c r="J203" s="298"/>
      <c r="K203" s="41"/>
      <c r="L203" s="85"/>
    </row>
    <row r="204" spans="1:14">
      <c r="A204" s="1921"/>
      <c r="B204" s="1499"/>
      <c r="C204" s="74">
        <v>2016</v>
      </c>
      <c r="D204" s="40"/>
      <c r="E204" s="41"/>
      <c r="F204" s="41"/>
      <c r="G204" s="39"/>
      <c r="H204" s="296"/>
      <c r="I204" s="297"/>
      <c r="J204" s="298"/>
      <c r="K204" s="41"/>
      <c r="L204" s="85"/>
    </row>
    <row r="205" spans="1:14">
      <c r="A205" s="1921"/>
      <c r="B205" s="1499"/>
      <c r="C205" s="74">
        <v>2017</v>
      </c>
      <c r="D205" s="40"/>
      <c r="E205" s="41"/>
      <c r="F205" s="41"/>
      <c r="G205" s="39"/>
      <c r="H205" s="296"/>
      <c r="I205" s="297"/>
      <c r="J205" s="298"/>
      <c r="K205" s="41"/>
      <c r="L205" s="85"/>
    </row>
    <row r="206" spans="1:14">
      <c r="A206" s="1921"/>
      <c r="B206" s="1499"/>
      <c r="C206" s="74">
        <v>2018</v>
      </c>
      <c r="D206" s="40"/>
      <c r="E206" s="41"/>
      <c r="F206" s="41"/>
      <c r="G206" s="39"/>
      <c r="H206" s="296"/>
      <c r="I206" s="297"/>
      <c r="J206" s="298"/>
      <c r="K206" s="41"/>
      <c r="L206" s="85"/>
    </row>
    <row r="207" spans="1:14">
      <c r="A207" s="1921"/>
      <c r="B207" s="1499"/>
      <c r="C207" s="74">
        <v>2019</v>
      </c>
      <c r="D207" s="40"/>
      <c r="E207" s="41"/>
      <c r="F207" s="41"/>
      <c r="G207" s="39"/>
      <c r="H207" s="296"/>
      <c r="I207" s="297"/>
      <c r="J207" s="298"/>
      <c r="K207" s="41"/>
      <c r="L207" s="85"/>
    </row>
    <row r="208" spans="1:14">
      <c r="A208" s="1921"/>
      <c r="B208" s="1499"/>
      <c r="C208" s="74">
        <v>2020</v>
      </c>
      <c r="D208" s="299"/>
      <c r="E208" s="300"/>
      <c r="F208" s="300"/>
      <c r="G208" s="301"/>
      <c r="H208" s="302"/>
      <c r="I208" s="303"/>
      <c r="J208" s="304"/>
      <c r="K208" s="300"/>
      <c r="L208" s="305"/>
    </row>
    <row r="209" spans="1:12" ht="20.25" customHeight="1" thickBot="1">
      <c r="A209" s="1922"/>
      <c r="B209" s="150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467" t="s">
        <v>139</v>
      </c>
      <c r="B212" s="307" t="s">
        <v>140</v>
      </c>
      <c r="C212" s="308">
        <v>2014</v>
      </c>
      <c r="D212" s="309">
        <v>2015</v>
      </c>
      <c r="E212" s="309">
        <v>2016</v>
      </c>
      <c r="F212" s="309">
        <v>2017</v>
      </c>
      <c r="G212" s="309">
        <v>2018</v>
      </c>
      <c r="H212" s="309">
        <v>2019</v>
      </c>
      <c r="I212" s="310">
        <v>2020</v>
      </c>
    </row>
    <row r="213" spans="1:12" ht="15" customHeight="1">
      <c r="A213" t="s">
        <v>141</v>
      </c>
      <c r="B213" s="1923" t="s">
        <v>254</v>
      </c>
      <c r="C213" s="73"/>
      <c r="D213" s="127"/>
      <c r="E213" s="343">
        <v>116112.25</v>
      </c>
      <c r="F213" s="127"/>
      <c r="G213" s="127"/>
      <c r="H213" s="127"/>
      <c r="I213" s="311"/>
    </row>
    <row r="214" spans="1:12">
      <c r="A214" t="s">
        <v>142</v>
      </c>
      <c r="B214" s="1924"/>
      <c r="C214" s="73"/>
      <c r="D214" s="127"/>
      <c r="E214" s="343">
        <v>0</v>
      </c>
      <c r="F214" s="127"/>
      <c r="G214" s="127"/>
      <c r="H214" s="127"/>
      <c r="I214" s="311"/>
    </row>
    <row r="215" spans="1:12">
      <c r="A215" t="s">
        <v>143</v>
      </c>
      <c r="B215" s="1924"/>
      <c r="C215" s="73"/>
      <c r="D215" s="127"/>
      <c r="E215" s="343">
        <v>0</v>
      </c>
      <c r="F215" s="127"/>
      <c r="G215" s="127"/>
      <c r="H215" s="127"/>
      <c r="I215" s="311"/>
    </row>
    <row r="216" spans="1:12">
      <c r="A216" t="s">
        <v>144</v>
      </c>
      <c r="B216" s="1924"/>
      <c r="C216" s="73"/>
      <c r="D216" s="127"/>
      <c r="E216" s="343">
        <v>0</v>
      </c>
      <c r="F216" s="127"/>
      <c r="G216" s="127"/>
      <c r="H216" s="127"/>
      <c r="I216" s="311"/>
    </row>
    <row r="217" spans="1:12">
      <c r="A217" t="s">
        <v>145</v>
      </c>
      <c r="B217" s="1924"/>
      <c r="C217" s="73"/>
      <c r="D217" s="127"/>
      <c r="E217" s="343">
        <v>68799.31</v>
      </c>
      <c r="F217" s="127"/>
      <c r="G217" s="127"/>
      <c r="H217" s="127"/>
      <c r="I217" s="311"/>
    </row>
    <row r="218" spans="1:12" ht="336" customHeight="1">
      <c r="A218" s="63" t="s">
        <v>146</v>
      </c>
      <c r="B218" s="1924"/>
      <c r="C218" s="73"/>
      <c r="D218" s="127"/>
      <c r="E218" s="368">
        <v>47312.94</v>
      </c>
      <c r="F218" s="127"/>
      <c r="G218" s="127"/>
      <c r="H218" s="127"/>
      <c r="I218" s="311"/>
    </row>
    <row r="219" spans="1:12" ht="15" thickBot="1">
      <c r="A219" s="312"/>
      <c r="B219" s="1925"/>
      <c r="C219" s="45" t="s">
        <v>13</v>
      </c>
      <c r="D219" s="313">
        <f>SUM(D214:D218)</f>
        <v>0</v>
      </c>
      <c r="E219" s="344">
        <f t="shared" ref="E219:I219" si="24">SUM(E214:E218)</f>
        <v>116112.25</v>
      </c>
      <c r="F219" s="313">
        <f t="shared" si="24"/>
        <v>0</v>
      </c>
      <c r="G219" s="313">
        <f t="shared" si="24"/>
        <v>0</v>
      </c>
      <c r="H219" s="313">
        <f t="shared" si="24"/>
        <v>0</v>
      </c>
      <c r="I219" s="313">
        <f t="shared" si="24"/>
        <v>0</v>
      </c>
    </row>
    <row r="227" spans="1:1">
      <c r="A227" s="31"/>
    </row>
  </sheetData>
  <mergeCells count="74">
    <mergeCell ref="A50:A58"/>
    <mergeCell ref="B50:B58"/>
    <mergeCell ref="B1:F1"/>
    <mergeCell ref="F3:O3"/>
    <mergeCell ref="A4:O10"/>
    <mergeCell ref="D15:G15"/>
    <mergeCell ref="A17:A24"/>
    <mergeCell ref="B17:B24"/>
    <mergeCell ref="D26:G26"/>
    <mergeCell ref="A28:A35"/>
    <mergeCell ref="B28:B35"/>
    <mergeCell ref="A40:A47"/>
    <mergeCell ref="B40:B47"/>
    <mergeCell ref="A60:A61"/>
    <mergeCell ref="B60:B61"/>
    <mergeCell ref="C60:C61"/>
    <mergeCell ref="D60:D61"/>
    <mergeCell ref="A62:A69"/>
    <mergeCell ref="B62:B69"/>
    <mergeCell ref="A72:A79"/>
    <mergeCell ref="B72:B79"/>
    <mergeCell ref="A85:A92"/>
    <mergeCell ref="B85:B92"/>
    <mergeCell ref="A96:A97"/>
    <mergeCell ref="B96:B97"/>
    <mergeCell ref="D118:D119"/>
    <mergeCell ref="C96:C97"/>
    <mergeCell ref="D96:E96"/>
    <mergeCell ref="A98:A105"/>
    <mergeCell ref="B98:B105"/>
    <mergeCell ref="A107:A108"/>
    <mergeCell ref="B107:B108"/>
    <mergeCell ref="C107:C108"/>
    <mergeCell ref="D107:D108"/>
    <mergeCell ref="A109:A116"/>
    <mergeCell ref="B109:B116"/>
    <mergeCell ref="A118:A119"/>
    <mergeCell ref="B118:B119"/>
    <mergeCell ref="C118:C119"/>
    <mergeCell ref="J142:N142"/>
    <mergeCell ref="A144:A151"/>
    <mergeCell ref="B144:B151"/>
    <mergeCell ref="A120:A127"/>
    <mergeCell ref="B120:B127"/>
    <mergeCell ref="A129:A130"/>
    <mergeCell ref="B129:B130"/>
    <mergeCell ref="A131:A137"/>
    <mergeCell ref="B131:B137"/>
    <mergeCell ref="A165:A172"/>
    <mergeCell ref="B165:B172"/>
    <mergeCell ref="A142:A143"/>
    <mergeCell ref="B142:B143"/>
    <mergeCell ref="C142:C143"/>
    <mergeCell ref="A153:A154"/>
    <mergeCell ref="B153:B154"/>
    <mergeCell ref="C153:C154"/>
    <mergeCell ref="A155:A162"/>
    <mergeCell ref="B155:B162"/>
    <mergeCell ref="A176:A177"/>
    <mergeCell ref="B176:B177"/>
    <mergeCell ref="C176:C177"/>
    <mergeCell ref="I176:O176"/>
    <mergeCell ref="A178:A185"/>
    <mergeCell ref="B178:B185"/>
    <mergeCell ref="C187:C188"/>
    <mergeCell ref="D187:G187"/>
    <mergeCell ref="H187:L187"/>
    <mergeCell ref="A189:A196"/>
    <mergeCell ref="B189:B196"/>
    <mergeCell ref="A202:A209"/>
    <mergeCell ref="B202:B209"/>
    <mergeCell ref="B213:B219"/>
    <mergeCell ref="A187:A188"/>
    <mergeCell ref="B187:B18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Y227"/>
  <sheetViews>
    <sheetView topLeftCell="A31"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255</v>
      </c>
      <c r="C1" s="1471"/>
      <c r="D1" s="1471"/>
      <c r="E1" s="1471"/>
      <c r="F1" s="1471"/>
    </row>
    <row r="2" spans="1:25" s="2" customFormat="1" ht="20.100000000000001" customHeight="1" thickBot="1"/>
    <row r="3" spans="1:25" s="5" customFormat="1" ht="20.100000000000001" customHeight="1">
      <c r="A3" s="1299" t="s">
        <v>2</v>
      </c>
      <c r="B3" s="1300"/>
      <c r="C3" s="1300"/>
      <c r="D3" s="1300"/>
      <c r="E3" s="1300"/>
      <c r="F3" s="2012"/>
      <c r="G3" s="2012"/>
      <c r="H3" s="2012"/>
      <c r="I3" s="2012"/>
      <c r="J3" s="2012"/>
      <c r="K3" s="2012"/>
      <c r="L3" s="2012"/>
      <c r="M3" s="2012"/>
      <c r="N3" s="2012"/>
      <c r="O3" s="2013"/>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1292"/>
      <c r="B15" s="1293"/>
      <c r="C15" s="11"/>
      <c r="D15" s="1480" t="s">
        <v>5</v>
      </c>
      <c r="E15" s="1481"/>
      <c r="F15" s="1481"/>
      <c r="G15" s="1481"/>
      <c r="H15" s="1301"/>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2</v>
      </c>
      <c r="E19" s="41">
        <v>3</v>
      </c>
      <c r="F19" s="41">
        <v>2</v>
      </c>
      <c r="G19" s="35">
        <f t="shared" si="0"/>
        <v>7</v>
      </c>
      <c r="H19" s="42">
        <v>7</v>
      </c>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2</v>
      </c>
      <c r="E24" s="47">
        <f>SUM(E17:E23)</f>
        <v>3</v>
      </c>
      <c r="F24" s="47">
        <f>SUM(F17:F23)</f>
        <v>2</v>
      </c>
      <c r="G24" s="48">
        <f>SUM(D24:F24)</f>
        <v>7</v>
      </c>
      <c r="H24" s="49">
        <f>SUM(H17:H23)</f>
        <v>7</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292"/>
      <c r="B26" s="1293"/>
      <c r="C26" s="53"/>
      <c r="D26" s="1486" t="s">
        <v>5</v>
      </c>
      <c r="E26" s="1487"/>
      <c r="F26" s="1487"/>
      <c r="G26" s="1488"/>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418</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3090</v>
      </c>
      <c r="E30" s="41">
        <v>40533</v>
      </c>
      <c r="F30" s="41">
        <v>35922</v>
      </c>
      <c r="G30" s="59">
        <f t="shared" si="2"/>
        <v>79545</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3090</v>
      </c>
      <c r="E35" s="47">
        <f>SUM(E28:E34)</f>
        <v>40533</v>
      </c>
      <c r="F35" s="47">
        <f>SUM(F28:F34)</f>
        <v>35922</v>
      </c>
      <c r="G35" s="51">
        <f t="shared" si="2"/>
        <v>79545</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252" t="s">
        <v>24</v>
      </c>
      <c r="B39" s="1253" t="s">
        <v>8</v>
      </c>
      <c r="C39" s="69" t="s">
        <v>9</v>
      </c>
      <c r="D39" s="1294"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545</v>
      </c>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545</v>
      </c>
      <c r="E47" s="75">
        <f>SUM(E40:E46)</f>
        <v>0</v>
      </c>
      <c r="F47" s="76"/>
      <c r="G47" s="38"/>
      <c r="H47" s="38"/>
    </row>
    <row r="48" spans="1:17" s="38" customFormat="1" ht="15" thickBot="1">
      <c r="A48" s="1295"/>
      <c r="B48" s="78"/>
      <c r="C48" s="79"/>
    </row>
    <row r="49" spans="1:15" ht="83.25" customHeight="1">
      <c r="A49" s="1302" t="s">
        <v>27</v>
      </c>
      <c r="B49" s="1253" t="s">
        <v>8</v>
      </c>
      <c r="C49" s="81" t="s">
        <v>9</v>
      </c>
      <c r="D49" s="1294"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494" t="s">
        <v>37</v>
      </c>
      <c r="B60" s="1296"/>
      <c r="C60" s="1496" t="s">
        <v>9</v>
      </c>
      <c r="D60" s="2011" t="s">
        <v>38</v>
      </c>
      <c r="E60" s="1303" t="s">
        <v>6</v>
      </c>
      <c r="F60" s="1304"/>
      <c r="G60" s="1304"/>
      <c r="H60" s="1304"/>
      <c r="I60" s="1304"/>
      <c r="J60" s="1304"/>
      <c r="K60" s="1304"/>
      <c r="L60" s="1305"/>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c r="E64" s="104"/>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306" t="s">
        <v>39</v>
      </c>
      <c r="B71" s="1307" t="s">
        <v>8</v>
      </c>
      <c r="C71" s="69" t="s">
        <v>9</v>
      </c>
      <c r="D71" s="115" t="s">
        <v>40</v>
      </c>
      <c r="E71" s="115" t="s">
        <v>41</v>
      </c>
      <c r="F71" s="116" t="s">
        <v>42</v>
      </c>
      <c r="G71" s="1308"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309" t="s">
        <v>45</v>
      </c>
      <c r="B84" s="1310" t="s">
        <v>46</v>
      </c>
      <c r="C84" s="141" t="s">
        <v>9</v>
      </c>
      <c r="D84" s="1311"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005" t="s">
        <v>56</v>
      </c>
      <c r="B96" s="2006" t="s">
        <v>57</v>
      </c>
      <c r="C96" s="2009" t="s">
        <v>9</v>
      </c>
      <c r="D96" s="1447" t="s">
        <v>58</v>
      </c>
      <c r="E96" s="2008"/>
      <c r="F96" s="1258" t="s">
        <v>59</v>
      </c>
      <c r="G96" s="1312"/>
      <c r="H96" s="1312"/>
      <c r="I96" s="1312"/>
      <c r="J96" s="1312"/>
      <c r="K96" s="1312"/>
      <c r="L96" s="1312"/>
      <c r="M96" s="1313"/>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005" t="s">
        <v>64</v>
      </c>
      <c r="B107" s="2006" t="s">
        <v>57</v>
      </c>
      <c r="C107" s="2009" t="s">
        <v>9</v>
      </c>
      <c r="D107" s="2010" t="s">
        <v>65</v>
      </c>
      <c r="E107" s="1258" t="s">
        <v>66</v>
      </c>
      <c r="F107" s="1312"/>
      <c r="G107" s="1312"/>
      <c r="H107" s="1312"/>
      <c r="I107" s="1312"/>
      <c r="J107" s="1312"/>
      <c r="K107" s="1312"/>
      <c r="L107" s="1313"/>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v>10</v>
      </c>
      <c r="E111" s="169">
        <v>10</v>
      </c>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10</v>
      </c>
      <c r="E116" s="172">
        <f t="shared" si="9"/>
        <v>10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005" t="s">
        <v>67</v>
      </c>
      <c r="B118" s="2006" t="s">
        <v>57</v>
      </c>
      <c r="C118" s="2009" t="s">
        <v>9</v>
      </c>
      <c r="D118" s="2010" t="s">
        <v>68</v>
      </c>
      <c r="E118" s="1258" t="s">
        <v>66</v>
      </c>
      <c r="F118" s="1312"/>
      <c r="G118" s="1312"/>
      <c r="H118" s="1312"/>
      <c r="I118" s="1312"/>
      <c r="J118" s="1312"/>
      <c r="K118" s="1312"/>
      <c r="L118" s="1313"/>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005" t="s">
        <v>69</v>
      </c>
      <c r="B129" s="2006" t="s">
        <v>57</v>
      </c>
      <c r="C129" s="1314" t="s">
        <v>9</v>
      </c>
      <c r="D129" s="1262" t="s">
        <v>70</v>
      </c>
      <c r="E129" s="1315"/>
      <c r="F129" s="1315"/>
      <c r="G129" s="1316"/>
      <c r="H129" s="177"/>
      <c r="I129" s="177"/>
      <c r="J129" s="177"/>
      <c r="K129" s="177"/>
      <c r="L129" s="177"/>
      <c r="M129" s="177"/>
      <c r="N129" s="177"/>
    </row>
    <row r="130" spans="1:16" ht="77.25" customHeight="1">
      <c r="A130" s="1441"/>
      <c r="B130" s="1443"/>
      <c r="C130" s="1298"/>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v>2</v>
      </c>
      <c r="F132" s="41"/>
      <c r="G132" s="187">
        <f t="shared" si="11"/>
        <v>2</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2</v>
      </c>
      <c r="F137" s="131">
        <f t="shared" si="12"/>
        <v>0</v>
      </c>
      <c r="G137" s="188">
        <f>SUM(G131:G136)</f>
        <v>2</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007" t="s">
        <v>75</v>
      </c>
      <c r="B142" s="2002" t="s">
        <v>57</v>
      </c>
      <c r="C142" s="2004" t="s">
        <v>9</v>
      </c>
      <c r="D142" s="1317" t="s">
        <v>76</v>
      </c>
      <c r="E142" s="1318"/>
      <c r="F142" s="1318"/>
      <c r="G142" s="1318"/>
      <c r="H142" s="1318"/>
      <c r="I142" s="1319"/>
      <c r="J142" s="1998" t="s">
        <v>77</v>
      </c>
      <c r="K142" s="1999"/>
      <c r="L142" s="1999"/>
      <c r="M142" s="1999"/>
      <c r="N142" s="200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001" t="s">
        <v>88</v>
      </c>
      <c r="B153" s="2002" t="s">
        <v>57</v>
      </c>
      <c r="C153" s="2003" t="s">
        <v>9</v>
      </c>
      <c r="D153" s="1320" t="s">
        <v>89</v>
      </c>
      <c r="E153" s="1320"/>
      <c r="F153" s="1321"/>
      <c r="G153" s="1321"/>
      <c r="H153" s="1320" t="s">
        <v>90</v>
      </c>
      <c r="I153" s="1320"/>
      <c r="J153" s="1322"/>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1323"/>
      <c r="F163" s="157"/>
      <c r="G163" s="157"/>
      <c r="H163" s="157"/>
      <c r="I163" s="157"/>
      <c r="J163" s="233"/>
      <c r="K163" s="234"/>
    </row>
    <row r="164" spans="1:18" ht="95.25" customHeight="1">
      <c r="A164" s="1272" t="s">
        <v>97</v>
      </c>
      <c r="B164" s="236" t="s">
        <v>98</v>
      </c>
      <c r="C164" s="1324" t="s">
        <v>9</v>
      </c>
      <c r="D164" s="238" t="s">
        <v>99</v>
      </c>
      <c r="E164" s="238" t="s">
        <v>100</v>
      </c>
      <c r="F164" s="1325" t="s">
        <v>101</v>
      </c>
      <c r="G164" s="238" t="s">
        <v>102</v>
      </c>
      <c r="H164" s="238" t="s">
        <v>103</v>
      </c>
      <c r="I164" s="240" t="s">
        <v>104</v>
      </c>
      <c r="J164" s="1275" t="s">
        <v>105</v>
      </c>
      <c r="K164" s="1275"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994" t="s">
        <v>108</v>
      </c>
      <c r="B176" s="1991" t="s">
        <v>109</v>
      </c>
      <c r="C176" s="1995" t="s">
        <v>9</v>
      </c>
      <c r="D176" s="1276" t="s">
        <v>110</v>
      </c>
      <c r="E176" s="1326"/>
      <c r="F176" s="1326"/>
      <c r="G176" s="1327"/>
      <c r="H176" s="1328"/>
      <c r="I176" s="1855" t="s">
        <v>111</v>
      </c>
      <c r="J176" s="1996"/>
      <c r="K176" s="1996"/>
      <c r="L176" s="1996"/>
      <c r="M176" s="1996"/>
      <c r="N176" s="1996"/>
      <c r="O176" s="1997"/>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772" t="s">
        <v>419</v>
      </c>
      <c r="B178" s="1771"/>
      <c r="C178" s="98">
        <v>2014</v>
      </c>
      <c r="D178" s="33"/>
      <c r="E178" s="34"/>
      <c r="F178" s="34"/>
      <c r="G178" s="271">
        <f>SUM(D178:F178)</f>
        <v>0</v>
      </c>
      <c r="H178" s="147"/>
      <c r="I178" s="147"/>
      <c r="J178" s="34"/>
      <c r="K178" s="34"/>
      <c r="L178" s="34"/>
      <c r="M178" s="34"/>
      <c r="N178" s="34"/>
      <c r="O178" s="37"/>
    </row>
    <row r="179" spans="1:15">
      <c r="A179" s="1772"/>
      <c r="B179" s="1771"/>
      <c r="C179" s="102">
        <v>2015</v>
      </c>
      <c r="D179" s="40"/>
      <c r="E179" s="41"/>
      <c r="F179" s="41"/>
      <c r="G179" s="271">
        <f t="shared" ref="G179:G184" si="19">SUM(D179:F179)</f>
        <v>0</v>
      </c>
      <c r="H179" s="272"/>
      <c r="I179" s="104"/>
      <c r="J179" s="41"/>
      <c r="K179" s="41"/>
      <c r="L179" s="41"/>
      <c r="M179" s="41"/>
      <c r="N179" s="41"/>
      <c r="O179" s="85"/>
    </row>
    <row r="180" spans="1:15">
      <c r="A180" s="1772"/>
      <c r="B180" s="1771"/>
      <c r="C180" s="102">
        <v>2016</v>
      </c>
      <c r="D180" s="40"/>
      <c r="E180" s="41"/>
      <c r="F180" s="41">
        <v>1</v>
      </c>
      <c r="G180" s="271">
        <f t="shared" si="19"/>
        <v>1</v>
      </c>
      <c r="H180" s="272">
        <v>1</v>
      </c>
      <c r="I180" s="104">
        <v>1</v>
      </c>
      <c r="J180" s="41"/>
      <c r="K180" s="41"/>
      <c r="L180" s="41"/>
      <c r="M180" s="41"/>
      <c r="N180" s="41"/>
      <c r="O180" s="85"/>
    </row>
    <row r="181" spans="1:15">
      <c r="A181" s="1772"/>
      <c r="B181" s="1771"/>
      <c r="C181" s="102">
        <v>2017</v>
      </c>
      <c r="D181" s="40"/>
      <c r="E181" s="41"/>
      <c r="F181" s="41"/>
      <c r="G181" s="271">
        <f t="shared" si="19"/>
        <v>0</v>
      </c>
      <c r="H181" s="272"/>
      <c r="I181" s="104"/>
      <c r="J181" s="41"/>
      <c r="K181" s="41"/>
      <c r="L181" s="41"/>
      <c r="M181" s="41"/>
      <c r="N181" s="41"/>
      <c r="O181" s="85"/>
    </row>
    <row r="182" spans="1:15">
      <c r="A182" s="1772"/>
      <c r="B182" s="1771"/>
      <c r="C182" s="102">
        <v>2018</v>
      </c>
      <c r="D182" s="40"/>
      <c r="E182" s="41"/>
      <c r="F182" s="41"/>
      <c r="G182" s="271">
        <f t="shared" si="19"/>
        <v>0</v>
      </c>
      <c r="H182" s="272"/>
      <c r="I182" s="104"/>
      <c r="J182" s="41"/>
      <c r="K182" s="41"/>
      <c r="L182" s="41"/>
      <c r="M182" s="41"/>
      <c r="N182" s="41"/>
      <c r="O182" s="85"/>
    </row>
    <row r="183" spans="1:15">
      <c r="A183" s="1772"/>
      <c r="B183" s="1771"/>
      <c r="C183" s="102">
        <v>2019</v>
      </c>
      <c r="D183" s="40"/>
      <c r="E183" s="41"/>
      <c r="F183" s="41"/>
      <c r="G183" s="271">
        <f t="shared" si="19"/>
        <v>0</v>
      </c>
      <c r="H183" s="272"/>
      <c r="I183" s="104"/>
      <c r="J183" s="41"/>
      <c r="K183" s="41"/>
      <c r="L183" s="41"/>
      <c r="M183" s="41"/>
      <c r="N183" s="41"/>
      <c r="O183" s="85"/>
    </row>
    <row r="184" spans="1:15">
      <c r="A184" s="1772"/>
      <c r="B184" s="1771"/>
      <c r="C184" s="102">
        <v>2020</v>
      </c>
      <c r="D184" s="40"/>
      <c r="E184" s="41"/>
      <c r="F184" s="41"/>
      <c r="G184" s="271">
        <f t="shared" si="19"/>
        <v>0</v>
      </c>
      <c r="H184" s="272"/>
      <c r="I184" s="104"/>
      <c r="J184" s="41"/>
      <c r="K184" s="41"/>
      <c r="L184" s="41"/>
      <c r="M184" s="41"/>
      <c r="N184" s="41"/>
      <c r="O184" s="85"/>
    </row>
    <row r="185" spans="1:15" ht="45" customHeight="1" thickBot="1">
      <c r="A185" s="1773"/>
      <c r="B185" s="1774"/>
      <c r="C185" s="105" t="s">
        <v>13</v>
      </c>
      <c r="D185" s="131">
        <f>SUM(D178:D184)</f>
        <v>0</v>
      </c>
      <c r="E185" s="108">
        <f>SUM(E178:E184)</f>
        <v>0</v>
      </c>
      <c r="F185" s="108">
        <f>SUM(F178:F184)</f>
        <v>1</v>
      </c>
      <c r="G185" s="212">
        <f t="shared" ref="G185:O185" si="20">SUM(G178:G184)</f>
        <v>1</v>
      </c>
      <c r="H185" s="273">
        <f t="shared" si="20"/>
        <v>1</v>
      </c>
      <c r="I185" s="107">
        <f t="shared" si="20"/>
        <v>1</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856" t="s">
        <v>117</v>
      </c>
      <c r="B187" s="1991" t="s">
        <v>109</v>
      </c>
      <c r="C187" s="1398" t="s">
        <v>9</v>
      </c>
      <c r="D187" s="1400" t="s">
        <v>118</v>
      </c>
      <c r="E187" s="1992"/>
      <c r="F187" s="1992"/>
      <c r="G187" s="1993"/>
      <c r="H187" s="140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405" t="s">
        <v>435</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c r="F191" s="41">
        <v>4</v>
      </c>
      <c r="G191" s="279">
        <f t="shared" si="21"/>
        <v>4</v>
      </c>
      <c r="H191" s="104"/>
      <c r="I191" s="41"/>
      <c r="J191" s="41">
        <v>4</v>
      </c>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v>0</v>
      </c>
      <c r="F196" s="108">
        <v>4</v>
      </c>
      <c r="G196" s="280">
        <f t="shared" si="22"/>
        <v>4</v>
      </c>
      <c r="H196" s="107">
        <f t="shared" si="22"/>
        <v>0</v>
      </c>
      <c r="I196" s="108">
        <f t="shared" si="22"/>
        <v>0</v>
      </c>
      <c r="J196" s="108">
        <f t="shared" si="22"/>
        <v>4</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329" t="s">
        <v>129</v>
      </c>
      <c r="B201" s="285" t="s">
        <v>109</v>
      </c>
      <c r="C201" s="286" t="s">
        <v>9</v>
      </c>
      <c r="D201" s="1281" t="s">
        <v>130</v>
      </c>
      <c r="E201" s="288" t="s">
        <v>131</v>
      </c>
      <c r="F201" s="288" t="s">
        <v>132</v>
      </c>
      <c r="G201" s="286" t="s">
        <v>133</v>
      </c>
      <c r="H201" s="1330" t="s">
        <v>134</v>
      </c>
      <c r="I201" s="1283" t="s">
        <v>135</v>
      </c>
      <c r="J201" s="1284"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1331" t="s">
        <v>139</v>
      </c>
      <c r="B212" s="307" t="s">
        <v>140</v>
      </c>
      <c r="C212" s="308">
        <v>2014</v>
      </c>
      <c r="D212" s="309">
        <v>2015</v>
      </c>
      <c r="E212" s="309">
        <v>2016</v>
      </c>
      <c r="F212" s="309">
        <v>2017</v>
      </c>
      <c r="G212" s="309">
        <v>2018</v>
      </c>
      <c r="H212" s="309">
        <v>2019</v>
      </c>
      <c r="I212" s="310">
        <v>2020</v>
      </c>
    </row>
    <row r="213" spans="1:12">
      <c r="A213" t="s">
        <v>141</v>
      </c>
      <c r="B213" s="1592" t="s">
        <v>420</v>
      </c>
      <c r="C213" s="73"/>
      <c r="D213" s="127"/>
      <c r="E213" s="127">
        <v>47514.63</v>
      </c>
      <c r="F213" s="127"/>
      <c r="G213" s="127"/>
      <c r="H213" s="127"/>
      <c r="I213" s="311"/>
    </row>
    <row r="214" spans="1:12">
      <c r="A214" t="s">
        <v>142</v>
      </c>
      <c r="B214" s="1593"/>
      <c r="C214" s="73"/>
      <c r="D214" s="127"/>
      <c r="E214" s="127">
        <v>47514.63</v>
      </c>
      <c r="F214" s="127"/>
      <c r="G214" s="127"/>
      <c r="H214" s="127"/>
      <c r="I214" s="311"/>
    </row>
    <row r="215" spans="1:12">
      <c r="A215" t="s">
        <v>143</v>
      </c>
      <c r="B215" s="1593"/>
      <c r="C215" s="73"/>
      <c r="D215" s="127"/>
      <c r="E215" s="127">
        <v>0</v>
      </c>
      <c r="F215" s="127"/>
      <c r="G215" s="127"/>
      <c r="H215" s="127"/>
      <c r="I215" s="311"/>
    </row>
    <row r="216" spans="1:12">
      <c r="A216" t="s">
        <v>144</v>
      </c>
      <c r="B216" s="1593"/>
      <c r="C216" s="73"/>
      <c r="D216" s="127"/>
      <c r="E216" s="127">
        <v>0</v>
      </c>
      <c r="F216" s="127"/>
      <c r="G216" s="127"/>
      <c r="H216" s="127"/>
      <c r="I216" s="311"/>
    </row>
    <row r="217" spans="1:12">
      <c r="A217" t="s">
        <v>145</v>
      </c>
      <c r="B217" s="1593"/>
      <c r="C217" s="73"/>
      <c r="D217" s="127"/>
      <c r="E217" s="127">
        <v>0</v>
      </c>
      <c r="F217" s="127"/>
      <c r="G217" s="127"/>
      <c r="H217" s="127"/>
      <c r="I217" s="311"/>
    </row>
    <row r="218" spans="1:12" ht="28.8">
      <c r="A218" s="31" t="s">
        <v>146</v>
      </c>
      <c r="B218" s="1593"/>
      <c r="C218" s="73"/>
      <c r="D218" s="127"/>
      <c r="E218" s="127">
        <v>98383.8</v>
      </c>
      <c r="F218" s="127"/>
      <c r="G218" s="127"/>
      <c r="H218" s="127"/>
      <c r="I218" s="311"/>
    </row>
    <row r="219" spans="1:12" ht="15" thickBot="1">
      <c r="A219" s="312"/>
      <c r="B219" s="1594"/>
      <c r="C219" s="45" t="s">
        <v>13</v>
      </c>
      <c r="D219" s="313">
        <f>SUM(D214:D218)</f>
        <v>0</v>
      </c>
      <c r="E219" s="313" t="s">
        <v>256</v>
      </c>
      <c r="F219" s="313">
        <f t="shared" ref="F219:I219" si="24">SUM(F214:F218)</f>
        <v>0</v>
      </c>
      <c r="G219" s="313">
        <f t="shared" si="24"/>
        <v>0</v>
      </c>
      <c r="H219" s="313">
        <f t="shared" si="24"/>
        <v>0</v>
      </c>
      <c r="I219" s="31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Y227"/>
  <sheetViews>
    <sheetView topLeftCell="A34"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257</v>
      </c>
      <c r="C1" s="1471"/>
      <c r="D1" s="1471"/>
      <c r="E1" s="1471"/>
      <c r="F1" s="1471"/>
    </row>
    <row r="2" spans="1:25" s="2" customFormat="1" ht="20.100000000000001" customHeight="1" thickBot="1"/>
    <row r="3" spans="1:25" s="5" customFormat="1" ht="20.100000000000001" customHeight="1">
      <c r="A3" s="471" t="s">
        <v>2</v>
      </c>
      <c r="B3" s="472"/>
      <c r="C3" s="472"/>
      <c r="D3" s="472"/>
      <c r="E3" s="472"/>
      <c r="F3" s="2035"/>
      <c r="G3" s="2035"/>
      <c r="H3" s="2035"/>
      <c r="I3" s="2035"/>
      <c r="J3" s="2035"/>
      <c r="K3" s="2035"/>
      <c r="L3" s="2035"/>
      <c r="M3" s="2035"/>
      <c r="N3" s="2035"/>
      <c r="O3" s="2036"/>
    </row>
    <row r="4" spans="1:25" s="5" customFormat="1" ht="20.100000000000001" customHeight="1">
      <c r="A4" s="1982" t="s">
        <v>3</v>
      </c>
      <c r="B4" s="1475"/>
      <c r="C4" s="1475"/>
      <c r="D4" s="1475"/>
      <c r="E4" s="1475"/>
      <c r="F4" s="1475"/>
      <c r="G4" s="1475"/>
      <c r="H4" s="1475"/>
      <c r="I4" s="1475"/>
      <c r="J4" s="1475"/>
      <c r="K4" s="1475"/>
      <c r="L4" s="1475"/>
      <c r="M4" s="1475"/>
      <c r="N4" s="1475"/>
      <c r="O4" s="1476"/>
    </row>
    <row r="5" spans="1:25" s="5" customFormat="1" ht="20.100000000000001" customHeight="1">
      <c r="A5" s="1982"/>
      <c r="B5" s="1475"/>
      <c r="C5" s="1475"/>
      <c r="D5" s="1475"/>
      <c r="E5" s="1475"/>
      <c r="F5" s="1475"/>
      <c r="G5" s="1475"/>
      <c r="H5" s="1475"/>
      <c r="I5" s="1475"/>
      <c r="J5" s="1475"/>
      <c r="K5" s="1475"/>
      <c r="L5" s="1475"/>
      <c r="M5" s="1475"/>
      <c r="N5" s="1475"/>
      <c r="O5" s="1476"/>
    </row>
    <row r="6" spans="1:25" s="5" customFormat="1" ht="20.100000000000001" customHeight="1">
      <c r="A6" s="1982"/>
      <c r="B6" s="1475"/>
      <c r="C6" s="1475"/>
      <c r="D6" s="1475"/>
      <c r="E6" s="1475"/>
      <c r="F6" s="1475"/>
      <c r="G6" s="1475"/>
      <c r="H6" s="1475"/>
      <c r="I6" s="1475"/>
      <c r="J6" s="1475"/>
      <c r="K6" s="1475"/>
      <c r="L6" s="1475"/>
      <c r="M6" s="1475"/>
      <c r="N6" s="1475"/>
      <c r="O6" s="1476"/>
    </row>
    <row r="7" spans="1:25" s="5" customFormat="1" ht="20.100000000000001" customHeight="1">
      <c r="A7" s="1982"/>
      <c r="B7" s="1475"/>
      <c r="C7" s="1475"/>
      <c r="D7" s="1475"/>
      <c r="E7" s="1475"/>
      <c r="F7" s="1475"/>
      <c r="G7" s="1475"/>
      <c r="H7" s="1475"/>
      <c r="I7" s="1475"/>
      <c r="J7" s="1475"/>
      <c r="K7" s="1475"/>
      <c r="L7" s="1475"/>
      <c r="M7" s="1475"/>
      <c r="N7" s="1475"/>
      <c r="O7" s="1476"/>
    </row>
    <row r="8" spans="1:25" s="5" customFormat="1" ht="20.100000000000001" customHeight="1">
      <c r="A8" s="1982"/>
      <c r="B8" s="1475"/>
      <c r="C8" s="1475"/>
      <c r="D8" s="1475"/>
      <c r="E8" s="1475"/>
      <c r="F8" s="1475"/>
      <c r="G8" s="1475"/>
      <c r="H8" s="1475"/>
      <c r="I8" s="1475"/>
      <c r="J8" s="1475"/>
      <c r="K8" s="1475"/>
      <c r="L8" s="1475"/>
      <c r="M8" s="1475"/>
      <c r="N8" s="1475"/>
      <c r="O8" s="1476"/>
    </row>
    <row r="9" spans="1:25" s="5" customFormat="1" ht="20.100000000000001" customHeight="1">
      <c r="A9" s="1982"/>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458"/>
      <c r="B15" s="459"/>
      <c r="C15" s="11"/>
      <c r="D15" s="1983" t="s">
        <v>5</v>
      </c>
      <c r="E15" s="1984"/>
      <c r="F15" s="1984"/>
      <c r="G15" s="1984"/>
      <c r="H15" s="423"/>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5</v>
      </c>
      <c r="E19" s="41"/>
      <c r="F19" s="41"/>
      <c r="G19" s="35">
        <f t="shared" si="0"/>
        <v>5</v>
      </c>
      <c r="H19" s="42">
        <v>5</v>
      </c>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5</v>
      </c>
      <c r="E24" s="47">
        <f>SUM(E17:E23)</f>
        <v>0</v>
      </c>
      <c r="F24" s="47">
        <f>SUM(F17:F23)</f>
        <v>0</v>
      </c>
      <c r="G24" s="48">
        <f>SUM(D24:F24)</f>
        <v>5</v>
      </c>
      <c r="H24" s="49">
        <f>SUM(H17:H23)</f>
        <v>5</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458"/>
      <c r="B26" s="459"/>
      <c r="C26" s="53"/>
      <c r="D26" s="1988" t="s">
        <v>5</v>
      </c>
      <c r="E26" s="1989"/>
      <c r="F26" s="1989"/>
      <c r="G26" s="1990"/>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150</v>
      </c>
      <c r="E30" s="41"/>
      <c r="F30" s="41"/>
      <c r="G30" s="59">
        <f t="shared" si="2"/>
        <v>150</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150</v>
      </c>
      <c r="E35" s="47">
        <f>SUM(E28:E34)</f>
        <v>0</v>
      </c>
      <c r="F35" s="47">
        <f>SUM(F28:F34)</f>
        <v>0</v>
      </c>
      <c r="G35" s="51">
        <f t="shared" si="2"/>
        <v>150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460" t="s">
        <v>24</v>
      </c>
      <c r="B39" s="461" t="s">
        <v>8</v>
      </c>
      <c r="C39" s="69" t="s">
        <v>9</v>
      </c>
      <c r="D39" s="425"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0</v>
      </c>
      <c r="E47" s="75">
        <f>SUM(E40:E46)</f>
        <v>0</v>
      </c>
      <c r="F47" s="76"/>
      <c r="G47" s="38"/>
      <c r="H47" s="38"/>
    </row>
    <row r="48" spans="1:17" s="38" customFormat="1" ht="15" thickBot="1">
      <c r="A48" s="426"/>
      <c r="B48" s="78"/>
      <c r="C48" s="79"/>
    </row>
    <row r="49" spans="1:15" ht="83.25" customHeight="1">
      <c r="A49" s="427" t="s">
        <v>27</v>
      </c>
      <c r="B49" s="461" t="s">
        <v>8</v>
      </c>
      <c r="C49" s="81" t="s">
        <v>9</v>
      </c>
      <c r="D49" s="425"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974" t="s">
        <v>37</v>
      </c>
      <c r="B60" s="462"/>
      <c r="C60" s="1977" t="s">
        <v>9</v>
      </c>
      <c r="D60" s="2034" t="s">
        <v>38</v>
      </c>
      <c r="E60" s="473" t="s">
        <v>6</v>
      </c>
      <c r="F60" s="474"/>
      <c r="G60" s="474"/>
      <c r="H60" s="474"/>
      <c r="I60" s="474"/>
      <c r="J60" s="474"/>
      <c r="K60" s="474"/>
      <c r="L60" s="475"/>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c r="E64" s="104"/>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476" t="s">
        <v>39</v>
      </c>
      <c r="B71" s="477" t="s">
        <v>8</v>
      </c>
      <c r="C71" s="69" t="s">
        <v>9</v>
      </c>
      <c r="D71" s="115" t="s">
        <v>40</v>
      </c>
      <c r="E71" s="115" t="s">
        <v>41</v>
      </c>
      <c r="F71" s="116" t="s">
        <v>42</v>
      </c>
      <c r="G71" s="478"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479" t="s">
        <v>45</v>
      </c>
      <c r="B84" s="480" t="s">
        <v>46</v>
      </c>
      <c r="C84" s="141" t="s">
        <v>9</v>
      </c>
      <c r="D84" s="481"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028" t="s">
        <v>56</v>
      </c>
      <c r="B96" s="2029" t="s">
        <v>57</v>
      </c>
      <c r="C96" s="2032" t="s">
        <v>9</v>
      </c>
      <c r="D96" s="1969" t="s">
        <v>58</v>
      </c>
      <c r="E96" s="2031"/>
      <c r="F96" s="430" t="s">
        <v>59</v>
      </c>
      <c r="G96" s="482"/>
      <c r="H96" s="482"/>
      <c r="I96" s="482"/>
      <c r="J96" s="482"/>
      <c r="K96" s="482"/>
      <c r="L96" s="482"/>
      <c r="M96" s="483"/>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028" t="s">
        <v>64</v>
      </c>
      <c r="B107" s="2029" t="s">
        <v>57</v>
      </c>
      <c r="C107" s="2032" t="s">
        <v>9</v>
      </c>
      <c r="D107" s="2033" t="s">
        <v>65</v>
      </c>
      <c r="E107" s="430" t="s">
        <v>66</v>
      </c>
      <c r="F107" s="482"/>
      <c r="G107" s="482"/>
      <c r="H107" s="482"/>
      <c r="I107" s="482"/>
      <c r="J107" s="482"/>
      <c r="K107" s="482"/>
      <c r="L107" s="483"/>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028" t="s">
        <v>67</v>
      </c>
      <c r="B118" s="2029" t="s">
        <v>57</v>
      </c>
      <c r="C118" s="2032" t="s">
        <v>9</v>
      </c>
      <c r="D118" s="2033" t="s">
        <v>68</v>
      </c>
      <c r="E118" s="430" t="s">
        <v>66</v>
      </c>
      <c r="F118" s="482"/>
      <c r="G118" s="482"/>
      <c r="H118" s="482"/>
      <c r="I118" s="482"/>
      <c r="J118" s="482"/>
      <c r="K118" s="482"/>
      <c r="L118" s="483"/>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028" t="s">
        <v>69</v>
      </c>
      <c r="B129" s="2029" t="s">
        <v>57</v>
      </c>
      <c r="C129" s="484" t="s">
        <v>9</v>
      </c>
      <c r="D129" s="433" t="s">
        <v>70</v>
      </c>
      <c r="E129" s="485"/>
      <c r="F129" s="485"/>
      <c r="G129" s="486"/>
      <c r="H129" s="177"/>
      <c r="I129" s="177"/>
      <c r="J129" s="177"/>
      <c r="K129" s="177"/>
      <c r="L129" s="177"/>
      <c r="M129" s="177"/>
      <c r="N129" s="177"/>
    </row>
    <row r="130" spans="1:16" ht="77.25" customHeight="1">
      <c r="A130" s="1441"/>
      <c r="B130" s="1443"/>
      <c r="C130" s="422"/>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030" t="s">
        <v>75</v>
      </c>
      <c r="B142" s="2025" t="s">
        <v>57</v>
      </c>
      <c r="C142" s="2027" t="s">
        <v>9</v>
      </c>
      <c r="D142" s="487" t="s">
        <v>76</v>
      </c>
      <c r="E142" s="488"/>
      <c r="F142" s="488"/>
      <c r="G142" s="488"/>
      <c r="H142" s="488"/>
      <c r="I142" s="489"/>
      <c r="J142" s="2021" t="s">
        <v>77</v>
      </c>
      <c r="K142" s="2022"/>
      <c r="L142" s="2022"/>
      <c r="M142" s="2022"/>
      <c r="N142" s="2023"/>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024" t="s">
        <v>88</v>
      </c>
      <c r="B153" s="2025" t="s">
        <v>57</v>
      </c>
      <c r="C153" s="2026" t="s">
        <v>9</v>
      </c>
      <c r="D153" s="490" t="s">
        <v>89</v>
      </c>
      <c r="E153" s="490"/>
      <c r="F153" s="491"/>
      <c r="G153" s="491"/>
      <c r="H153" s="490" t="s">
        <v>90</v>
      </c>
      <c r="I153" s="490"/>
      <c r="J153" s="492"/>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493"/>
      <c r="F163" s="157"/>
      <c r="G163" s="157"/>
      <c r="H163" s="157"/>
      <c r="I163" s="157"/>
      <c r="J163" s="233"/>
      <c r="K163" s="234"/>
    </row>
    <row r="164" spans="1:18" ht="95.25" customHeight="1">
      <c r="A164" s="443" t="s">
        <v>97</v>
      </c>
      <c r="B164" s="236" t="s">
        <v>98</v>
      </c>
      <c r="C164" s="494" t="s">
        <v>9</v>
      </c>
      <c r="D164" s="238" t="s">
        <v>99</v>
      </c>
      <c r="E164" s="238" t="s">
        <v>100</v>
      </c>
      <c r="F164" s="495" t="s">
        <v>101</v>
      </c>
      <c r="G164" s="238" t="s">
        <v>102</v>
      </c>
      <c r="H164" s="238" t="s">
        <v>103</v>
      </c>
      <c r="I164" s="240" t="s">
        <v>104</v>
      </c>
      <c r="J164" s="445" t="s">
        <v>105</v>
      </c>
      <c r="K164" s="445"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017" t="s">
        <v>108</v>
      </c>
      <c r="B176" s="2014" t="s">
        <v>109</v>
      </c>
      <c r="C176" s="2018" t="s">
        <v>9</v>
      </c>
      <c r="D176" s="446" t="s">
        <v>110</v>
      </c>
      <c r="E176" s="496"/>
      <c r="F176" s="496"/>
      <c r="G176" s="497"/>
      <c r="H176" s="498"/>
      <c r="I176" s="1626" t="s">
        <v>111</v>
      </c>
      <c r="J176" s="2019"/>
      <c r="K176" s="2019"/>
      <c r="L176" s="2019"/>
      <c r="M176" s="2019"/>
      <c r="N176" s="2019"/>
      <c r="O176" s="2020"/>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c r="E180" s="41"/>
      <c r="F180" s="41"/>
      <c r="G180" s="271">
        <f t="shared" si="19"/>
        <v>0</v>
      </c>
      <c r="H180" s="272"/>
      <c r="I180" s="104"/>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0</v>
      </c>
      <c r="E185" s="108">
        <f>SUM(E178:E184)</f>
        <v>0</v>
      </c>
      <c r="F185" s="108">
        <f>SUM(F178:F184)</f>
        <v>0</v>
      </c>
      <c r="G185" s="212">
        <f t="shared" ref="G185:O185" si="20">SUM(G178:G184)</f>
        <v>0</v>
      </c>
      <c r="H185" s="273">
        <f t="shared" si="20"/>
        <v>0</v>
      </c>
      <c r="I185" s="107">
        <f t="shared" si="20"/>
        <v>0</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926" t="s">
        <v>117</v>
      </c>
      <c r="B187" s="2014" t="s">
        <v>109</v>
      </c>
      <c r="C187" s="1398" t="s">
        <v>9</v>
      </c>
      <c r="D187" s="1400" t="s">
        <v>118</v>
      </c>
      <c r="E187" s="2015"/>
      <c r="F187" s="2015"/>
      <c r="G187" s="2016"/>
      <c r="H187" s="1930"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c r="F191" s="41"/>
      <c r="G191" s="279">
        <f t="shared" si="21"/>
        <v>0</v>
      </c>
      <c r="H191" s="104"/>
      <c r="I191" s="41"/>
      <c r="J191" s="41"/>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f t="shared" si="22"/>
        <v>0</v>
      </c>
      <c r="F196" s="108">
        <f t="shared" si="22"/>
        <v>0</v>
      </c>
      <c r="G196" s="280">
        <f t="shared" si="22"/>
        <v>0</v>
      </c>
      <c r="H196" s="107">
        <f t="shared" si="22"/>
        <v>0</v>
      </c>
      <c r="I196" s="108">
        <f t="shared" si="22"/>
        <v>0</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499" t="s">
        <v>129</v>
      </c>
      <c r="B201" s="285" t="s">
        <v>109</v>
      </c>
      <c r="C201" s="286" t="s">
        <v>9</v>
      </c>
      <c r="D201" s="450" t="s">
        <v>130</v>
      </c>
      <c r="E201" s="288" t="s">
        <v>131</v>
      </c>
      <c r="F201" s="288" t="s">
        <v>132</v>
      </c>
      <c r="G201" s="286" t="s">
        <v>133</v>
      </c>
      <c r="H201" s="500" t="s">
        <v>134</v>
      </c>
      <c r="I201" s="452" t="s">
        <v>135</v>
      </c>
      <c r="J201" s="453"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501" t="s">
        <v>139</v>
      </c>
      <c r="B212" s="307" t="s">
        <v>140</v>
      </c>
      <c r="C212" s="308">
        <v>2014</v>
      </c>
      <c r="D212" s="309">
        <v>2015</v>
      </c>
      <c r="E212" s="309">
        <v>2016</v>
      </c>
      <c r="F212" s="309">
        <v>2017</v>
      </c>
      <c r="G212" s="309">
        <v>2018</v>
      </c>
      <c r="H212" s="309">
        <v>2019</v>
      </c>
      <c r="I212" s="310">
        <v>2020</v>
      </c>
    </row>
    <row r="213" spans="1:12" ht="15" customHeight="1">
      <c r="A213" t="s">
        <v>141</v>
      </c>
      <c r="B213" s="1498" t="s">
        <v>258</v>
      </c>
      <c r="C213" s="73"/>
      <c r="D213" s="127"/>
      <c r="E213" s="127">
        <v>20381.75</v>
      </c>
      <c r="F213" s="127"/>
      <c r="G213" s="127"/>
      <c r="H213" s="127"/>
      <c r="I213" s="311"/>
    </row>
    <row r="214" spans="1:12">
      <c r="A214" t="s">
        <v>142</v>
      </c>
      <c r="B214" s="1499"/>
      <c r="C214" s="73"/>
      <c r="D214" s="127"/>
      <c r="E214" s="127">
        <v>20381.75</v>
      </c>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c r="F216" s="127"/>
      <c r="G216" s="127"/>
      <c r="H216" s="127"/>
      <c r="I216" s="311"/>
    </row>
    <row r="217" spans="1:12">
      <c r="A217" t="s">
        <v>145</v>
      </c>
      <c r="B217" s="1499"/>
      <c r="C217" s="73"/>
      <c r="D217" s="127"/>
      <c r="E217" s="127"/>
      <c r="F217" s="127"/>
      <c r="G217" s="127"/>
      <c r="H217" s="127"/>
      <c r="I217" s="311"/>
    </row>
    <row r="218" spans="1:12" ht="28.8">
      <c r="A218" s="31" t="s">
        <v>146</v>
      </c>
      <c r="B218" s="1499"/>
      <c r="C218" s="73"/>
      <c r="D218" s="127"/>
      <c r="E218" s="127">
        <v>49427.72</v>
      </c>
      <c r="F218" s="127"/>
      <c r="G218" s="127"/>
      <c r="H218" s="127"/>
      <c r="I218" s="311"/>
    </row>
    <row r="219" spans="1:12" ht="31.5" customHeight="1" thickBot="1">
      <c r="A219" s="312"/>
      <c r="B219" s="1500"/>
      <c r="C219" s="45" t="s">
        <v>13</v>
      </c>
      <c r="D219" s="313">
        <f>SUM(D214:D218)</f>
        <v>0</v>
      </c>
      <c r="E219" s="313">
        <f t="shared" ref="E219:I219" si="24">SUM(E214:E218)</f>
        <v>69809.47</v>
      </c>
      <c r="F219" s="313">
        <f t="shared" si="24"/>
        <v>0</v>
      </c>
      <c r="G219" s="313">
        <f t="shared" si="24"/>
        <v>0</v>
      </c>
      <c r="H219" s="313">
        <f t="shared" si="24"/>
        <v>0</v>
      </c>
      <c r="I219" s="313">
        <f t="shared" si="24"/>
        <v>0</v>
      </c>
    </row>
    <row r="224" spans="1:12">
      <c r="A224" s="413" t="s">
        <v>259</v>
      </c>
    </row>
    <row r="225" spans="1:1">
      <c r="A225" s="413" t="s">
        <v>260</v>
      </c>
    </row>
    <row r="226" spans="1:1">
      <c r="A226" s="413" t="s">
        <v>261</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Y227"/>
  <sheetViews>
    <sheetView topLeftCell="A28" workbookViewId="0">
      <selection activeCell="D42" sqref="D42"/>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262</v>
      </c>
      <c r="C1" s="1471"/>
      <c r="D1" s="1471"/>
      <c r="E1" s="1471"/>
      <c r="F1" s="1471"/>
    </row>
    <row r="2" spans="1:25" s="2" customFormat="1" ht="20.100000000000001" customHeight="1" thickBot="1"/>
    <row r="3" spans="1:25" s="5" customFormat="1" ht="20.100000000000001" customHeight="1">
      <c r="A3" s="502" t="s">
        <v>2</v>
      </c>
      <c r="B3" s="503"/>
      <c r="C3" s="503"/>
      <c r="D3" s="503"/>
      <c r="E3" s="503"/>
      <c r="F3" s="2049"/>
      <c r="G3" s="2049"/>
      <c r="H3" s="2049"/>
      <c r="I3" s="2049"/>
      <c r="J3" s="2049"/>
      <c r="K3" s="2049"/>
      <c r="L3" s="2049"/>
      <c r="M3" s="2049"/>
      <c r="N3" s="2049"/>
      <c r="O3" s="2050"/>
    </row>
    <row r="4" spans="1:25" s="5" customFormat="1" ht="20.100000000000001" customHeight="1">
      <c r="A4" s="1982" t="s">
        <v>3</v>
      </c>
      <c r="B4" s="1475"/>
      <c r="C4" s="1475"/>
      <c r="D4" s="1475"/>
      <c r="E4" s="1475"/>
      <c r="F4" s="1475"/>
      <c r="G4" s="1475"/>
      <c r="H4" s="1475"/>
      <c r="I4" s="1475"/>
      <c r="J4" s="1475"/>
      <c r="K4" s="1475"/>
      <c r="L4" s="1475"/>
      <c r="M4" s="1475"/>
      <c r="N4" s="1475"/>
      <c r="O4" s="1476"/>
    </row>
    <row r="5" spans="1:25" s="5" customFormat="1" ht="20.100000000000001" customHeight="1">
      <c r="A5" s="1982"/>
      <c r="B5" s="1475"/>
      <c r="C5" s="1475"/>
      <c r="D5" s="1475"/>
      <c r="E5" s="1475"/>
      <c r="F5" s="1475"/>
      <c r="G5" s="1475"/>
      <c r="H5" s="1475"/>
      <c r="I5" s="1475"/>
      <c r="J5" s="1475"/>
      <c r="K5" s="1475"/>
      <c r="L5" s="1475"/>
      <c r="M5" s="1475"/>
      <c r="N5" s="1475"/>
      <c r="O5" s="1476"/>
    </row>
    <row r="6" spans="1:25" s="5" customFormat="1" ht="20.100000000000001" customHeight="1">
      <c r="A6" s="1982"/>
      <c r="B6" s="1475"/>
      <c r="C6" s="1475"/>
      <c r="D6" s="1475"/>
      <c r="E6" s="1475"/>
      <c r="F6" s="1475"/>
      <c r="G6" s="1475"/>
      <c r="H6" s="1475"/>
      <c r="I6" s="1475"/>
      <c r="J6" s="1475"/>
      <c r="K6" s="1475"/>
      <c r="L6" s="1475"/>
      <c r="M6" s="1475"/>
      <c r="N6" s="1475"/>
      <c r="O6" s="1476"/>
    </row>
    <row r="7" spans="1:25" s="5" customFormat="1" ht="20.100000000000001" customHeight="1">
      <c r="A7" s="1982"/>
      <c r="B7" s="1475"/>
      <c r="C7" s="1475"/>
      <c r="D7" s="1475"/>
      <c r="E7" s="1475"/>
      <c r="F7" s="1475"/>
      <c r="G7" s="1475"/>
      <c r="H7" s="1475"/>
      <c r="I7" s="1475"/>
      <c r="J7" s="1475"/>
      <c r="K7" s="1475"/>
      <c r="L7" s="1475"/>
      <c r="M7" s="1475"/>
      <c r="N7" s="1475"/>
      <c r="O7" s="1476"/>
    </row>
    <row r="8" spans="1:25" s="5" customFormat="1" ht="20.100000000000001" customHeight="1">
      <c r="A8" s="1982"/>
      <c r="B8" s="1475"/>
      <c r="C8" s="1475"/>
      <c r="D8" s="1475"/>
      <c r="E8" s="1475"/>
      <c r="F8" s="1475"/>
      <c r="G8" s="1475"/>
      <c r="H8" s="1475"/>
      <c r="I8" s="1475"/>
      <c r="J8" s="1475"/>
      <c r="K8" s="1475"/>
      <c r="L8" s="1475"/>
      <c r="M8" s="1475"/>
      <c r="N8" s="1475"/>
      <c r="O8" s="1476"/>
    </row>
    <row r="9" spans="1:25" s="5" customFormat="1" ht="20.100000000000001" customHeight="1">
      <c r="A9" s="1982"/>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504"/>
      <c r="B15" s="505"/>
      <c r="C15" s="11"/>
      <c r="D15" s="1983" t="s">
        <v>5</v>
      </c>
      <c r="E15" s="2051"/>
      <c r="F15" s="2051"/>
      <c r="G15" s="2051"/>
      <c r="H15" s="423"/>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f>2+4</f>
        <v>6</v>
      </c>
      <c r="E19" s="41"/>
      <c r="F19" s="41"/>
      <c r="G19" s="35">
        <f t="shared" si="0"/>
        <v>6</v>
      </c>
      <c r="H19" s="42">
        <v>6</v>
      </c>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6</v>
      </c>
      <c r="E24" s="47">
        <f>SUM(E17:E23)</f>
        <v>0</v>
      </c>
      <c r="F24" s="47">
        <f>SUM(F17:F23)</f>
        <v>0</v>
      </c>
      <c r="G24" s="48">
        <f>SUM(D24:F24)</f>
        <v>6</v>
      </c>
      <c r="H24" s="49">
        <f>SUM(H17:H23)</f>
        <v>6</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504"/>
      <c r="B26" s="505"/>
      <c r="C26" s="53"/>
      <c r="D26" s="1988" t="s">
        <v>5</v>
      </c>
      <c r="E26" s="2047"/>
      <c r="F26" s="2047"/>
      <c r="G26" s="2048"/>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667"/>
      <c r="B28" s="2044" t="s">
        <v>263</v>
      </c>
      <c r="C28" s="58">
        <v>2014</v>
      </c>
      <c r="D28" s="36"/>
      <c r="E28" s="34"/>
      <c r="F28" s="34"/>
      <c r="G28" s="59">
        <f>SUM(D28:F28)</f>
        <v>0</v>
      </c>
      <c r="H28" s="38"/>
      <c r="I28" s="38"/>
      <c r="J28" s="38"/>
      <c r="K28" s="38"/>
      <c r="L28" s="38"/>
      <c r="M28" s="38"/>
      <c r="N28" s="38"/>
      <c r="O28" s="38"/>
      <c r="P28" s="38"/>
      <c r="Q28" s="8"/>
    </row>
    <row r="29" spans="1:25">
      <c r="A29" s="1667"/>
      <c r="B29" s="2044"/>
      <c r="C29" s="60">
        <v>2015</v>
      </c>
      <c r="D29" s="42"/>
      <c r="E29" s="41"/>
      <c r="F29" s="41"/>
      <c r="G29" s="59">
        <f t="shared" ref="G29:G35" si="2">SUM(D29:F29)</f>
        <v>0</v>
      </c>
      <c r="H29" s="38"/>
      <c r="I29" s="38"/>
      <c r="J29" s="38"/>
      <c r="K29" s="38"/>
      <c r="L29" s="38"/>
      <c r="M29" s="38"/>
      <c r="N29" s="38"/>
      <c r="O29" s="38"/>
      <c r="P29" s="38"/>
      <c r="Q29" s="8"/>
    </row>
    <row r="30" spans="1:25">
      <c r="A30" s="1667"/>
      <c r="B30" s="2044"/>
      <c r="C30" s="60">
        <v>2016</v>
      </c>
      <c r="D30" s="42">
        <v>184</v>
      </c>
      <c r="E30" s="41"/>
      <c r="F30" s="41"/>
      <c r="G30" s="59">
        <f t="shared" si="2"/>
        <v>184</v>
      </c>
      <c r="H30" s="38"/>
      <c r="I30" s="38"/>
      <c r="J30" s="38"/>
      <c r="K30" s="38"/>
      <c r="L30" s="38"/>
      <c r="M30" s="38"/>
      <c r="N30" s="38"/>
      <c r="O30" s="38"/>
      <c r="P30" s="38"/>
      <c r="Q30" s="8"/>
    </row>
    <row r="31" spans="1:25">
      <c r="A31" s="1667"/>
      <c r="B31" s="2044"/>
      <c r="C31" s="60">
        <v>2017</v>
      </c>
      <c r="D31" s="42"/>
      <c r="E31" s="41"/>
      <c r="F31" s="41"/>
      <c r="G31" s="59">
        <f t="shared" si="2"/>
        <v>0</v>
      </c>
      <c r="H31" s="38"/>
      <c r="I31" s="38"/>
      <c r="J31" s="38"/>
      <c r="K31" s="38"/>
      <c r="L31" s="38"/>
      <c r="M31" s="38"/>
      <c r="N31" s="38"/>
      <c r="O31" s="38"/>
      <c r="P31" s="38"/>
      <c r="Q31" s="8"/>
    </row>
    <row r="32" spans="1:25">
      <c r="A32" s="1667"/>
      <c r="B32" s="2044"/>
      <c r="C32" s="60">
        <v>2018</v>
      </c>
      <c r="D32" s="42"/>
      <c r="E32" s="41"/>
      <c r="F32" s="41"/>
      <c r="G32" s="59">
        <f>SUM(D32:F32)</f>
        <v>0</v>
      </c>
      <c r="H32" s="38"/>
      <c r="I32" s="38"/>
      <c r="J32" s="38"/>
      <c r="K32" s="38"/>
      <c r="L32" s="38"/>
      <c r="M32" s="38"/>
      <c r="N32" s="38"/>
      <c r="O32" s="38"/>
      <c r="P32" s="38"/>
      <c r="Q32" s="8"/>
    </row>
    <row r="33" spans="1:17">
      <c r="A33" s="1667"/>
      <c r="B33" s="2044"/>
      <c r="C33" s="61">
        <v>2019</v>
      </c>
      <c r="D33" s="42"/>
      <c r="E33" s="41"/>
      <c r="F33" s="41"/>
      <c r="G33" s="59">
        <f t="shared" si="2"/>
        <v>0</v>
      </c>
      <c r="H33" s="38"/>
      <c r="I33" s="38"/>
      <c r="J33" s="38"/>
      <c r="K33" s="38"/>
      <c r="L33" s="38"/>
      <c r="M33" s="38"/>
      <c r="N33" s="38"/>
      <c r="O33" s="38"/>
      <c r="P33" s="38"/>
      <c r="Q33" s="8"/>
    </row>
    <row r="34" spans="1:17">
      <c r="A34" s="1667"/>
      <c r="B34" s="2044"/>
      <c r="C34" s="60">
        <v>2020</v>
      </c>
      <c r="D34" s="42"/>
      <c r="E34" s="41"/>
      <c r="F34" s="41"/>
      <c r="G34" s="59">
        <f t="shared" si="2"/>
        <v>0</v>
      </c>
      <c r="H34" s="38"/>
      <c r="I34" s="38"/>
      <c r="J34" s="38"/>
      <c r="K34" s="38"/>
      <c r="L34" s="38"/>
      <c r="M34" s="38"/>
      <c r="N34" s="38"/>
      <c r="O34" s="38"/>
      <c r="P34" s="38"/>
      <c r="Q34" s="8"/>
    </row>
    <row r="35" spans="1:17" ht="15" thickBot="1">
      <c r="A35" s="1668"/>
      <c r="B35" s="2045"/>
      <c r="C35" s="62" t="s">
        <v>13</v>
      </c>
      <c r="D35" s="49">
        <f>SUM(D28:D34)</f>
        <v>184</v>
      </c>
      <c r="E35" s="47">
        <f>SUM(E28:E34)</f>
        <v>0</v>
      </c>
      <c r="F35" s="47">
        <f>SUM(F28:F34)</f>
        <v>0</v>
      </c>
      <c r="G35" s="51">
        <f t="shared" si="2"/>
        <v>184</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476" t="s">
        <v>24</v>
      </c>
      <c r="B39" s="477">
        <v>0</v>
      </c>
      <c r="C39" s="69" t="s">
        <v>9</v>
      </c>
      <c r="D39" s="425"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108907</v>
      </c>
      <c r="E42" s="39">
        <v>44418</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108907</v>
      </c>
      <c r="E47" s="75">
        <f>SUM(E40:E46)</f>
        <v>44418</v>
      </c>
      <c r="F47" s="76"/>
      <c r="G47" s="38"/>
      <c r="H47" s="38"/>
    </row>
    <row r="48" spans="1:17" s="38" customFormat="1" ht="15" thickBot="1">
      <c r="A48" s="506"/>
      <c r="B48" s="78"/>
      <c r="C48" s="79"/>
    </row>
    <row r="49" spans="1:15" ht="83.25" customHeight="1">
      <c r="A49" s="427" t="s">
        <v>27</v>
      </c>
      <c r="B49" s="477" t="s">
        <v>8</v>
      </c>
      <c r="C49" s="81" t="s">
        <v>9</v>
      </c>
      <c r="D49" s="425"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2046" t="s">
        <v>37</v>
      </c>
      <c r="B60" s="507"/>
      <c r="C60" s="2043" t="s">
        <v>9</v>
      </c>
      <c r="D60" s="2042" t="s">
        <v>38</v>
      </c>
      <c r="E60" s="416" t="s">
        <v>6</v>
      </c>
      <c r="F60" s="474"/>
      <c r="G60" s="474"/>
      <c r="H60" s="474"/>
      <c r="I60" s="474"/>
      <c r="J60" s="474"/>
      <c r="K60" s="474"/>
      <c r="L60" s="475"/>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27</v>
      </c>
      <c r="E64" s="104">
        <v>27</v>
      </c>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27</v>
      </c>
      <c r="E69" s="107">
        <f>SUM(E62:E68)</f>
        <v>27</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476" t="s">
        <v>39</v>
      </c>
      <c r="B71" s="477" t="s">
        <v>8</v>
      </c>
      <c r="C71" s="69" t="s">
        <v>9</v>
      </c>
      <c r="D71" s="115" t="s">
        <v>40</v>
      </c>
      <c r="E71" s="115" t="s">
        <v>41</v>
      </c>
      <c r="F71" s="116" t="s">
        <v>42</v>
      </c>
      <c r="G71" s="478"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v>2</v>
      </c>
      <c r="F74" s="127"/>
      <c r="G74" s="124">
        <f t="shared" si="5"/>
        <v>2</v>
      </c>
      <c r="H74" s="40">
        <v>2</v>
      </c>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2</v>
      </c>
      <c r="F79" s="106">
        <f>SUM(F72:F78)</f>
        <v>0</v>
      </c>
      <c r="G79" s="129">
        <f>SUM(G72:G78)</f>
        <v>2</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479" t="s">
        <v>45</v>
      </c>
      <c r="B84" s="480" t="s">
        <v>46</v>
      </c>
      <c r="C84" s="141" t="s">
        <v>9</v>
      </c>
      <c r="D84" s="481"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028" t="s">
        <v>56</v>
      </c>
      <c r="B96" s="2029" t="s">
        <v>57</v>
      </c>
      <c r="C96" s="2032" t="s">
        <v>9</v>
      </c>
      <c r="D96" s="1969" t="s">
        <v>58</v>
      </c>
      <c r="E96" s="2031"/>
      <c r="F96" s="430" t="s">
        <v>59</v>
      </c>
      <c r="G96" s="482"/>
      <c r="H96" s="482"/>
      <c r="I96" s="482"/>
      <c r="J96" s="482"/>
      <c r="K96" s="482"/>
      <c r="L96" s="482"/>
      <c r="M96" s="483"/>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028" t="s">
        <v>64</v>
      </c>
      <c r="B107" s="2029" t="s">
        <v>57</v>
      </c>
      <c r="C107" s="2032" t="s">
        <v>9</v>
      </c>
      <c r="D107" s="2041" t="s">
        <v>65</v>
      </c>
      <c r="E107" s="430" t="s">
        <v>66</v>
      </c>
      <c r="F107" s="482"/>
      <c r="G107" s="482"/>
      <c r="H107" s="482"/>
      <c r="I107" s="482"/>
      <c r="J107" s="482"/>
      <c r="K107" s="482"/>
      <c r="L107" s="483"/>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028" t="s">
        <v>67</v>
      </c>
      <c r="B118" s="2029" t="s">
        <v>57</v>
      </c>
      <c r="C118" s="2032" t="s">
        <v>9</v>
      </c>
      <c r="D118" s="2041" t="s">
        <v>68</v>
      </c>
      <c r="E118" s="430" t="s">
        <v>66</v>
      </c>
      <c r="F118" s="482"/>
      <c r="G118" s="482"/>
      <c r="H118" s="482"/>
      <c r="I118" s="482"/>
      <c r="J118" s="482"/>
      <c r="K118" s="482"/>
      <c r="L118" s="483"/>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028" t="s">
        <v>69</v>
      </c>
      <c r="B129" s="2029" t="s">
        <v>57</v>
      </c>
      <c r="C129" s="484" t="s">
        <v>9</v>
      </c>
      <c r="D129" s="433" t="s">
        <v>70</v>
      </c>
      <c r="E129" s="485"/>
      <c r="F129" s="485"/>
      <c r="G129" s="486"/>
      <c r="H129" s="177"/>
      <c r="I129" s="177"/>
      <c r="J129" s="177"/>
      <c r="K129" s="177"/>
      <c r="L129" s="177"/>
      <c r="M129" s="177"/>
      <c r="N129" s="177"/>
    </row>
    <row r="130" spans="1:16" ht="77.25" customHeight="1">
      <c r="A130" s="1441"/>
      <c r="B130" s="1443"/>
      <c r="C130" s="422"/>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030" t="s">
        <v>75</v>
      </c>
      <c r="B142" s="2025" t="s">
        <v>57</v>
      </c>
      <c r="C142" s="2027" t="s">
        <v>9</v>
      </c>
      <c r="D142" s="487" t="s">
        <v>76</v>
      </c>
      <c r="E142" s="488"/>
      <c r="F142" s="488"/>
      <c r="G142" s="488"/>
      <c r="H142" s="488"/>
      <c r="I142" s="489"/>
      <c r="J142" s="2021" t="s">
        <v>77</v>
      </c>
      <c r="K142" s="2022"/>
      <c r="L142" s="2022"/>
      <c r="M142" s="2022"/>
      <c r="N142" s="2023"/>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024" t="s">
        <v>88</v>
      </c>
      <c r="B153" s="2025" t="s">
        <v>57</v>
      </c>
      <c r="C153" s="2026" t="s">
        <v>9</v>
      </c>
      <c r="D153" s="490" t="s">
        <v>89</v>
      </c>
      <c r="E153" s="490"/>
      <c r="F153" s="491"/>
      <c r="G153" s="491"/>
      <c r="H153" s="490" t="s">
        <v>90</v>
      </c>
      <c r="I153" s="490"/>
      <c r="J153" s="492"/>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493"/>
      <c r="F163" s="157"/>
      <c r="G163" s="157"/>
      <c r="H163" s="157"/>
      <c r="I163" s="157"/>
      <c r="J163" s="233"/>
      <c r="K163" s="234"/>
    </row>
    <row r="164" spans="1:18" ht="95.25" customHeight="1">
      <c r="A164" s="443" t="s">
        <v>97</v>
      </c>
      <c r="B164" s="236" t="s">
        <v>98</v>
      </c>
      <c r="C164" s="508" t="s">
        <v>9</v>
      </c>
      <c r="D164" s="238" t="s">
        <v>99</v>
      </c>
      <c r="E164" s="238" t="s">
        <v>100</v>
      </c>
      <c r="F164" s="495" t="s">
        <v>101</v>
      </c>
      <c r="G164" s="238" t="s">
        <v>102</v>
      </c>
      <c r="H164" s="238" t="s">
        <v>103</v>
      </c>
      <c r="I164" s="240" t="s">
        <v>104</v>
      </c>
      <c r="J164" s="445" t="s">
        <v>105</v>
      </c>
      <c r="K164" s="445"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017" t="s">
        <v>108</v>
      </c>
      <c r="B176" s="2014" t="s">
        <v>109</v>
      </c>
      <c r="C176" s="2018" t="s">
        <v>9</v>
      </c>
      <c r="D176" s="446" t="s">
        <v>110</v>
      </c>
      <c r="E176" s="496"/>
      <c r="F176" s="496"/>
      <c r="G176" s="497"/>
      <c r="H176" s="498"/>
      <c r="I176" s="1626" t="s">
        <v>111</v>
      </c>
      <c r="J176" s="2019"/>
      <c r="K176" s="2019"/>
      <c r="L176" s="2019"/>
      <c r="M176" s="2019"/>
      <c r="N176" s="2019"/>
      <c r="O176" s="2020"/>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61"/>
      <c r="B178" s="2038" t="s">
        <v>264</v>
      </c>
      <c r="C178" s="98">
        <v>2014</v>
      </c>
      <c r="D178" s="33"/>
      <c r="E178" s="34"/>
      <c r="F178" s="34"/>
      <c r="G178" s="271">
        <f>SUM(D178:F178)</f>
        <v>0</v>
      </c>
      <c r="H178" s="147"/>
      <c r="I178" s="147"/>
      <c r="J178" s="34"/>
      <c r="K178" s="34"/>
      <c r="L178" s="34"/>
      <c r="M178" s="34"/>
      <c r="N178" s="34"/>
      <c r="O178" s="37"/>
    </row>
    <row r="179" spans="1:15">
      <c r="A179" s="1461"/>
      <c r="B179" s="2039"/>
      <c r="C179" s="102">
        <v>2015</v>
      </c>
      <c r="D179" s="40"/>
      <c r="E179" s="41"/>
      <c r="F179" s="41"/>
      <c r="G179" s="271">
        <f t="shared" ref="G179:G184" si="19">SUM(D179:F179)</f>
        <v>0</v>
      </c>
      <c r="H179" s="272"/>
      <c r="I179" s="104"/>
      <c r="J179" s="41"/>
      <c r="K179" s="41"/>
      <c r="L179" s="41"/>
      <c r="M179" s="41"/>
      <c r="N179" s="41"/>
      <c r="O179" s="85"/>
    </row>
    <row r="180" spans="1:15">
      <c r="A180" s="1461"/>
      <c r="B180" s="2039"/>
      <c r="C180" s="102">
        <v>2016</v>
      </c>
      <c r="D180" s="40">
        <v>3</v>
      </c>
      <c r="E180" s="41">
        <v>1</v>
      </c>
      <c r="F180" s="41"/>
      <c r="G180" s="271">
        <f t="shared" si="19"/>
        <v>4</v>
      </c>
      <c r="H180" s="272"/>
      <c r="I180" s="104">
        <v>4</v>
      </c>
      <c r="J180" s="41"/>
      <c r="K180" s="41"/>
      <c r="L180" s="41"/>
      <c r="M180" s="41"/>
      <c r="N180" s="41"/>
      <c r="O180" s="85"/>
    </row>
    <row r="181" spans="1:15">
      <c r="A181" s="1461"/>
      <c r="B181" s="2039"/>
      <c r="C181" s="102">
        <v>2017</v>
      </c>
      <c r="D181" s="40"/>
      <c r="E181" s="41"/>
      <c r="F181" s="41"/>
      <c r="G181" s="271">
        <f t="shared" si="19"/>
        <v>0</v>
      </c>
      <c r="H181" s="272"/>
      <c r="I181" s="104"/>
      <c r="J181" s="41"/>
      <c r="K181" s="41"/>
      <c r="L181" s="41"/>
      <c r="M181" s="41"/>
      <c r="N181" s="41"/>
      <c r="O181" s="85"/>
    </row>
    <row r="182" spans="1:15">
      <c r="A182" s="1461"/>
      <c r="B182" s="2039"/>
      <c r="C182" s="102">
        <v>2018</v>
      </c>
      <c r="D182" s="40"/>
      <c r="E182" s="41"/>
      <c r="F182" s="41"/>
      <c r="G182" s="271">
        <f t="shared" si="19"/>
        <v>0</v>
      </c>
      <c r="H182" s="272"/>
      <c r="I182" s="104"/>
      <c r="J182" s="41"/>
      <c r="K182" s="41"/>
      <c r="L182" s="41"/>
      <c r="M182" s="41"/>
      <c r="N182" s="41"/>
      <c r="O182" s="85"/>
    </row>
    <row r="183" spans="1:15">
      <c r="A183" s="1461"/>
      <c r="B183" s="2039"/>
      <c r="C183" s="102">
        <v>2019</v>
      </c>
      <c r="D183" s="40"/>
      <c r="E183" s="41"/>
      <c r="F183" s="41"/>
      <c r="G183" s="271">
        <f t="shared" si="19"/>
        <v>0</v>
      </c>
      <c r="H183" s="272"/>
      <c r="I183" s="104"/>
      <c r="J183" s="41"/>
      <c r="K183" s="41"/>
      <c r="L183" s="41"/>
      <c r="M183" s="41"/>
      <c r="N183" s="41"/>
      <c r="O183" s="85"/>
    </row>
    <row r="184" spans="1:15">
      <c r="A184" s="1461"/>
      <c r="B184" s="2039"/>
      <c r="C184" s="102">
        <v>2020</v>
      </c>
      <c r="D184" s="40"/>
      <c r="E184" s="41"/>
      <c r="F184" s="41"/>
      <c r="G184" s="271">
        <f t="shared" si="19"/>
        <v>0</v>
      </c>
      <c r="H184" s="272"/>
      <c r="I184" s="104"/>
      <c r="J184" s="41"/>
      <c r="K184" s="41"/>
      <c r="L184" s="41"/>
      <c r="M184" s="41"/>
      <c r="N184" s="41"/>
      <c r="O184" s="85"/>
    </row>
    <row r="185" spans="1:15" ht="45" customHeight="1" thickBot="1">
      <c r="A185" s="2037"/>
      <c r="B185" s="2040"/>
      <c r="C185" s="105" t="s">
        <v>13</v>
      </c>
      <c r="D185" s="131">
        <f>SUM(D178:D184)</f>
        <v>3</v>
      </c>
      <c r="E185" s="108">
        <f>SUM(E178:E184)</f>
        <v>1</v>
      </c>
      <c r="F185" s="108">
        <f>SUM(F178:F184)</f>
        <v>0</v>
      </c>
      <c r="G185" s="212">
        <f t="shared" ref="G185:O185" si="20">SUM(G178:G184)</f>
        <v>4</v>
      </c>
      <c r="H185" s="273">
        <f t="shared" si="20"/>
        <v>0</v>
      </c>
      <c r="I185" s="107">
        <f t="shared" si="20"/>
        <v>4</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926" t="s">
        <v>117</v>
      </c>
      <c r="B187" s="2014" t="s">
        <v>109</v>
      </c>
      <c r="C187" s="1398" t="s">
        <v>9</v>
      </c>
      <c r="D187" s="1400" t="s">
        <v>118</v>
      </c>
      <c r="E187" s="2015"/>
      <c r="F187" s="2015"/>
      <c r="G187" s="2016"/>
      <c r="H187" s="1930"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c r="F191" s="41"/>
      <c r="G191" s="279">
        <f t="shared" si="21"/>
        <v>0</v>
      </c>
      <c r="H191" s="104"/>
      <c r="I191" s="41"/>
      <c r="J191" s="41"/>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f t="shared" si="22"/>
        <v>0</v>
      </c>
      <c r="F196" s="108">
        <f t="shared" si="22"/>
        <v>0</v>
      </c>
      <c r="G196" s="280">
        <f t="shared" si="22"/>
        <v>0</v>
      </c>
      <c r="H196" s="107">
        <f t="shared" si="22"/>
        <v>0</v>
      </c>
      <c r="I196" s="108">
        <f t="shared" si="22"/>
        <v>0</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499" t="s">
        <v>129</v>
      </c>
      <c r="B201" s="285" t="s">
        <v>109</v>
      </c>
      <c r="C201" s="286" t="s">
        <v>9</v>
      </c>
      <c r="D201" s="450" t="s">
        <v>130</v>
      </c>
      <c r="E201" s="288" t="s">
        <v>131</v>
      </c>
      <c r="F201" s="288" t="s">
        <v>132</v>
      </c>
      <c r="G201" s="286" t="s">
        <v>133</v>
      </c>
      <c r="H201" s="500" t="s">
        <v>134</v>
      </c>
      <c r="I201" s="452" t="s">
        <v>135</v>
      </c>
      <c r="J201" s="453"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501" t="s">
        <v>139</v>
      </c>
      <c r="B212" s="307" t="s">
        <v>140</v>
      </c>
      <c r="C212" s="308">
        <v>2014</v>
      </c>
      <c r="D212" s="309">
        <v>2015</v>
      </c>
      <c r="E212" s="309">
        <v>2016</v>
      </c>
      <c r="F212" s="309">
        <v>2017</v>
      </c>
      <c r="G212" s="309">
        <v>2018</v>
      </c>
      <c r="H212" s="309">
        <v>2019</v>
      </c>
      <c r="I212" s="310">
        <v>2020</v>
      </c>
    </row>
    <row r="213" spans="1:12" ht="15" customHeight="1">
      <c r="A213" t="s">
        <v>141</v>
      </c>
      <c r="B213" s="1498" t="s">
        <v>265</v>
      </c>
      <c r="C213" s="73"/>
      <c r="D213" s="127"/>
      <c r="E213" s="127">
        <v>24018.48</v>
      </c>
      <c r="F213" s="127"/>
      <c r="G213" s="127"/>
      <c r="H213" s="127"/>
      <c r="I213" s="311"/>
    </row>
    <row r="214" spans="1:12">
      <c r="A214" t="s">
        <v>142</v>
      </c>
      <c r="B214" s="1499"/>
      <c r="C214" s="73"/>
      <c r="D214" s="127"/>
      <c r="E214" s="127"/>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v>2507</v>
      </c>
      <c r="F216" s="127"/>
      <c r="G216" s="127"/>
      <c r="H216" s="127"/>
      <c r="I216" s="311"/>
    </row>
    <row r="217" spans="1:12">
      <c r="A217" t="s">
        <v>145</v>
      </c>
      <c r="B217" s="1499"/>
      <c r="C217" s="73"/>
      <c r="D217" s="127"/>
      <c r="E217" s="127">
        <f>E213-E216</f>
        <v>21511.48</v>
      </c>
      <c r="F217" s="127"/>
      <c r="G217" s="127"/>
      <c r="H217" s="127"/>
      <c r="I217" s="311"/>
    </row>
    <row r="218" spans="1:12" ht="28.8">
      <c r="A218" s="31" t="s">
        <v>146</v>
      </c>
      <c r="B218" s="1499"/>
      <c r="C218" s="73"/>
      <c r="D218" s="127"/>
      <c r="E218" s="127">
        <v>56869.77</v>
      </c>
      <c r="F218" s="127"/>
      <c r="G218" s="127"/>
      <c r="H218" s="127"/>
      <c r="I218" s="311"/>
    </row>
    <row r="219" spans="1:12" ht="15" thickBot="1">
      <c r="A219" s="312"/>
      <c r="B219" s="1500"/>
      <c r="C219" s="45" t="s">
        <v>13</v>
      </c>
      <c r="D219" s="313">
        <f>SUM(D214:D218)</f>
        <v>0</v>
      </c>
      <c r="E219" s="313">
        <f t="shared" ref="E219:I219" si="24">SUM(E214:E218)</f>
        <v>80888.25</v>
      </c>
      <c r="F219" s="313">
        <f t="shared" si="24"/>
        <v>0</v>
      </c>
      <c r="G219" s="313">
        <f t="shared" si="24"/>
        <v>0</v>
      </c>
      <c r="H219" s="313">
        <f t="shared" si="24"/>
        <v>0</v>
      </c>
      <c r="I219" s="313">
        <f t="shared" si="24"/>
        <v>0</v>
      </c>
    </row>
    <row r="227" spans="1:1">
      <c r="A227" s="31"/>
    </row>
  </sheetData>
  <mergeCells count="58">
    <mergeCell ref="D26:G26"/>
    <mergeCell ref="B1:F1"/>
    <mergeCell ref="F3:O3"/>
    <mergeCell ref="A4:O10"/>
    <mergeCell ref="D15:G15"/>
    <mergeCell ref="A17:B24"/>
    <mergeCell ref="A28:A35"/>
    <mergeCell ref="B28:B35"/>
    <mergeCell ref="A40:B47"/>
    <mergeCell ref="A50:B58"/>
    <mergeCell ref="A60:A61"/>
    <mergeCell ref="A109:B116"/>
    <mergeCell ref="D60:D61"/>
    <mergeCell ref="A62:B69"/>
    <mergeCell ref="A72:B79"/>
    <mergeCell ref="A85:B92"/>
    <mergeCell ref="A96:A97"/>
    <mergeCell ref="B96:B97"/>
    <mergeCell ref="C96:C97"/>
    <mergeCell ref="D96:E96"/>
    <mergeCell ref="C60:C61"/>
    <mergeCell ref="A98:B105"/>
    <mergeCell ref="A107:A108"/>
    <mergeCell ref="B107:B108"/>
    <mergeCell ref="C107:C108"/>
    <mergeCell ref="D107:D108"/>
    <mergeCell ref="A129:A130"/>
    <mergeCell ref="B129:B130"/>
    <mergeCell ref="A131:B137"/>
    <mergeCell ref="A142:A143"/>
    <mergeCell ref="B142:B143"/>
    <mergeCell ref="A118:A119"/>
    <mergeCell ref="B118:B119"/>
    <mergeCell ref="C118:C119"/>
    <mergeCell ref="D118:D119"/>
    <mergeCell ref="A120:B127"/>
    <mergeCell ref="J142:N142"/>
    <mergeCell ref="A153:A154"/>
    <mergeCell ref="B153:B154"/>
    <mergeCell ref="C153:C154"/>
    <mergeCell ref="A155:B162"/>
    <mergeCell ref="A144:B151"/>
    <mergeCell ref="C142:C143"/>
    <mergeCell ref="A165:B172"/>
    <mergeCell ref="A189:B196"/>
    <mergeCell ref="A202:B209"/>
    <mergeCell ref="B213:B219"/>
    <mergeCell ref="I176:O176"/>
    <mergeCell ref="A178:A185"/>
    <mergeCell ref="B178:B185"/>
    <mergeCell ref="A187:A188"/>
    <mergeCell ref="B187:B188"/>
    <mergeCell ref="C187:C188"/>
    <mergeCell ref="D187:G187"/>
    <mergeCell ref="H187:L187"/>
    <mergeCell ref="A176:A177"/>
    <mergeCell ref="B176:B177"/>
    <mergeCell ref="C176:C17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Y227"/>
  <sheetViews>
    <sheetView topLeftCell="A211"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266</v>
      </c>
      <c r="C1" s="1471"/>
      <c r="D1" s="1471"/>
      <c r="E1" s="1471"/>
      <c r="F1" s="1471"/>
    </row>
    <row r="2" spans="1:25" s="2" customFormat="1" ht="20.100000000000001" customHeight="1" thickBot="1"/>
    <row r="3" spans="1:25" s="5" customFormat="1" ht="20.100000000000001" customHeight="1">
      <c r="A3" s="509" t="s">
        <v>2</v>
      </c>
      <c r="B3" s="510"/>
      <c r="C3" s="510"/>
      <c r="D3" s="510"/>
      <c r="E3" s="510"/>
      <c r="F3" s="2057"/>
      <c r="G3" s="2057"/>
      <c r="H3" s="2057"/>
      <c r="I3" s="2057"/>
      <c r="J3" s="2057"/>
      <c r="K3" s="2057"/>
      <c r="L3" s="2057"/>
      <c r="M3" s="2057"/>
      <c r="N3" s="2057"/>
      <c r="O3" s="2058"/>
    </row>
    <row r="4" spans="1:25" s="5" customFormat="1" ht="20.100000000000001" customHeight="1">
      <c r="A4" s="1982" t="s">
        <v>3</v>
      </c>
      <c r="B4" s="1475"/>
      <c r="C4" s="1475"/>
      <c r="D4" s="1475"/>
      <c r="E4" s="1475"/>
      <c r="F4" s="1475"/>
      <c r="G4" s="1475"/>
      <c r="H4" s="1475"/>
      <c r="I4" s="1475"/>
      <c r="J4" s="1475"/>
      <c r="K4" s="1475"/>
      <c r="L4" s="1475"/>
      <c r="M4" s="1475"/>
      <c r="N4" s="1475"/>
      <c r="O4" s="1476"/>
    </row>
    <row r="5" spans="1:25" s="5" customFormat="1" ht="20.100000000000001" customHeight="1">
      <c r="A5" s="1982"/>
      <c r="B5" s="1475"/>
      <c r="C5" s="1475"/>
      <c r="D5" s="1475"/>
      <c r="E5" s="1475"/>
      <c r="F5" s="1475"/>
      <c r="G5" s="1475"/>
      <c r="H5" s="1475"/>
      <c r="I5" s="1475"/>
      <c r="J5" s="1475"/>
      <c r="K5" s="1475"/>
      <c r="L5" s="1475"/>
      <c r="M5" s="1475"/>
      <c r="N5" s="1475"/>
      <c r="O5" s="1476"/>
    </row>
    <row r="6" spans="1:25" s="5" customFormat="1" ht="20.100000000000001" customHeight="1">
      <c r="A6" s="1982"/>
      <c r="B6" s="1475"/>
      <c r="C6" s="1475"/>
      <c r="D6" s="1475"/>
      <c r="E6" s="1475"/>
      <c r="F6" s="1475"/>
      <c r="G6" s="1475"/>
      <c r="H6" s="1475"/>
      <c r="I6" s="1475"/>
      <c r="J6" s="1475"/>
      <c r="K6" s="1475"/>
      <c r="L6" s="1475"/>
      <c r="M6" s="1475"/>
      <c r="N6" s="1475"/>
      <c r="O6" s="1476"/>
    </row>
    <row r="7" spans="1:25" s="5" customFormat="1" ht="20.100000000000001" customHeight="1">
      <c r="A7" s="1982"/>
      <c r="B7" s="1475"/>
      <c r="C7" s="1475"/>
      <c r="D7" s="1475"/>
      <c r="E7" s="1475"/>
      <c r="F7" s="1475"/>
      <c r="G7" s="1475"/>
      <c r="H7" s="1475"/>
      <c r="I7" s="1475"/>
      <c r="J7" s="1475"/>
      <c r="K7" s="1475"/>
      <c r="L7" s="1475"/>
      <c r="M7" s="1475"/>
      <c r="N7" s="1475"/>
      <c r="O7" s="1476"/>
    </row>
    <row r="8" spans="1:25" s="5" customFormat="1" ht="20.100000000000001" customHeight="1">
      <c r="A8" s="1982"/>
      <c r="B8" s="1475"/>
      <c r="C8" s="1475"/>
      <c r="D8" s="1475"/>
      <c r="E8" s="1475"/>
      <c r="F8" s="1475"/>
      <c r="G8" s="1475"/>
      <c r="H8" s="1475"/>
      <c r="I8" s="1475"/>
      <c r="J8" s="1475"/>
      <c r="K8" s="1475"/>
      <c r="L8" s="1475"/>
      <c r="M8" s="1475"/>
      <c r="N8" s="1475"/>
      <c r="O8" s="1476"/>
    </row>
    <row r="9" spans="1:25" s="5" customFormat="1" ht="20.100000000000001" customHeight="1">
      <c r="A9" s="1982"/>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504"/>
      <c r="B15" s="505"/>
      <c r="C15" s="11"/>
      <c r="D15" s="1983" t="s">
        <v>5</v>
      </c>
      <c r="E15" s="2051"/>
      <c r="F15" s="2051"/>
      <c r="G15" s="2051"/>
      <c r="H15" s="423"/>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6</v>
      </c>
      <c r="E19" s="41"/>
      <c r="F19" s="41"/>
      <c r="G19" s="35">
        <f t="shared" si="0"/>
        <v>6</v>
      </c>
      <c r="H19" s="42">
        <v>6</v>
      </c>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6</v>
      </c>
      <c r="E24" s="47">
        <f>SUM(E17:E23)</f>
        <v>0</v>
      </c>
      <c r="F24" s="47">
        <f>SUM(F17:F23)</f>
        <v>0</v>
      </c>
      <c r="G24" s="48">
        <f>SUM(D24:F24)</f>
        <v>6</v>
      </c>
      <c r="H24" s="49">
        <f>SUM(H17:H23)</f>
        <v>6</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504"/>
      <c r="B26" s="505"/>
      <c r="C26" s="53"/>
      <c r="D26" s="1988" t="s">
        <v>5</v>
      </c>
      <c r="E26" s="2047"/>
      <c r="F26" s="2047"/>
      <c r="G26" s="2048"/>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c r="B28" s="2056" t="s">
        <v>267</v>
      </c>
      <c r="C28" s="58">
        <v>2014</v>
      </c>
      <c r="D28" s="36"/>
      <c r="E28" s="34"/>
      <c r="F28" s="34"/>
      <c r="G28" s="59">
        <f>SUM(D28:F28)</f>
        <v>0</v>
      </c>
      <c r="H28" s="38"/>
      <c r="I28" s="38"/>
      <c r="J28" s="38"/>
      <c r="K28" s="38"/>
      <c r="L28" s="38"/>
      <c r="M28" s="38"/>
      <c r="N28" s="38"/>
      <c r="O28" s="38"/>
      <c r="P28" s="38"/>
      <c r="Q28" s="8"/>
    </row>
    <row r="29" spans="1:25">
      <c r="A29" s="2054"/>
      <c r="B29" s="2056"/>
      <c r="C29" s="60">
        <v>2015</v>
      </c>
      <c r="D29" s="42"/>
      <c r="E29" s="41"/>
      <c r="F29" s="41"/>
      <c r="G29" s="59">
        <f t="shared" ref="G29:G35" si="2">SUM(D29:F29)</f>
        <v>0</v>
      </c>
      <c r="H29" s="38"/>
      <c r="I29" s="38"/>
      <c r="J29" s="38"/>
      <c r="K29" s="38"/>
      <c r="L29" s="38"/>
      <c r="M29" s="38"/>
      <c r="N29" s="38"/>
      <c r="O29" s="38"/>
      <c r="P29" s="38"/>
      <c r="Q29" s="8"/>
    </row>
    <row r="30" spans="1:25">
      <c r="A30" s="2054"/>
      <c r="B30" s="2056"/>
      <c r="C30" s="60">
        <v>2016</v>
      </c>
      <c r="D30" s="42">
        <v>53050</v>
      </c>
      <c r="E30" s="41"/>
      <c r="F30" s="41"/>
      <c r="G30" s="59">
        <f t="shared" si="2"/>
        <v>53050</v>
      </c>
      <c r="H30" s="38"/>
      <c r="I30" s="38"/>
      <c r="J30" s="38"/>
      <c r="K30" s="38"/>
      <c r="L30" s="38"/>
      <c r="M30" s="38"/>
      <c r="N30" s="38"/>
      <c r="O30" s="38"/>
      <c r="P30" s="38"/>
      <c r="Q30" s="8"/>
    </row>
    <row r="31" spans="1:25">
      <c r="A31" s="2054"/>
      <c r="B31" s="2056"/>
      <c r="C31" s="60">
        <v>2017</v>
      </c>
      <c r="D31" s="42"/>
      <c r="E31" s="41"/>
      <c r="F31" s="41"/>
      <c r="G31" s="59">
        <f t="shared" si="2"/>
        <v>0</v>
      </c>
      <c r="H31" s="38"/>
      <c r="I31" s="38"/>
      <c r="J31" s="38"/>
      <c r="K31" s="38"/>
      <c r="L31" s="38"/>
      <c r="M31" s="38"/>
      <c r="N31" s="38"/>
      <c r="O31" s="38"/>
      <c r="P31" s="38"/>
      <c r="Q31" s="8"/>
    </row>
    <row r="32" spans="1:25">
      <c r="A32" s="2054"/>
      <c r="B32" s="2056"/>
      <c r="C32" s="60">
        <v>2018</v>
      </c>
      <c r="D32" s="42"/>
      <c r="E32" s="41"/>
      <c r="F32" s="41"/>
      <c r="G32" s="59">
        <f>SUM(D32:F32)</f>
        <v>0</v>
      </c>
      <c r="H32" s="38"/>
      <c r="I32" s="38"/>
      <c r="J32" s="38"/>
      <c r="K32" s="38"/>
      <c r="L32" s="38"/>
      <c r="M32" s="38"/>
      <c r="N32" s="38"/>
      <c r="O32" s="38"/>
      <c r="P32" s="38"/>
      <c r="Q32" s="8"/>
    </row>
    <row r="33" spans="1:17">
      <c r="A33" s="2054"/>
      <c r="B33" s="2056"/>
      <c r="C33" s="61">
        <v>2019</v>
      </c>
      <c r="D33" s="42"/>
      <c r="E33" s="41"/>
      <c r="F33" s="41"/>
      <c r="G33" s="59">
        <f t="shared" si="2"/>
        <v>0</v>
      </c>
      <c r="H33" s="38"/>
      <c r="I33" s="38"/>
      <c r="J33" s="38"/>
      <c r="K33" s="38"/>
      <c r="L33" s="38"/>
      <c r="M33" s="38"/>
      <c r="N33" s="38"/>
      <c r="O33" s="38"/>
      <c r="P33" s="38"/>
      <c r="Q33" s="8"/>
    </row>
    <row r="34" spans="1:17">
      <c r="A34" s="2054"/>
      <c r="B34" s="2056"/>
      <c r="C34" s="60">
        <v>2020</v>
      </c>
      <c r="D34" s="42"/>
      <c r="E34" s="41"/>
      <c r="F34" s="41"/>
      <c r="G34" s="59">
        <f t="shared" si="2"/>
        <v>0</v>
      </c>
      <c r="H34" s="38"/>
      <c r="I34" s="38"/>
      <c r="J34" s="38"/>
      <c r="K34" s="38"/>
      <c r="L34" s="38"/>
      <c r="M34" s="38"/>
      <c r="N34" s="38"/>
      <c r="O34" s="38"/>
      <c r="P34" s="38"/>
      <c r="Q34" s="8"/>
    </row>
    <row r="35" spans="1:17" ht="20.25" customHeight="1" thickBot="1">
      <c r="A35" s="2055"/>
      <c r="B35" s="2056"/>
      <c r="C35" s="62" t="s">
        <v>13</v>
      </c>
      <c r="D35" s="49">
        <f>SUM(D28:D34)</f>
        <v>53050</v>
      </c>
      <c r="E35" s="47">
        <f>SUM(E28:E34)</f>
        <v>0</v>
      </c>
      <c r="F35" s="47">
        <f>SUM(F28:F34)</f>
        <v>0</v>
      </c>
      <c r="G35" s="51">
        <f t="shared" si="2"/>
        <v>53050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476" t="s">
        <v>24</v>
      </c>
      <c r="B39" s="477" t="s">
        <v>8</v>
      </c>
      <c r="C39" s="69" t="s">
        <v>9</v>
      </c>
      <c r="D39" s="425" t="s">
        <v>25</v>
      </c>
      <c r="E39" s="71" t="s">
        <v>26</v>
      </c>
      <c r="F39" s="72"/>
      <c r="G39" s="30"/>
      <c r="H39" s="30"/>
    </row>
    <row r="40" spans="1:17">
      <c r="A40" s="1407" t="s">
        <v>268</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148661</v>
      </c>
      <c r="E42" s="39">
        <v>89774</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148661</v>
      </c>
      <c r="E47" s="75">
        <f>SUM(E40:E46)</f>
        <v>89774</v>
      </c>
      <c r="F47" s="76"/>
      <c r="G47" s="38"/>
      <c r="H47" s="38"/>
    </row>
    <row r="48" spans="1:17" s="38" customFormat="1" ht="15" thickBot="1">
      <c r="A48" s="506"/>
      <c r="B48" s="78"/>
      <c r="C48" s="79"/>
    </row>
    <row r="49" spans="1:15" ht="83.25" customHeight="1">
      <c r="A49" s="427" t="s">
        <v>27</v>
      </c>
      <c r="B49" s="477" t="s">
        <v>8</v>
      </c>
      <c r="C49" s="81" t="s">
        <v>9</v>
      </c>
      <c r="D49" s="425"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v>0</v>
      </c>
      <c r="E53" s="41">
        <v>0</v>
      </c>
      <c r="F53" s="41">
        <v>0</v>
      </c>
      <c r="G53" s="41">
        <v>0</v>
      </c>
      <c r="H53" s="41">
        <v>0</v>
      </c>
      <c r="I53" s="41">
        <v>0</v>
      </c>
      <c r="J53" s="41">
        <v>0</v>
      </c>
      <c r="K53" s="85">
        <v>0</v>
      </c>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2046" t="s">
        <v>37</v>
      </c>
      <c r="B60" s="507"/>
      <c r="C60" s="2043" t="s">
        <v>9</v>
      </c>
      <c r="D60" s="2053" t="s">
        <v>38</v>
      </c>
      <c r="E60" s="416" t="s">
        <v>6</v>
      </c>
      <c r="F60" s="474"/>
      <c r="G60" s="474"/>
      <c r="H60" s="474"/>
      <c r="I60" s="474"/>
      <c r="J60" s="474"/>
      <c r="K60" s="474"/>
      <c r="L60" s="475"/>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1</v>
      </c>
      <c r="E64" s="104">
        <v>1</v>
      </c>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1</v>
      </c>
      <c r="E69" s="107">
        <f>SUM(E62:E68)</f>
        <v>1</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476" t="s">
        <v>39</v>
      </c>
      <c r="B71" s="477" t="s">
        <v>8</v>
      </c>
      <c r="C71" s="69" t="s">
        <v>9</v>
      </c>
      <c r="D71" s="115" t="s">
        <v>40</v>
      </c>
      <c r="E71" s="115" t="s">
        <v>41</v>
      </c>
      <c r="F71" s="116" t="s">
        <v>42</v>
      </c>
      <c r="G71" s="478"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v>0</v>
      </c>
      <c r="E74" s="127">
        <v>0</v>
      </c>
      <c r="F74" s="127">
        <v>0</v>
      </c>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479" t="s">
        <v>45</v>
      </c>
      <c r="B84" s="480" t="s">
        <v>46</v>
      </c>
      <c r="C84" s="141" t="s">
        <v>9</v>
      </c>
      <c r="D84" s="481"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028" t="s">
        <v>56</v>
      </c>
      <c r="B96" s="2029" t="s">
        <v>57</v>
      </c>
      <c r="C96" s="2032" t="s">
        <v>9</v>
      </c>
      <c r="D96" s="1969" t="s">
        <v>58</v>
      </c>
      <c r="E96" s="2031"/>
      <c r="F96" s="430" t="s">
        <v>59</v>
      </c>
      <c r="G96" s="482"/>
      <c r="H96" s="482"/>
      <c r="I96" s="482"/>
      <c r="J96" s="482"/>
      <c r="K96" s="482"/>
      <c r="L96" s="482"/>
      <c r="M96" s="483"/>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028" t="s">
        <v>64</v>
      </c>
      <c r="B107" s="2029" t="s">
        <v>57</v>
      </c>
      <c r="C107" s="2032" t="s">
        <v>9</v>
      </c>
      <c r="D107" s="2052" t="s">
        <v>65</v>
      </c>
      <c r="E107" s="430" t="s">
        <v>66</v>
      </c>
      <c r="F107" s="482"/>
      <c r="G107" s="482"/>
      <c r="H107" s="482"/>
      <c r="I107" s="482"/>
      <c r="J107" s="482"/>
      <c r="K107" s="482"/>
      <c r="L107" s="483"/>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028" t="s">
        <v>67</v>
      </c>
      <c r="B118" s="2029" t="s">
        <v>57</v>
      </c>
      <c r="C118" s="2032" t="s">
        <v>9</v>
      </c>
      <c r="D118" s="2052" t="s">
        <v>68</v>
      </c>
      <c r="E118" s="430" t="s">
        <v>66</v>
      </c>
      <c r="F118" s="482"/>
      <c r="G118" s="482"/>
      <c r="H118" s="482"/>
      <c r="I118" s="482"/>
      <c r="J118" s="482"/>
      <c r="K118" s="482"/>
      <c r="L118" s="483"/>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028" t="s">
        <v>69</v>
      </c>
      <c r="B129" s="2029" t="s">
        <v>57</v>
      </c>
      <c r="C129" s="484" t="s">
        <v>9</v>
      </c>
      <c r="D129" s="433" t="s">
        <v>70</v>
      </c>
      <c r="E129" s="485"/>
      <c r="F129" s="485"/>
      <c r="G129" s="486"/>
      <c r="H129" s="177"/>
      <c r="I129" s="177"/>
      <c r="J129" s="177"/>
      <c r="K129" s="177"/>
      <c r="L129" s="177"/>
      <c r="M129" s="177"/>
      <c r="N129" s="177"/>
    </row>
    <row r="130" spans="1:16" ht="77.25" customHeight="1">
      <c r="A130" s="1441"/>
      <c r="B130" s="1443"/>
      <c r="C130" s="422"/>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030" t="s">
        <v>75</v>
      </c>
      <c r="B142" s="2025" t="s">
        <v>57</v>
      </c>
      <c r="C142" s="2027" t="s">
        <v>9</v>
      </c>
      <c r="D142" s="487" t="s">
        <v>76</v>
      </c>
      <c r="E142" s="488"/>
      <c r="F142" s="488"/>
      <c r="G142" s="488"/>
      <c r="H142" s="488"/>
      <c r="I142" s="489"/>
      <c r="J142" s="2021" t="s">
        <v>77</v>
      </c>
      <c r="K142" s="2022"/>
      <c r="L142" s="2022"/>
      <c r="M142" s="2022"/>
      <c r="N142" s="2023"/>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024" t="s">
        <v>88</v>
      </c>
      <c r="B153" s="2025" t="s">
        <v>57</v>
      </c>
      <c r="C153" s="2026" t="s">
        <v>9</v>
      </c>
      <c r="D153" s="490" t="s">
        <v>89</v>
      </c>
      <c r="E153" s="490"/>
      <c r="F153" s="491"/>
      <c r="G153" s="491"/>
      <c r="H153" s="490" t="s">
        <v>90</v>
      </c>
      <c r="I153" s="490"/>
      <c r="J153" s="492"/>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493"/>
      <c r="F163" s="157"/>
      <c r="G163" s="157"/>
      <c r="H163" s="157"/>
      <c r="I163" s="157"/>
      <c r="J163" s="233"/>
      <c r="K163" s="234"/>
    </row>
    <row r="164" spans="1:18" ht="95.25" customHeight="1">
      <c r="A164" s="443" t="s">
        <v>97</v>
      </c>
      <c r="B164" s="236" t="s">
        <v>98</v>
      </c>
      <c r="C164" s="511" t="s">
        <v>9</v>
      </c>
      <c r="D164" s="238" t="s">
        <v>99</v>
      </c>
      <c r="E164" s="238" t="s">
        <v>100</v>
      </c>
      <c r="F164" s="495" t="s">
        <v>101</v>
      </c>
      <c r="G164" s="238" t="s">
        <v>102</v>
      </c>
      <c r="H164" s="238" t="s">
        <v>103</v>
      </c>
      <c r="I164" s="240" t="s">
        <v>104</v>
      </c>
      <c r="J164" s="445" t="s">
        <v>105</v>
      </c>
      <c r="K164" s="445"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017" t="s">
        <v>108</v>
      </c>
      <c r="B176" s="2014" t="s">
        <v>109</v>
      </c>
      <c r="C176" s="2018" t="s">
        <v>9</v>
      </c>
      <c r="D176" s="446" t="s">
        <v>110</v>
      </c>
      <c r="E176" s="496"/>
      <c r="F176" s="496"/>
      <c r="G176" s="497"/>
      <c r="H176" s="498"/>
      <c r="I176" s="1626" t="s">
        <v>111</v>
      </c>
      <c r="J176" s="2019"/>
      <c r="K176" s="2019"/>
      <c r="L176" s="2019"/>
      <c r="M176" s="2019"/>
      <c r="N176" s="2019"/>
      <c r="O176" s="2020"/>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31</v>
      </c>
      <c r="E180" s="41"/>
      <c r="F180" s="41"/>
      <c r="G180" s="271">
        <f t="shared" si="19"/>
        <v>31</v>
      </c>
      <c r="H180" s="272">
        <v>22</v>
      </c>
      <c r="I180" s="104">
        <v>31</v>
      </c>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31</v>
      </c>
      <c r="E185" s="108">
        <f>SUM(E178:E184)</f>
        <v>0</v>
      </c>
      <c r="F185" s="108">
        <f>SUM(F178:F184)</f>
        <v>0</v>
      </c>
      <c r="G185" s="212">
        <f t="shared" ref="G185:O185" si="20">SUM(G178:G184)</f>
        <v>31</v>
      </c>
      <c r="H185" s="273">
        <f t="shared" si="20"/>
        <v>22</v>
      </c>
      <c r="I185" s="107">
        <f t="shared" si="20"/>
        <v>31</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926" t="s">
        <v>117</v>
      </c>
      <c r="B187" s="2014" t="s">
        <v>109</v>
      </c>
      <c r="C187" s="1398" t="s">
        <v>9</v>
      </c>
      <c r="D187" s="1400" t="s">
        <v>118</v>
      </c>
      <c r="E187" s="2015"/>
      <c r="F187" s="2015"/>
      <c r="G187" s="2016"/>
      <c r="H187" s="1930"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212</v>
      </c>
      <c r="E191" s="41"/>
      <c r="F191" s="41"/>
      <c r="G191" s="279">
        <f t="shared" si="21"/>
        <v>212</v>
      </c>
      <c r="H191" s="104"/>
      <c r="I191" s="41">
        <v>22</v>
      </c>
      <c r="J191" s="41">
        <v>168</v>
      </c>
      <c r="K191" s="41">
        <v>22</v>
      </c>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212</v>
      </c>
      <c r="E196" s="108">
        <f t="shared" si="22"/>
        <v>0</v>
      </c>
      <c r="F196" s="108">
        <f t="shared" si="22"/>
        <v>0</v>
      </c>
      <c r="G196" s="280">
        <f t="shared" si="22"/>
        <v>212</v>
      </c>
      <c r="H196" s="107">
        <f t="shared" si="22"/>
        <v>0</v>
      </c>
      <c r="I196" s="108">
        <f t="shared" si="22"/>
        <v>22</v>
      </c>
      <c r="J196" s="108">
        <f t="shared" si="22"/>
        <v>168</v>
      </c>
      <c r="K196" s="108">
        <f t="shared" si="22"/>
        <v>22</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499" t="s">
        <v>129</v>
      </c>
      <c r="B201" s="285" t="s">
        <v>109</v>
      </c>
      <c r="C201" s="286" t="s">
        <v>9</v>
      </c>
      <c r="D201" s="450" t="s">
        <v>130</v>
      </c>
      <c r="E201" s="288" t="s">
        <v>131</v>
      </c>
      <c r="F201" s="288" t="s">
        <v>132</v>
      </c>
      <c r="G201" s="286" t="s">
        <v>133</v>
      </c>
      <c r="H201" s="500" t="s">
        <v>134</v>
      </c>
      <c r="I201" s="452" t="s">
        <v>135</v>
      </c>
      <c r="J201" s="453"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501" t="s">
        <v>139</v>
      </c>
      <c r="B212" s="307" t="s">
        <v>140</v>
      </c>
      <c r="C212" s="308">
        <v>2014</v>
      </c>
      <c r="D212" s="309">
        <v>2015</v>
      </c>
      <c r="E212" s="309">
        <v>2016</v>
      </c>
      <c r="F212" s="309">
        <v>2017</v>
      </c>
      <c r="G212" s="309">
        <v>2018</v>
      </c>
      <c r="H212" s="309">
        <v>2019</v>
      </c>
      <c r="I212" s="310">
        <v>2020</v>
      </c>
    </row>
    <row r="213" spans="1:12" ht="15" customHeight="1">
      <c r="A213" t="s">
        <v>141</v>
      </c>
      <c r="B213" s="1498" t="s">
        <v>269</v>
      </c>
      <c r="C213" s="73"/>
      <c r="D213" s="127"/>
      <c r="E213" s="127">
        <v>192469.41</v>
      </c>
      <c r="F213" s="127"/>
      <c r="G213" s="127"/>
      <c r="H213" s="127"/>
      <c r="I213" s="311"/>
    </row>
    <row r="214" spans="1:12">
      <c r="A214" t="s">
        <v>142</v>
      </c>
      <c r="B214" s="1499"/>
      <c r="C214" s="73"/>
      <c r="D214" s="127"/>
      <c r="E214" s="127">
        <v>80071.67</v>
      </c>
      <c r="F214" s="127"/>
      <c r="G214" s="127"/>
      <c r="H214" s="127"/>
      <c r="I214" s="311"/>
    </row>
    <row r="215" spans="1:12">
      <c r="A215" t="s">
        <v>143</v>
      </c>
      <c r="B215" s="1499"/>
      <c r="C215" s="73"/>
      <c r="D215" s="127"/>
      <c r="E215" s="127">
        <v>0</v>
      </c>
      <c r="F215" s="127"/>
      <c r="G215" s="127"/>
      <c r="H215" s="127"/>
      <c r="I215" s="311"/>
    </row>
    <row r="216" spans="1:12">
      <c r="A216" t="s">
        <v>144</v>
      </c>
      <c r="B216" s="1499"/>
      <c r="C216" s="73"/>
      <c r="D216" s="127"/>
      <c r="E216" s="127">
        <v>0</v>
      </c>
      <c r="F216" s="127"/>
      <c r="G216" s="127"/>
      <c r="H216" s="127"/>
      <c r="I216" s="311"/>
    </row>
    <row r="217" spans="1:12">
      <c r="A217" t="s">
        <v>145</v>
      </c>
      <c r="B217" s="1499"/>
      <c r="C217" s="73"/>
      <c r="D217" s="127"/>
      <c r="E217" s="127">
        <v>1505.28</v>
      </c>
      <c r="F217" s="127"/>
      <c r="G217" s="127"/>
      <c r="H217" s="127"/>
      <c r="I217" s="311"/>
    </row>
    <row r="218" spans="1:12" ht="28.8">
      <c r="A218" s="31" t="s">
        <v>146</v>
      </c>
      <c r="B218" s="1499"/>
      <c r="C218" s="73"/>
      <c r="D218" s="127"/>
      <c r="E218" s="127">
        <v>110892.46</v>
      </c>
      <c r="F218" s="127"/>
      <c r="G218" s="127"/>
      <c r="H218" s="127"/>
      <c r="I218" s="311"/>
    </row>
    <row r="219" spans="1:12" ht="15" thickBot="1">
      <c r="A219" s="312"/>
      <c r="B219" s="1500"/>
      <c r="C219" s="45" t="s">
        <v>13</v>
      </c>
      <c r="D219" s="313">
        <f>SUM(D214:D218)</f>
        <v>0</v>
      </c>
      <c r="E219" s="313">
        <f>SUM(E214:E218)</f>
        <v>192469.41</v>
      </c>
      <c r="F219" s="313">
        <f t="shared" ref="F219:I219" si="24">SUM(F214:F218)</f>
        <v>0</v>
      </c>
      <c r="G219" s="313">
        <f t="shared" si="24"/>
        <v>0</v>
      </c>
      <c r="H219" s="313">
        <f t="shared" si="24"/>
        <v>0</v>
      </c>
      <c r="I219" s="313">
        <f t="shared" si="24"/>
        <v>0</v>
      </c>
    </row>
    <row r="227" spans="1:1">
      <c r="A227" s="31"/>
    </row>
  </sheetData>
  <mergeCells count="57">
    <mergeCell ref="D26:G26"/>
    <mergeCell ref="B1:F1"/>
    <mergeCell ref="F3:O3"/>
    <mergeCell ref="A4:O10"/>
    <mergeCell ref="D15:G15"/>
    <mergeCell ref="A17:B24"/>
    <mergeCell ref="A28:A35"/>
    <mergeCell ref="B28:B35"/>
    <mergeCell ref="A40:B47"/>
    <mergeCell ref="A50:B58"/>
    <mergeCell ref="A60:A61"/>
    <mergeCell ref="A109:B116"/>
    <mergeCell ref="D60:D61"/>
    <mergeCell ref="A62:B69"/>
    <mergeCell ref="A72:B79"/>
    <mergeCell ref="A85:B92"/>
    <mergeCell ref="A96:A97"/>
    <mergeCell ref="B96:B97"/>
    <mergeCell ref="C96:C97"/>
    <mergeCell ref="D96:E96"/>
    <mergeCell ref="C60:C61"/>
    <mergeCell ref="A98:B105"/>
    <mergeCell ref="A107:A108"/>
    <mergeCell ref="B107:B108"/>
    <mergeCell ref="C107:C108"/>
    <mergeCell ref="D107:D108"/>
    <mergeCell ref="A129:A130"/>
    <mergeCell ref="B129:B130"/>
    <mergeCell ref="A131:B137"/>
    <mergeCell ref="A142:A143"/>
    <mergeCell ref="B142:B143"/>
    <mergeCell ref="A118:A119"/>
    <mergeCell ref="B118:B119"/>
    <mergeCell ref="C118:C119"/>
    <mergeCell ref="D118:D119"/>
    <mergeCell ref="A120:B127"/>
    <mergeCell ref="J142:N142"/>
    <mergeCell ref="A153:A154"/>
    <mergeCell ref="B153:B154"/>
    <mergeCell ref="C153:C154"/>
    <mergeCell ref="A155:B162"/>
    <mergeCell ref="A144:B151"/>
    <mergeCell ref="C142:C143"/>
    <mergeCell ref="A165:B172"/>
    <mergeCell ref="A189:B196"/>
    <mergeCell ref="A202:B209"/>
    <mergeCell ref="B213:B219"/>
    <mergeCell ref="I176:O176"/>
    <mergeCell ref="A178:B185"/>
    <mergeCell ref="A187:A188"/>
    <mergeCell ref="B187:B188"/>
    <mergeCell ref="C187:C188"/>
    <mergeCell ref="D187:G187"/>
    <mergeCell ref="H187:L187"/>
    <mergeCell ref="A176:A177"/>
    <mergeCell ref="B176:B177"/>
    <mergeCell ref="C176:C17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Y227"/>
  <sheetViews>
    <sheetView topLeftCell="A205"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270</v>
      </c>
      <c r="C1" s="1471"/>
      <c r="D1" s="1471"/>
      <c r="E1" s="1471"/>
      <c r="F1" s="1471"/>
    </row>
    <row r="2" spans="1:25" s="2" customFormat="1" ht="20.100000000000001" customHeight="1" thickBot="1"/>
    <row r="3" spans="1:25" s="5" customFormat="1" ht="20.100000000000001" customHeight="1">
      <c r="A3" s="509" t="s">
        <v>2</v>
      </c>
      <c r="B3" s="510"/>
      <c r="C3" s="510"/>
      <c r="D3" s="510"/>
      <c r="E3" s="510"/>
      <c r="F3" s="2057"/>
      <c r="G3" s="2057"/>
      <c r="H3" s="2057"/>
      <c r="I3" s="2057"/>
      <c r="J3" s="2057"/>
      <c r="K3" s="2057"/>
      <c r="L3" s="2057"/>
      <c r="M3" s="2057"/>
      <c r="N3" s="2057"/>
      <c r="O3" s="2058"/>
    </row>
    <row r="4" spans="1:25" s="5" customFormat="1" ht="20.100000000000001" customHeight="1">
      <c r="A4" s="1982" t="s">
        <v>3</v>
      </c>
      <c r="B4" s="1475"/>
      <c r="C4" s="1475"/>
      <c r="D4" s="1475"/>
      <c r="E4" s="1475"/>
      <c r="F4" s="1475"/>
      <c r="G4" s="1475"/>
      <c r="H4" s="1475"/>
      <c r="I4" s="1475"/>
      <c r="J4" s="1475"/>
      <c r="K4" s="1475"/>
      <c r="L4" s="1475"/>
      <c r="M4" s="1475"/>
      <c r="N4" s="1475"/>
      <c r="O4" s="1476"/>
    </row>
    <row r="5" spans="1:25" s="5" customFormat="1" ht="20.100000000000001" customHeight="1">
      <c r="A5" s="1982"/>
      <c r="B5" s="1475"/>
      <c r="C5" s="1475"/>
      <c r="D5" s="1475"/>
      <c r="E5" s="1475"/>
      <c r="F5" s="1475"/>
      <c r="G5" s="1475"/>
      <c r="H5" s="1475"/>
      <c r="I5" s="1475"/>
      <c r="J5" s="1475"/>
      <c r="K5" s="1475"/>
      <c r="L5" s="1475"/>
      <c r="M5" s="1475"/>
      <c r="N5" s="1475"/>
      <c r="O5" s="1476"/>
    </row>
    <row r="6" spans="1:25" s="5" customFormat="1" ht="20.100000000000001" customHeight="1">
      <c r="A6" s="1982"/>
      <c r="B6" s="1475"/>
      <c r="C6" s="1475"/>
      <c r="D6" s="1475"/>
      <c r="E6" s="1475"/>
      <c r="F6" s="1475"/>
      <c r="G6" s="1475"/>
      <c r="H6" s="1475"/>
      <c r="I6" s="1475"/>
      <c r="J6" s="1475"/>
      <c r="K6" s="1475"/>
      <c r="L6" s="1475"/>
      <c r="M6" s="1475"/>
      <c r="N6" s="1475"/>
      <c r="O6" s="1476"/>
    </row>
    <row r="7" spans="1:25" s="5" customFormat="1" ht="20.100000000000001" customHeight="1">
      <c r="A7" s="1982"/>
      <c r="B7" s="1475"/>
      <c r="C7" s="1475"/>
      <c r="D7" s="1475"/>
      <c r="E7" s="1475"/>
      <c r="F7" s="1475"/>
      <c r="G7" s="1475"/>
      <c r="H7" s="1475"/>
      <c r="I7" s="1475"/>
      <c r="J7" s="1475"/>
      <c r="K7" s="1475"/>
      <c r="L7" s="1475"/>
      <c r="M7" s="1475"/>
      <c r="N7" s="1475"/>
      <c r="O7" s="1476"/>
    </row>
    <row r="8" spans="1:25" s="5" customFormat="1" ht="20.100000000000001" customHeight="1">
      <c r="A8" s="1982"/>
      <c r="B8" s="1475"/>
      <c r="C8" s="1475"/>
      <c r="D8" s="1475"/>
      <c r="E8" s="1475"/>
      <c r="F8" s="1475"/>
      <c r="G8" s="1475"/>
      <c r="H8" s="1475"/>
      <c r="I8" s="1475"/>
      <c r="J8" s="1475"/>
      <c r="K8" s="1475"/>
      <c r="L8" s="1475"/>
      <c r="M8" s="1475"/>
      <c r="N8" s="1475"/>
      <c r="O8" s="1476"/>
    </row>
    <row r="9" spans="1:25" s="5" customFormat="1" ht="20.100000000000001" customHeight="1">
      <c r="A9" s="1982"/>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504"/>
      <c r="B15" s="505"/>
      <c r="C15" s="11"/>
      <c r="D15" s="1983" t="s">
        <v>5</v>
      </c>
      <c r="E15" s="2051"/>
      <c r="F15" s="2051"/>
      <c r="G15" s="2051"/>
      <c r="H15" s="423"/>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1</v>
      </c>
      <c r="E19" s="41"/>
      <c r="F19" s="41"/>
      <c r="G19" s="35">
        <f t="shared" si="0"/>
        <v>1</v>
      </c>
      <c r="H19" s="42">
        <v>1</v>
      </c>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1</v>
      </c>
      <c r="E24" s="47">
        <f>SUM(E17:E23)</f>
        <v>0</v>
      </c>
      <c r="F24" s="47">
        <f>SUM(F17:F23)</f>
        <v>0</v>
      </c>
      <c r="G24" s="48">
        <f>SUM(D24:F24)</f>
        <v>1</v>
      </c>
      <c r="H24" s="49">
        <f>SUM(H17:H23)</f>
        <v>1</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504"/>
      <c r="B26" s="505"/>
      <c r="C26" s="53"/>
      <c r="D26" s="1988" t="s">
        <v>5</v>
      </c>
      <c r="E26" s="2047"/>
      <c r="F26" s="2047"/>
      <c r="G26" s="2048"/>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58</v>
      </c>
      <c r="E30" s="41"/>
      <c r="F30" s="41"/>
      <c r="G30" s="59">
        <f t="shared" si="2"/>
        <v>58</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58</v>
      </c>
      <c r="E35" s="47">
        <f>SUM(E28:E34)</f>
        <v>0</v>
      </c>
      <c r="F35" s="47">
        <f>SUM(F28:F34)</f>
        <v>0</v>
      </c>
      <c r="G35" s="51">
        <f t="shared" si="2"/>
        <v>58</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476" t="s">
        <v>24</v>
      </c>
      <c r="B39" s="477" t="s">
        <v>8</v>
      </c>
      <c r="C39" s="69" t="s">
        <v>9</v>
      </c>
      <c r="D39" s="425" t="s">
        <v>25</v>
      </c>
      <c r="E39" s="71" t="s">
        <v>26</v>
      </c>
      <c r="F39" s="72"/>
      <c r="G39" s="30"/>
      <c r="H39" s="30"/>
    </row>
    <row r="40" spans="1:17">
      <c r="A40" s="1407" t="s">
        <v>271</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0</v>
      </c>
      <c r="E47" s="75">
        <f>SUM(E40:E46)</f>
        <v>0</v>
      </c>
      <c r="F47" s="76"/>
      <c r="G47" s="38"/>
      <c r="H47" s="38"/>
    </row>
    <row r="48" spans="1:17" s="38" customFormat="1" ht="15" thickBot="1">
      <c r="A48" s="506"/>
      <c r="B48" s="78"/>
      <c r="C48" s="79"/>
    </row>
    <row r="49" spans="1:15" ht="83.25" customHeight="1">
      <c r="A49" s="427" t="s">
        <v>27</v>
      </c>
      <c r="B49" s="477" t="s">
        <v>8</v>
      </c>
      <c r="C49" s="81" t="s">
        <v>9</v>
      </c>
      <c r="D49" s="425"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2046" t="s">
        <v>37</v>
      </c>
      <c r="B60" s="507"/>
      <c r="C60" s="2043" t="s">
        <v>9</v>
      </c>
      <c r="D60" s="2053" t="s">
        <v>38</v>
      </c>
      <c r="E60" s="416" t="s">
        <v>6</v>
      </c>
      <c r="F60" s="474"/>
      <c r="G60" s="474"/>
      <c r="H60" s="474"/>
      <c r="I60" s="474"/>
      <c r="J60" s="474"/>
      <c r="K60" s="474"/>
      <c r="L60" s="475"/>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1</v>
      </c>
      <c r="E64" s="104">
        <v>1</v>
      </c>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1</v>
      </c>
      <c r="E69" s="107">
        <f>SUM(E62:E68)</f>
        <v>1</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476" t="s">
        <v>39</v>
      </c>
      <c r="B71" s="477" t="s">
        <v>8</v>
      </c>
      <c r="C71" s="69" t="s">
        <v>9</v>
      </c>
      <c r="D71" s="115" t="s">
        <v>40</v>
      </c>
      <c r="E71" s="115" t="s">
        <v>41</v>
      </c>
      <c r="F71" s="116" t="s">
        <v>42</v>
      </c>
      <c r="G71" s="478"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479" t="s">
        <v>45</v>
      </c>
      <c r="B84" s="480" t="s">
        <v>46</v>
      </c>
      <c r="C84" s="141" t="s">
        <v>9</v>
      </c>
      <c r="D84" s="481"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028" t="s">
        <v>56</v>
      </c>
      <c r="B96" s="2029" t="s">
        <v>57</v>
      </c>
      <c r="C96" s="2032" t="s">
        <v>9</v>
      </c>
      <c r="D96" s="1969" t="s">
        <v>58</v>
      </c>
      <c r="E96" s="2031"/>
      <c r="F96" s="430" t="s">
        <v>59</v>
      </c>
      <c r="G96" s="482"/>
      <c r="H96" s="482"/>
      <c r="I96" s="482"/>
      <c r="J96" s="482"/>
      <c r="K96" s="482"/>
      <c r="L96" s="482"/>
      <c r="M96" s="483"/>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028" t="s">
        <v>64</v>
      </c>
      <c r="B107" s="2029" t="s">
        <v>57</v>
      </c>
      <c r="C107" s="2032" t="s">
        <v>9</v>
      </c>
      <c r="D107" s="2052" t="s">
        <v>65</v>
      </c>
      <c r="E107" s="430" t="s">
        <v>66</v>
      </c>
      <c r="F107" s="482"/>
      <c r="G107" s="482"/>
      <c r="H107" s="482"/>
      <c r="I107" s="482"/>
      <c r="J107" s="482"/>
      <c r="K107" s="482"/>
      <c r="L107" s="483"/>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028" t="s">
        <v>67</v>
      </c>
      <c r="B118" s="2029" t="s">
        <v>57</v>
      </c>
      <c r="C118" s="2032" t="s">
        <v>9</v>
      </c>
      <c r="D118" s="2052" t="s">
        <v>68</v>
      </c>
      <c r="E118" s="430" t="s">
        <v>66</v>
      </c>
      <c r="F118" s="482"/>
      <c r="G118" s="482"/>
      <c r="H118" s="482"/>
      <c r="I118" s="482"/>
      <c r="J118" s="482"/>
      <c r="K118" s="482"/>
      <c r="L118" s="483"/>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028" t="s">
        <v>69</v>
      </c>
      <c r="B129" s="2029" t="s">
        <v>57</v>
      </c>
      <c r="C129" s="484" t="s">
        <v>9</v>
      </c>
      <c r="D129" s="433" t="s">
        <v>70</v>
      </c>
      <c r="E129" s="485"/>
      <c r="F129" s="485"/>
      <c r="G129" s="486"/>
      <c r="H129" s="177"/>
      <c r="I129" s="177"/>
      <c r="J129" s="177"/>
      <c r="K129" s="177"/>
      <c r="L129" s="177"/>
      <c r="M129" s="177"/>
      <c r="N129" s="177"/>
    </row>
    <row r="130" spans="1:16" ht="77.25" customHeight="1">
      <c r="A130" s="1441"/>
      <c r="B130" s="1443"/>
      <c r="C130" s="422"/>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030" t="s">
        <v>75</v>
      </c>
      <c r="B142" s="2025" t="s">
        <v>57</v>
      </c>
      <c r="C142" s="2027" t="s">
        <v>9</v>
      </c>
      <c r="D142" s="487" t="s">
        <v>76</v>
      </c>
      <c r="E142" s="488"/>
      <c r="F142" s="488"/>
      <c r="G142" s="488"/>
      <c r="H142" s="488"/>
      <c r="I142" s="489"/>
      <c r="J142" s="2021" t="s">
        <v>77</v>
      </c>
      <c r="K142" s="2022"/>
      <c r="L142" s="2022"/>
      <c r="M142" s="2022"/>
      <c r="N142" s="2023"/>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024" t="s">
        <v>88</v>
      </c>
      <c r="B153" s="2025" t="s">
        <v>57</v>
      </c>
      <c r="C153" s="2026" t="s">
        <v>9</v>
      </c>
      <c r="D153" s="490" t="s">
        <v>89</v>
      </c>
      <c r="E153" s="490"/>
      <c r="F153" s="491"/>
      <c r="G153" s="491"/>
      <c r="H153" s="490" t="s">
        <v>90</v>
      </c>
      <c r="I153" s="490"/>
      <c r="J153" s="492"/>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493"/>
      <c r="F163" s="157"/>
      <c r="G163" s="157"/>
      <c r="H163" s="157"/>
      <c r="I163" s="157"/>
      <c r="J163" s="233"/>
      <c r="K163" s="234"/>
    </row>
    <row r="164" spans="1:18" ht="95.25" customHeight="1">
      <c r="A164" s="443" t="s">
        <v>97</v>
      </c>
      <c r="B164" s="236" t="s">
        <v>98</v>
      </c>
      <c r="C164" s="511" t="s">
        <v>9</v>
      </c>
      <c r="D164" s="238" t="s">
        <v>99</v>
      </c>
      <c r="E164" s="238" t="s">
        <v>100</v>
      </c>
      <c r="F164" s="495" t="s">
        <v>101</v>
      </c>
      <c r="G164" s="238" t="s">
        <v>102</v>
      </c>
      <c r="H164" s="238" t="s">
        <v>103</v>
      </c>
      <c r="I164" s="240" t="s">
        <v>104</v>
      </c>
      <c r="J164" s="445" t="s">
        <v>105</v>
      </c>
      <c r="K164" s="445"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017" t="s">
        <v>108</v>
      </c>
      <c r="B176" s="2014" t="s">
        <v>109</v>
      </c>
      <c r="C176" s="2018" t="s">
        <v>9</v>
      </c>
      <c r="D176" s="446" t="s">
        <v>110</v>
      </c>
      <c r="E176" s="496"/>
      <c r="F176" s="496"/>
      <c r="G176" s="497"/>
      <c r="H176" s="498"/>
      <c r="I176" s="1626" t="s">
        <v>111</v>
      </c>
      <c r="J176" s="2019"/>
      <c r="K176" s="2019"/>
      <c r="L176" s="2019"/>
      <c r="M176" s="2019"/>
      <c r="N176" s="2019"/>
      <c r="O176" s="2020"/>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c r="E180" s="41">
        <v>1</v>
      </c>
      <c r="F180" s="41"/>
      <c r="G180" s="271">
        <f t="shared" si="19"/>
        <v>1</v>
      </c>
      <c r="H180" s="272">
        <v>1</v>
      </c>
      <c r="I180" s="104">
        <v>1</v>
      </c>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0</v>
      </c>
      <c r="E185" s="108">
        <f>SUM(E178:E184)</f>
        <v>1</v>
      </c>
      <c r="F185" s="108">
        <f>SUM(F178:F184)</f>
        <v>0</v>
      </c>
      <c r="G185" s="212">
        <f t="shared" ref="G185:O185" si="20">SUM(G178:G184)</f>
        <v>1</v>
      </c>
      <c r="H185" s="273">
        <f t="shared" si="20"/>
        <v>1</v>
      </c>
      <c r="I185" s="107">
        <f t="shared" si="20"/>
        <v>1</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926" t="s">
        <v>117</v>
      </c>
      <c r="B187" s="2014" t="s">
        <v>109</v>
      </c>
      <c r="C187" s="1398" t="s">
        <v>9</v>
      </c>
      <c r="D187" s="1400" t="s">
        <v>118</v>
      </c>
      <c r="E187" s="2015"/>
      <c r="F187" s="2015"/>
      <c r="G187" s="2016"/>
      <c r="H187" s="1930"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t="s">
        <v>272</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v>58</v>
      </c>
      <c r="F191" s="41"/>
      <c r="G191" s="279">
        <f t="shared" si="21"/>
        <v>58</v>
      </c>
      <c r="H191" s="104"/>
      <c r="I191" s="41"/>
      <c r="J191" s="41">
        <v>6</v>
      </c>
      <c r="K191" s="41"/>
      <c r="L191" s="85">
        <v>52</v>
      </c>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f t="shared" si="22"/>
        <v>58</v>
      </c>
      <c r="F196" s="108">
        <f t="shared" si="22"/>
        <v>0</v>
      </c>
      <c r="G196" s="280">
        <f t="shared" si="22"/>
        <v>58</v>
      </c>
      <c r="H196" s="107">
        <f t="shared" si="22"/>
        <v>0</v>
      </c>
      <c r="I196" s="108">
        <f t="shared" si="22"/>
        <v>0</v>
      </c>
      <c r="J196" s="108">
        <f t="shared" si="22"/>
        <v>6</v>
      </c>
      <c r="K196" s="108">
        <f t="shared" si="22"/>
        <v>0</v>
      </c>
      <c r="L196" s="109">
        <f t="shared" si="22"/>
        <v>52</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499" t="s">
        <v>129</v>
      </c>
      <c r="B201" s="285" t="s">
        <v>109</v>
      </c>
      <c r="C201" s="286" t="s">
        <v>9</v>
      </c>
      <c r="D201" s="450" t="s">
        <v>130</v>
      </c>
      <c r="E201" s="288" t="s">
        <v>131</v>
      </c>
      <c r="F201" s="288" t="s">
        <v>132</v>
      </c>
      <c r="G201" s="286" t="s">
        <v>133</v>
      </c>
      <c r="H201" s="500" t="s">
        <v>134</v>
      </c>
      <c r="I201" s="452" t="s">
        <v>135</v>
      </c>
      <c r="J201" s="453"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501" t="s">
        <v>139</v>
      </c>
      <c r="B212" s="307" t="s">
        <v>140</v>
      </c>
      <c r="C212" s="308">
        <v>2014</v>
      </c>
      <c r="D212" s="309">
        <v>2015</v>
      </c>
      <c r="E212" s="309">
        <v>2016</v>
      </c>
      <c r="F212" s="309">
        <v>2017</v>
      </c>
      <c r="G212" s="309">
        <v>2018</v>
      </c>
      <c r="H212" s="309">
        <v>2019</v>
      </c>
      <c r="I212" s="310">
        <v>2020</v>
      </c>
    </row>
    <row r="213" spans="1:12" ht="15" customHeight="1">
      <c r="A213" t="s">
        <v>141</v>
      </c>
      <c r="B213" s="1498"/>
      <c r="C213" s="73"/>
      <c r="D213" s="127"/>
      <c r="E213" s="127">
        <v>15454.85</v>
      </c>
      <c r="F213" s="127"/>
      <c r="G213" s="127"/>
      <c r="H213" s="127"/>
      <c r="I213" s="311"/>
    </row>
    <row r="214" spans="1:12">
      <c r="A214" t="s">
        <v>142</v>
      </c>
      <c r="B214" s="1499"/>
      <c r="C214" s="73"/>
      <c r="D214" s="127"/>
      <c r="E214" s="127">
        <v>15454.85</v>
      </c>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c r="F216" s="127"/>
      <c r="G216" s="127"/>
      <c r="H216" s="127"/>
      <c r="I216" s="311"/>
    </row>
    <row r="217" spans="1:12">
      <c r="A217" t="s">
        <v>145</v>
      </c>
      <c r="B217" s="1499"/>
      <c r="C217" s="73"/>
      <c r="D217" s="127"/>
      <c r="E217" s="127"/>
      <c r="F217" s="127"/>
      <c r="G217" s="127"/>
      <c r="H217" s="127"/>
      <c r="I217" s="311"/>
    </row>
    <row r="218" spans="1:12" ht="28.8">
      <c r="A218" s="31" t="s">
        <v>146</v>
      </c>
      <c r="B218" s="1499"/>
      <c r="C218" s="73"/>
      <c r="D218" s="127"/>
      <c r="E218" s="127">
        <v>45728.46</v>
      </c>
      <c r="F218" s="127"/>
      <c r="G218" s="127"/>
      <c r="H218" s="127"/>
      <c r="I218" s="311"/>
    </row>
    <row r="219" spans="1:12" ht="15" thickBot="1">
      <c r="A219" s="312"/>
      <c r="B219" s="1500"/>
      <c r="C219" s="45" t="s">
        <v>13</v>
      </c>
      <c r="D219" s="313">
        <f>SUM(D214:D218)</f>
        <v>0</v>
      </c>
      <c r="E219" s="313">
        <f t="shared" ref="E219:I219" si="24">SUM(E214:E218)</f>
        <v>61183.31</v>
      </c>
      <c r="F219" s="313">
        <f t="shared" si="24"/>
        <v>0</v>
      </c>
      <c r="G219" s="313">
        <f t="shared" si="24"/>
        <v>0</v>
      </c>
      <c r="H219" s="313">
        <f t="shared" si="24"/>
        <v>0</v>
      </c>
      <c r="I219" s="31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273</v>
      </c>
      <c r="C1" s="1471"/>
      <c r="D1" s="1471"/>
      <c r="E1" s="1471"/>
      <c r="F1" s="1471"/>
    </row>
    <row r="2" spans="1:25" s="2" customFormat="1" ht="20.100000000000001" customHeight="1" thickBot="1"/>
    <row r="3" spans="1:25" s="5" customFormat="1" ht="20.100000000000001" customHeight="1">
      <c r="A3" s="1208" t="s">
        <v>2</v>
      </c>
      <c r="B3" s="1209"/>
      <c r="C3" s="1209"/>
      <c r="D3" s="1209"/>
      <c r="E3" s="1209"/>
      <c r="F3" s="1768"/>
      <c r="G3" s="1768"/>
      <c r="H3" s="1768"/>
      <c r="I3" s="1768"/>
      <c r="J3" s="1768"/>
      <c r="K3" s="1768"/>
      <c r="L3" s="1768"/>
      <c r="M3" s="1768"/>
      <c r="N3" s="1768"/>
      <c r="O3" s="1769"/>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1184"/>
      <c r="B15" s="1185"/>
      <c r="C15" s="11"/>
      <c r="D15" s="1599" t="s">
        <v>5</v>
      </c>
      <c r="E15" s="1600"/>
      <c r="F15" s="1600"/>
      <c r="G15" s="1600"/>
      <c r="H15" s="1186"/>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667"/>
      <c r="B17" s="1657" t="s">
        <v>274</v>
      </c>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667"/>
      <c r="B18" s="1657"/>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667"/>
      <c r="B19" s="1657"/>
      <c r="C19" s="39">
        <v>2016</v>
      </c>
      <c r="D19" s="40">
        <v>3</v>
      </c>
      <c r="E19" s="41">
        <v>1</v>
      </c>
      <c r="F19" s="41"/>
      <c r="G19" s="35">
        <f t="shared" si="0"/>
        <v>4</v>
      </c>
      <c r="H19" s="42">
        <v>4</v>
      </c>
      <c r="I19" s="41"/>
      <c r="J19" s="41"/>
      <c r="K19" s="41"/>
      <c r="L19" s="41"/>
      <c r="M19" s="41"/>
      <c r="N19" s="41"/>
      <c r="O19" s="43"/>
      <c r="P19" s="38"/>
      <c r="Q19" s="38"/>
      <c r="R19" s="38"/>
      <c r="S19" s="38"/>
      <c r="T19" s="38"/>
      <c r="U19" s="38"/>
      <c r="V19" s="38"/>
      <c r="W19" s="38"/>
      <c r="X19" s="38"/>
      <c r="Y19" s="38"/>
    </row>
    <row r="20" spans="1:25">
      <c r="A20" s="1667"/>
      <c r="B20" s="1657"/>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667"/>
      <c r="B21" s="1657"/>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667"/>
      <c r="B22" s="1657"/>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667"/>
      <c r="B23" s="1657"/>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33.75" customHeight="1" thickBot="1">
      <c r="A24" s="1668"/>
      <c r="B24" s="1659"/>
      <c r="C24" s="45" t="s">
        <v>13</v>
      </c>
      <c r="D24" s="46">
        <f>SUM(D17:D23)</f>
        <v>3</v>
      </c>
      <c r="E24" s="47">
        <f>SUM(E17:E23)</f>
        <v>1</v>
      </c>
      <c r="F24" s="47">
        <f>SUM(F17:F23)</f>
        <v>0</v>
      </c>
      <c r="G24" s="48">
        <f>SUM(D24:F24)</f>
        <v>4</v>
      </c>
      <c r="H24" s="49">
        <f>SUM(H17:H23)</f>
        <v>4</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184"/>
      <c r="B26" s="1185"/>
      <c r="C26" s="53"/>
      <c r="D26" s="1601" t="s">
        <v>5</v>
      </c>
      <c r="E26" s="1602"/>
      <c r="F26" s="1602"/>
      <c r="G26" s="1603"/>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667"/>
      <c r="B28" s="1657" t="s">
        <v>421</v>
      </c>
      <c r="C28" s="58">
        <v>2014</v>
      </c>
      <c r="D28" s="36"/>
      <c r="E28" s="34"/>
      <c r="F28" s="34"/>
      <c r="G28" s="59">
        <f>SUM(D28:F28)</f>
        <v>0</v>
      </c>
      <c r="H28" s="38"/>
      <c r="I28" s="38"/>
      <c r="J28" s="38"/>
      <c r="K28" s="38"/>
      <c r="L28" s="38"/>
      <c r="M28" s="38"/>
      <c r="N28" s="38"/>
      <c r="O28" s="38"/>
      <c r="P28" s="38"/>
      <c r="Q28" s="8"/>
    </row>
    <row r="29" spans="1:25">
      <c r="A29" s="1667"/>
      <c r="B29" s="1657"/>
      <c r="C29" s="60">
        <v>2015</v>
      </c>
      <c r="D29" s="42"/>
      <c r="E29" s="41"/>
      <c r="F29" s="41"/>
      <c r="G29" s="59">
        <f t="shared" ref="G29:G35" si="2">SUM(D29:F29)</f>
        <v>0</v>
      </c>
      <c r="H29" s="38"/>
      <c r="I29" s="38"/>
      <c r="J29" s="38"/>
      <c r="K29" s="38"/>
      <c r="L29" s="38"/>
      <c r="M29" s="38"/>
      <c r="N29" s="38"/>
      <c r="O29" s="38"/>
      <c r="P29" s="38"/>
      <c r="Q29" s="8"/>
    </row>
    <row r="30" spans="1:25">
      <c r="A30" s="1667"/>
      <c r="B30" s="1657"/>
      <c r="C30" s="60">
        <v>2016</v>
      </c>
      <c r="D30" s="42">
        <v>36</v>
      </c>
      <c r="E30" s="41">
        <v>100</v>
      </c>
      <c r="F30" s="41"/>
      <c r="G30" s="59">
        <f t="shared" si="2"/>
        <v>136</v>
      </c>
      <c r="H30" s="38"/>
      <c r="I30" s="38"/>
      <c r="J30" s="38"/>
      <c r="K30" s="38"/>
      <c r="L30" s="38"/>
      <c r="M30" s="38"/>
      <c r="N30" s="38"/>
      <c r="O30" s="38"/>
      <c r="P30" s="38"/>
      <c r="Q30" s="8"/>
    </row>
    <row r="31" spans="1:25">
      <c r="A31" s="1667"/>
      <c r="B31" s="1657"/>
      <c r="C31" s="60">
        <v>2017</v>
      </c>
      <c r="D31" s="42"/>
      <c r="E31" s="41"/>
      <c r="F31" s="41"/>
      <c r="G31" s="59">
        <f t="shared" si="2"/>
        <v>0</v>
      </c>
      <c r="H31" s="38"/>
      <c r="I31" s="38"/>
      <c r="J31" s="38"/>
      <c r="K31" s="38"/>
      <c r="L31" s="38"/>
      <c r="M31" s="38"/>
      <c r="N31" s="38"/>
      <c r="O31" s="38"/>
      <c r="P31" s="38"/>
      <c r="Q31" s="8"/>
    </row>
    <row r="32" spans="1:25">
      <c r="A32" s="1667"/>
      <c r="B32" s="1657"/>
      <c r="C32" s="60">
        <v>2018</v>
      </c>
      <c r="D32" s="42"/>
      <c r="E32" s="41"/>
      <c r="F32" s="41"/>
      <c r="G32" s="59">
        <f>SUM(D32:F32)</f>
        <v>0</v>
      </c>
      <c r="H32" s="38"/>
      <c r="I32" s="38"/>
      <c r="J32" s="38"/>
      <c r="K32" s="38"/>
      <c r="L32" s="38"/>
      <c r="M32" s="38"/>
      <c r="N32" s="38"/>
      <c r="O32" s="38"/>
      <c r="P32" s="38"/>
      <c r="Q32" s="8"/>
    </row>
    <row r="33" spans="1:17">
      <c r="A33" s="1667"/>
      <c r="B33" s="1657"/>
      <c r="C33" s="61">
        <v>2019</v>
      </c>
      <c r="D33" s="42"/>
      <c r="E33" s="41"/>
      <c r="F33" s="41"/>
      <c r="G33" s="59">
        <f t="shared" si="2"/>
        <v>0</v>
      </c>
      <c r="H33" s="38"/>
      <c r="I33" s="38"/>
      <c r="J33" s="38"/>
      <c r="K33" s="38"/>
      <c r="L33" s="38"/>
      <c r="M33" s="38"/>
      <c r="N33" s="38"/>
      <c r="O33" s="38"/>
      <c r="P33" s="38"/>
      <c r="Q33" s="8"/>
    </row>
    <row r="34" spans="1:17">
      <c r="A34" s="1667"/>
      <c r="B34" s="1657"/>
      <c r="C34" s="60">
        <v>2020</v>
      </c>
      <c r="D34" s="42"/>
      <c r="E34" s="41"/>
      <c r="F34" s="41"/>
      <c r="G34" s="59">
        <f t="shared" si="2"/>
        <v>0</v>
      </c>
      <c r="H34" s="38"/>
      <c r="I34" s="38"/>
      <c r="J34" s="38"/>
      <c r="K34" s="38"/>
      <c r="L34" s="38"/>
      <c r="M34" s="38"/>
      <c r="N34" s="38"/>
      <c r="O34" s="38"/>
      <c r="P34" s="38"/>
      <c r="Q34" s="8"/>
    </row>
    <row r="35" spans="1:17" ht="56.25" customHeight="1" thickBot="1">
      <c r="A35" s="1668"/>
      <c r="B35" s="1659"/>
      <c r="C35" s="62" t="s">
        <v>13</v>
      </c>
      <c r="D35" s="49">
        <f>SUM(D28:D34)</f>
        <v>36</v>
      </c>
      <c r="E35" s="47">
        <f>SUM(E28:E34)</f>
        <v>100</v>
      </c>
      <c r="F35" s="47">
        <f>SUM(F28:F34)</f>
        <v>0</v>
      </c>
      <c r="G35" s="51">
        <f t="shared" si="2"/>
        <v>136</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187" t="s">
        <v>24</v>
      </c>
      <c r="B39" s="1188" t="s">
        <v>8</v>
      </c>
      <c r="C39" s="69" t="s">
        <v>9</v>
      </c>
      <c r="D39" s="1203"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6756</v>
      </c>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6756</v>
      </c>
      <c r="E47" s="75">
        <f>SUM(E40:E46)</f>
        <v>0</v>
      </c>
      <c r="F47" s="76"/>
      <c r="G47" s="38"/>
      <c r="H47" s="38"/>
    </row>
    <row r="48" spans="1:17" s="38" customFormat="1" ht="15" thickBot="1">
      <c r="A48" s="1164"/>
      <c r="B48" s="78"/>
      <c r="C48" s="79"/>
    </row>
    <row r="49" spans="1:15" ht="83.25" customHeight="1">
      <c r="A49" s="1189" t="s">
        <v>27</v>
      </c>
      <c r="B49" s="1188" t="s">
        <v>8</v>
      </c>
      <c r="C49" s="81" t="s">
        <v>9</v>
      </c>
      <c r="D49" s="1203"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604" t="s">
        <v>37</v>
      </c>
      <c r="B60" s="1190"/>
      <c r="C60" s="1605" t="s">
        <v>9</v>
      </c>
      <c r="D60" s="1767" t="s">
        <v>38</v>
      </c>
      <c r="E60" s="416" t="s">
        <v>6</v>
      </c>
      <c r="F60" s="1165"/>
      <c r="G60" s="1165"/>
      <c r="H60" s="1165"/>
      <c r="I60" s="1165"/>
      <c r="J60" s="1165"/>
      <c r="K60" s="1165"/>
      <c r="L60" s="1166"/>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2</v>
      </c>
      <c r="E64" s="104">
        <v>2</v>
      </c>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2</v>
      </c>
      <c r="E69" s="107">
        <f>SUM(E62:E68)</f>
        <v>2</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187" t="s">
        <v>39</v>
      </c>
      <c r="B71" s="1188" t="s">
        <v>8</v>
      </c>
      <c r="C71" s="69" t="s">
        <v>9</v>
      </c>
      <c r="D71" s="115" t="s">
        <v>40</v>
      </c>
      <c r="E71" s="115" t="s">
        <v>41</v>
      </c>
      <c r="F71" s="116" t="s">
        <v>42</v>
      </c>
      <c r="G71" s="845"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191" t="s">
        <v>45</v>
      </c>
      <c r="B84" s="1192" t="s">
        <v>46</v>
      </c>
      <c r="C84" s="141" t="s">
        <v>9</v>
      </c>
      <c r="D84" s="848"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606" t="s">
        <v>56</v>
      </c>
      <c r="B96" s="1607" t="s">
        <v>57</v>
      </c>
      <c r="C96" s="1610" t="s">
        <v>9</v>
      </c>
      <c r="D96" s="1608" t="s">
        <v>58</v>
      </c>
      <c r="E96" s="1609"/>
      <c r="F96" s="430" t="s">
        <v>59</v>
      </c>
      <c r="G96" s="1167"/>
      <c r="H96" s="1167"/>
      <c r="I96" s="1167"/>
      <c r="J96" s="1167"/>
      <c r="K96" s="1167"/>
      <c r="L96" s="1167"/>
      <c r="M96" s="1168"/>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606" t="s">
        <v>64</v>
      </c>
      <c r="B107" s="1607" t="s">
        <v>57</v>
      </c>
      <c r="C107" s="1610" t="s">
        <v>9</v>
      </c>
      <c r="D107" s="1775" t="s">
        <v>65</v>
      </c>
      <c r="E107" s="430" t="s">
        <v>66</v>
      </c>
      <c r="F107" s="1167"/>
      <c r="G107" s="1167"/>
      <c r="H107" s="1167"/>
      <c r="I107" s="1167"/>
      <c r="J107" s="1167"/>
      <c r="K107" s="1167"/>
      <c r="L107" s="1168"/>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606" t="s">
        <v>67</v>
      </c>
      <c r="B118" s="1607" t="s">
        <v>57</v>
      </c>
      <c r="C118" s="1610" t="s">
        <v>9</v>
      </c>
      <c r="D118" s="1775" t="s">
        <v>68</v>
      </c>
      <c r="E118" s="430" t="s">
        <v>66</v>
      </c>
      <c r="F118" s="1167"/>
      <c r="G118" s="1167"/>
      <c r="H118" s="1167"/>
      <c r="I118" s="1167"/>
      <c r="J118" s="1167"/>
      <c r="K118" s="1167"/>
      <c r="L118" s="1168"/>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606" t="s">
        <v>69</v>
      </c>
      <c r="B129" s="1607" t="s">
        <v>57</v>
      </c>
      <c r="C129" s="1193" t="s">
        <v>9</v>
      </c>
      <c r="D129" s="1204" t="s">
        <v>70</v>
      </c>
      <c r="E129" s="1170"/>
      <c r="F129" s="1170"/>
      <c r="G129" s="1171"/>
      <c r="H129" s="177"/>
      <c r="I129" s="177"/>
      <c r="J129" s="177"/>
      <c r="K129" s="177"/>
      <c r="L129" s="177"/>
      <c r="M129" s="177"/>
      <c r="N129" s="177"/>
    </row>
    <row r="130" spans="1:16" ht="77.25" customHeight="1">
      <c r="A130" s="1441"/>
      <c r="B130" s="1443"/>
      <c r="C130" s="1163"/>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612" t="s">
        <v>75</v>
      </c>
      <c r="B142" s="1613" t="s">
        <v>57</v>
      </c>
      <c r="C142" s="1619" t="s">
        <v>9</v>
      </c>
      <c r="D142" s="1194" t="s">
        <v>76</v>
      </c>
      <c r="E142" s="1195"/>
      <c r="F142" s="1195"/>
      <c r="G142" s="1195"/>
      <c r="H142" s="1195"/>
      <c r="I142" s="1196"/>
      <c r="J142" s="1614" t="s">
        <v>77</v>
      </c>
      <c r="K142" s="1615"/>
      <c r="L142" s="1615"/>
      <c r="M142" s="1615"/>
      <c r="N142" s="1616"/>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617" t="s">
        <v>88</v>
      </c>
      <c r="B153" s="1613" t="s">
        <v>57</v>
      </c>
      <c r="C153" s="1618" t="s">
        <v>9</v>
      </c>
      <c r="D153" s="1172" t="s">
        <v>89</v>
      </c>
      <c r="E153" s="1172"/>
      <c r="F153" s="1173"/>
      <c r="G153" s="1173"/>
      <c r="H153" s="1172" t="s">
        <v>90</v>
      </c>
      <c r="I153" s="1172"/>
      <c r="J153" s="1174"/>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1175"/>
      <c r="F163" s="157"/>
      <c r="G163" s="157"/>
      <c r="H163" s="157"/>
      <c r="I163" s="157"/>
      <c r="J163" s="233"/>
      <c r="K163" s="234"/>
    </row>
    <row r="164" spans="1:18" ht="95.25" customHeight="1">
      <c r="A164" s="1197" t="s">
        <v>97</v>
      </c>
      <c r="B164" s="236" t="s">
        <v>98</v>
      </c>
      <c r="C164" s="1210" t="s">
        <v>9</v>
      </c>
      <c r="D164" s="238" t="s">
        <v>99</v>
      </c>
      <c r="E164" s="238" t="s">
        <v>100</v>
      </c>
      <c r="F164" s="1176" t="s">
        <v>101</v>
      </c>
      <c r="G164" s="238" t="s">
        <v>102</v>
      </c>
      <c r="H164" s="238" t="s">
        <v>103</v>
      </c>
      <c r="I164" s="240" t="s">
        <v>104</v>
      </c>
      <c r="J164" s="1198" t="s">
        <v>105</v>
      </c>
      <c r="K164" s="1198"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623" t="s">
        <v>108</v>
      </c>
      <c r="B176" s="1624" t="s">
        <v>109</v>
      </c>
      <c r="C176" s="1625" t="s">
        <v>9</v>
      </c>
      <c r="D176" s="1206" t="s">
        <v>110</v>
      </c>
      <c r="E176" s="1177"/>
      <c r="F176" s="1177"/>
      <c r="G176" s="1178"/>
      <c r="H176" s="1179"/>
      <c r="I176" s="1626" t="s">
        <v>111</v>
      </c>
      <c r="J176" s="1627"/>
      <c r="K176" s="1627"/>
      <c r="L176" s="1627"/>
      <c r="M176" s="1627"/>
      <c r="N176" s="1627"/>
      <c r="O176" s="1628"/>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c r="E180" s="41"/>
      <c r="F180" s="41"/>
      <c r="G180" s="271">
        <f t="shared" si="19"/>
        <v>0</v>
      </c>
      <c r="H180" s="272"/>
      <c r="I180" s="104"/>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0</v>
      </c>
      <c r="E185" s="108">
        <f>SUM(E178:E184)</f>
        <v>0</v>
      </c>
      <c r="F185" s="108">
        <f>SUM(F178:F184)</f>
        <v>0</v>
      </c>
      <c r="G185" s="212">
        <f t="shared" ref="G185:O185" si="20">SUM(G178:G184)</f>
        <v>0</v>
      </c>
      <c r="H185" s="273">
        <f t="shared" si="20"/>
        <v>0</v>
      </c>
      <c r="I185" s="107">
        <f t="shared" si="20"/>
        <v>0</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394" t="s">
        <v>117</v>
      </c>
      <c r="B187" s="1624" t="s">
        <v>109</v>
      </c>
      <c r="C187" s="1398" t="s">
        <v>9</v>
      </c>
      <c r="D187" s="1400" t="s">
        <v>118</v>
      </c>
      <c r="E187" s="1620"/>
      <c r="F187" s="1620"/>
      <c r="G187" s="1621"/>
      <c r="H187" s="1622"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c r="F191" s="41"/>
      <c r="G191" s="279">
        <f t="shared" si="21"/>
        <v>0</v>
      </c>
      <c r="H191" s="104"/>
      <c r="I191" s="41"/>
      <c r="J191" s="41"/>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f t="shared" si="22"/>
        <v>0</v>
      </c>
      <c r="F196" s="108">
        <f t="shared" si="22"/>
        <v>0</v>
      </c>
      <c r="G196" s="280">
        <f t="shared" si="22"/>
        <v>0</v>
      </c>
      <c r="H196" s="107">
        <f t="shared" si="22"/>
        <v>0</v>
      </c>
      <c r="I196" s="108">
        <f t="shared" si="22"/>
        <v>0</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199" t="s">
        <v>129</v>
      </c>
      <c r="B201" s="285" t="s">
        <v>109</v>
      </c>
      <c r="C201" s="286" t="s">
        <v>9</v>
      </c>
      <c r="D201" s="1207" t="s">
        <v>130</v>
      </c>
      <c r="E201" s="288" t="s">
        <v>131</v>
      </c>
      <c r="F201" s="288" t="s">
        <v>132</v>
      </c>
      <c r="G201" s="286" t="s">
        <v>133</v>
      </c>
      <c r="H201" s="1180" t="s">
        <v>134</v>
      </c>
      <c r="I201" s="1200" t="s">
        <v>135</v>
      </c>
      <c r="J201" s="1201"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1202" t="s">
        <v>139</v>
      </c>
      <c r="B212" s="307" t="s">
        <v>140</v>
      </c>
      <c r="C212" s="308">
        <v>2014</v>
      </c>
      <c r="D212" s="309">
        <v>2015</v>
      </c>
      <c r="E212" s="309">
        <v>2016</v>
      </c>
      <c r="F212" s="309">
        <v>2017</v>
      </c>
      <c r="G212" s="309">
        <v>2018</v>
      </c>
      <c r="H212" s="309">
        <v>2019</v>
      </c>
      <c r="I212" s="310">
        <v>2020</v>
      </c>
    </row>
    <row r="213" spans="1:12" ht="15" customHeight="1">
      <c r="A213" t="s">
        <v>141</v>
      </c>
      <c r="B213" s="1498" t="s">
        <v>422</v>
      </c>
      <c r="C213" s="73"/>
      <c r="D213" s="127"/>
      <c r="E213" s="127"/>
      <c r="F213" s="127"/>
      <c r="G213" s="127"/>
      <c r="H213" s="127"/>
      <c r="I213" s="311"/>
    </row>
    <row r="214" spans="1:12">
      <c r="A214" t="s">
        <v>142</v>
      </c>
      <c r="B214" s="1499"/>
      <c r="C214" s="73"/>
      <c r="D214" s="127"/>
      <c r="E214" s="127">
        <v>0</v>
      </c>
      <c r="F214" s="127"/>
      <c r="G214" s="127"/>
      <c r="H214" s="127"/>
      <c r="I214" s="311"/>
    </row>
    <row r="215" spans="1:12">
      <c r="A215" t="s">
        <v>143</v>
      </c>
      <c r="B215" s="1499"/>
      <c r="C215" s="73"/>
      <c r="D215" s="127"/>
      <c r="E215" s="127">
        <v>0</v>
      </c>
      <c r="F215" s="127"/>
      <c r="G215" s="127"/>
      <c r="H215" s="127"/>
      <c r="I215" s="311"/>
    </row>
    <row r="216" spans="1:12">
      <c r="A216" t="s">
        <v>144</v>
      </c>
      <c r="B216" s="1499"/>
      <c r="C216" s="73"/>
      <c r="D216" s="127"/>
      <c r="E216" s="127">
        <v>0</v>
      </c>
      <c r="F216" s="127"/>
      <c r="G216" s="127"/>
      <c r="H216" s="127"/>
      <c r="I216" s="311"/>
    </row>
    <row r="217" spans="1:12">
      <c r="A217" t="s">
        <v>145</v>
      </c>
      <c r="B217" s="1499"/>
      <c r="C217" s="73"/>
      <c r="D217" s="127"/>
      <c r="E217" s="127">
        <v>0</v>
      </c>
      <c r="F217" s="127"/>
      <c r="G217" s="127"/>
      <c r="H217" s="127"/>
      <c r="I217" s="311"/>
    </row>
    <row r="218" spans="1:12" ht="28.8">
      <c r="A218" s="31" t="s">
        <v>146</v>
      </c>
      <c r="B218" s="1499"/>
      <c r="C218" s="73"/>
      <c r="D218" s="127"/>
      <c r="E218" s="127">
        <v>25434.44</v>
      </c>
      <c r="F218" s="127"/>
      <c r="G218" s="127"/>
      <c r="H218" s="127"/>
      <c r="I218" s="311"/>
    </row>
    <row r="219" spans="1:12" ht="15" thickBot="1">
      <c r="A219" s="312"/>
      <c r="B219" s="1500"/>
      <c r="C219" s="45" t="s">
        <v>13</v>
      </c>
      <c r="D219" s="313">
        <f>SUM(D214:D218)</f>
        <v>0</v>
      </c>
      <c r="E219" s="313">
        <f t="shared" ref="E219:I219" si="24">SUM(E214:E218)</f>
        <v>25434.44</v>
      </c>
      <c r="F219" s="313">
        <f t="shared" si="24"/>
        <v>0</v>
      </c>
      <c r="G219" s="313">
        <f t="shared" si="24"/>
        <v>0</v>
      </c>
      <c r="H219" s="313">
        <f t="shared" si="24"/>
        <v>0</v>
      </c>
      <c r="I219" s="313">
        <f t="shared" si="24"/>
        <v>0</v>
      </c>
    </row>
    <row r="227" spans="1:1">
      <c r="A227" s="31"/>
    </row>
  </sheetData>
  <mergeCells count="58">
    <mergeCell ref="A60:A61"/>
    <mergeCell ref="C60:C61"/>
    <mergeCell ref="D60:D61"/>
    <mergeCell ref="B1:F1"/>
    <mergeCell ref="F3:O3"/>
    <mergeCell ref="A4:O10"/>
    <mergeCell ref="D15:G15"/>
    <mergeCell ref="A17:A24"/>
    <mergeCell ref="B17:B24"/>
    <mergeCell ref="D26:G26"/>
    <mergeCell ref="A28:A35"/>
    <mergeCell ref="B28:B35"/>
    <mergeCell ref="A40:B47"/>
    <mergeCell ref="A50:B58"/>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423</v>
      </c>
      <c r="C1" s="1471"/>
      <c r="D1" s="1471"/>
      <c r="E1" s="1471"/>
      <c r="F1" s="1471"/>
    </row>
    <row r="2" spans="1:25" s="2" customFormat="1" ht="20.100000000000001" customHeight="1" thickBot="1"/>
    <row r="3" spans="1:25" s="5" customFormat="1" ht="20.100000000000001" customHeight="1">
      <c r="A3" s="1214" t="s">
        <v>2</v>
      </c>
      <c r="B3" s="1215"/>
      <c r="C3" s="1215"/>
      <c r="D3" s="1215"/>
      <c r="E3" s="1215"/>
      <c r="F3" s="2060"/>
      <c r="G3" s="2060"/>
      <c r="H3" s="2060"/>
      <c r="I3" s="2060"/>
      <c r="J3" s="2060"/>
      <c r="K3" s="2060"/>
      <c r="L3" s="2060"/>
      <c r="M3" s="2060"/>
      <c r="N3" s="2060"/>
      <c r="O3" s="2061"/>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1184"/>
      <c r="B15" s="1185"/>
      <c r="C15" s="11"/>
      <c r="D15" s="1599" t="s">
        <v>5</v>
      </c>
      <c r="E15" s="1600"/>
      <c r="F15" s="1600"/>
      <c r="G15" s="1600"/>
      <c r="H15" s="1186"/>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t="s">
        <v>424</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1</v>
      </c>
      <c r="E19" s="41">
        <v>2</v>
      </c>
      <c r="F19" s="41"/>
      <c r="G19" s="35">
        <f t="shared" si="0"/>
        <v>3</v>
      </c>
      <c r="H19" s="42"/>
      <c r="I19" s="41"/>
      <c r="J19" s="41"/>
      <c r="K19" s="41"/>
      <c r="L19" s="41"/>
      <c r="M19" s="41"/>
      <c r="N19" s="41"/>
      <c r="O19" s="43">
        <v>3</v>
      </c>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1</v>
      </c>
      <c r="E24" s="47">
        <f>SUM(E17:E23)</f>
        <v>2</v>
      </c>
      <c r="F24" s="47">
        <f>SUM(F17:F23)</f>
        <v>0</v>
      </c>
      <c r="G24" s="48">
        <f>SUM(D24:F24)</f>
        <v>3</v>
      </c>
      <c r="H24" s="49">
        <f>SUM(H17:H23)</f>
        <v>0</v>
      </c>
      <c r="I24" s="50">
        <f>SUM(I17:I23)</f>
        <v>0</v>
      </c>
      <c r="J24" s="50">
        <f t="shared" ref="J24:N24" si="1">SUM(J17:J23)</f>
        <v>0</v>
      </c>
      <c r="K24" s="50">
        <f t="shared" si="1"/>
        <v>0</v>
      </c>
      <c r="L24" s="50">
        <f t="shared" si="1"/>
        <v>0</v>
      </c>
      <c r="M24" s="50">
        <f t="shared" si="1"/>
        <v>0</v>
      </c>
      <c r="N24" s="50">
        <f t="shared" si="1"/>
        <v>0</v>
      </c>
      <c r="O24" s="51">
        <f>SUM(O17:O23)</f>
        <v>3</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184"/>
      <c r="B26" s="1185"/>
      <c r="C26" s="53"/>
      <c r="D26" s="1539" t="s">
        <v>5</v>
      </c>
      <c r="E26" s="1602"/>
      <c r="F26" s="1602"/>
      <c r="G26" s="1603"/>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425</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100</v>
      </c>
      <c r="E30" s="41">
        <v>160</v>
      </c>
      <c r="F30" s="41"/>
      <c r="G30" s="59">
        <f t="shared" si="2"/>
        <v>260</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100</v>
      </c>
      <c r="E35" s="47">
        <f>SUM(E28:E34)</f>
        <v>160</v>
      </c>
      <c r="F35" s="47">
        <f>SUM(F28:F34)</f>
        <v>0</v>
      </c>
      <c r="G35" s="51">
        <f t="shared" si="2"/>
        <v>260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187" t="s">
        <v>24</v>
      </c>
      <c r="B39" s="1188" t="s">
        <v>8</v>
      </c>
      <c r="C39" s="69" t="s">
        <v>9</v>
      </c>
      <c r="D39" s="711" t="s">
        <v>25</v>
      </c>
      <c r="E39" s="71" t="s">
        <v>26</v>
      </c>
      <c r="F39" s="72"/>
      <c r="G39" s="30"/>
      <c r="H39" s="30"/>
    </row>
    <row r="40" spans="1:17">
      <c r="A40" s="1407" t="s">
        <v>426</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233701</v>
      </c>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233701</v>
      </c>
      <c r="E47" s="75">
        <f>SUM(E40:E46)</f>
        <v>0</v>
      </c>
      <c r="F47" s="76"/>
      <c r="G47" s="38"/>
      <c r="H47" s="38"/>
    </row>
    <row r="48" spans="1:17" s="38" customFormat="1" ht="15" thickBot="1">
      <c r="A48" s="1164"/>
      <c r="B48" s="78"/>
      <c r="C48" s="79"/>
    </row>
    <row r="49" spans="1:15" ht="83.25" customHeight="1">
      <c r="A49" s="712" t="s">
        <v>27</v>
      </c>
      <c r="B49" s="1188" t="s">
        <v>8</v>
      </c>
      <c r="C49" s="81" t="s">
        <v>9</v>
      </c>
      <c r="D49" s="711"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604" t="s">
        <v>37</v>
      </c>
      <c r="B60" s="1190"/>
      <c r="C60" s="1605" t="s">
        <v>9</v>
      </c>
      <c r="D60" s="2059" t="s">
        <v>38</v>
      </c>
      <c r="E60" s="1216" t="s">
        <v>6</v>
      </c>
      <c r="F60" s="1217"/>
      <c r="G60" s="1217"/>
      <c r="H60" s="1217"/>
      <c r="I60" s="1217"/>
      <c r="J60" s="1217"/>
      <c r="K60" s="1217"/>
      <c r="L60" s="1218"/>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t="s">
        <v>427</v>
      </c>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1</v>
      </c>
      <c r="E64" s="104"/>
      <c r="F64" s="41"/>
      <c r="G64" s="41"/>
      <c r="H64" s="41"/>
      <c r="I64" s="41"/>
      <c r="J64" s="41"/>
      <c r="K64" s="41"/>
      <c r="L64" s="85">
        <v>1</v>
      </c>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1</v>
      </c>
      <c r="E69" s="107">
        <f>SUM(E62:E68)</f>
        <v>0</v>
      </c>
      <c r="F69" s="108">
        <f t="shared" ref="F69:I69" si="4">SUM(F62:F68)</f>
        <v>0</v>
      </c>
      <c r="G69" s="108">
        <f t="shared" si="4"/>
        <v>0</v>
      </c>
      <c r="H69" s="108">
        <f t="shared" si="4"/>
        <v>0</v>
      </c>
      <c r="I69" s="108">
        <f t="shared" si="4"/>
        <v>0</v>
      </c>
      <c r="J69" s="108"/>
      <c r="K69" s="108">
        <f>SUM(K62:K68)</f>
        <v>0</v>
      </c>
      <c r="L69" s="109">
        <f>SUM(L62:L68)</f>
        <v>1</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219" t="s">
        <v>39</v>
      </c>
      <c r="B71" s="1220" t="s">
        <v>8</v>
      </c>
      <c r="C71" s="69" t="s">
        <v>9</v>
      </c>
      <c r="D71" s="115" t="s">
        <v>40</v>
      </c>
      <c r="E71" s="115" t="s">
        <v>41</v>
      </c>
      <c r="F71" s="116" t="s">
        <v>42</v>
      </c>
      <c r="G71" s="653" t="s">
        <v>43</v>
      </c>
      <c r="H71" s="118" t="s">
        <v>14</v>
      </c>
      <c r="I71" s="119" t="s">
        <v>15</v>
      </c>
      <c r="J71" s="120" t="s">
        <v>16</v>
      </c>
      <c r="K71" s="119" t="s">
        <v>17</v>
      </c>
      <c r="L71" s="119" t="s">
        <v>18</v>
      </c>
      <c r="M71" s="121" t="s">
        <v>19</v>
      </c>
      <c r="N71" s="120" t="s">
        <v>20</v>
      </c>
      <c r="O71" s="122" t="s">
        <v>21</v>
      </c>
    </row>
    <row r="72" spans="1:20" ht="15" customHeight="1">
      <c r="A72" s="1407" t="s">
        <v>275</v>
      </c>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v>6</v>
      </c>
      <c r="E74" s="127">
        <v>1</v>
      </c>
      <c r="F74" s="127">
        <v>3</v>
      </c>
      <c r="G74" s="124">
        <f t="shared" si="5"/>
        <v>10</v>
      </c>
      <c r="H74" s="40"/>
      <c r="I74" s="40"/>
      <c r="J74" s="41"/>
      <c r="K74" s="41"/>
      <c r="L74" s="41"/>
      <c r="M74" s="41"/>
      <c r="N74" s="41"/>
      <c r="O74" s="85">
        <v>10</v>
      </c>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6</v>
      </c>
      <c r="E79" s="106">
        <f>SUM(E72:E78)</f>
        <v>1</v>
      </c>
      <c r="F79" s="106">
        <f>SUM(F72:F78)</f>
        <v>3</v>
      </c>
      <c r="G79" s="129">
        <f>SUM(G72:G78)</f>
        <v>10</v>
      </c>
      <c r="H79" s="130">
        <v>0</v>
      </c>
      <c r="I79" s="131">
        <f t="shared" ref="I79:O79" si="6">SUM(I72:I78)</f>
        <v>0</v>
      </c>
      <c r="J79" s="108">
        <f t="shared" si="6"/>
        <v>0</v>
      </c>
      <c r="K79" s="108">
        <f t="shared" si="6"/>
        <v>0</v>
      </c>
      <c r="L79" s="108">
        <f t="shared" si="6"/>
        <v>0</v>
      </c>
      <c r="M79" s="108">
        <f t="shared" si="6"/>
        <v>0</v>
      </c>
      <c r="N79" s="108">
        <f t="shared" si="6"/>
        <v>0</v>
      </c>
      <c r="O79" s="109">
        <f t="shared" si="6"/>
        <v>10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221" t="s">
        <v>45</v>
      </c>
      <c r="B84" s="1222" t="s">
        <v>46</v>
      </c>
      <c r="C84" s="141" t="s">
        <v>9</v>
      </c>
      <c r="D84" s="656"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062" t="s">
        <v>56</v>
      </c>
      <c r="B96" s="2063" t="s">
        <v>57</v>
      </c>
      <c r="C96" s="2064" t="s">
        <v>9</v>
      </c>
      <c r="D96" s="1528" t="s">
        <v>58</v>
      </c>
      <c r="E96" s="1662"/>
      <c r="F96" s="430" t="s">
        <v>59</v>
      </c>
      <c r="G96" s="1223"/>
      <c r="H96" s="1223"/>
      <c r="I96" s="1223"/>
      <c r="J96" s="1223"/>
      <c r="K96" s="1223"/>
      <c r="L96" s="1223"/>
      <c r="M96" s="1224"/>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062" t="s">
        <v>64</v>
      </c>
      <c r="B107" s="2063" t="s">
        <v>57</v>
      </c>
      <c r="C107" s="2064" t="s">
        <v>9</v>
      </c>
      <c r="D107" s="2065" t="s">
        <v>65</v>
      </c>
      <c r="E107" s="430" t="s">
        <v>66</v>
      </c>
      <c r="F107" s="1223"/>
      <c r="G107" s="1223"/>
      <c r="H107" s="1223"/>
      <c r="I107" s="1223"/>
      <c r="J107" s="1223"/>
      <c r="K107" s="1223"/>
      <c r="L107" s="1224"/>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062" t="s">
        <v>67</v>
      </c>
      <c r="B118" s="2063" t="s">
        <v>57</v>
      </c>
      <c r="C118" s="2064" t="s">
        <v>9</v>
      </c>
      <c r="D118" s="2065" t="s">
        <v>68</v>
      </c>
      <c r="E118" s="430" t="s">
        <v>66</v>
      </c>
      <c r="F118" s="1223"/>
      <c r="G118" s="1223"/>
      <c r="H118" s="1223"/>
      <c r="I118" s="1223"/>
      <c r="J118" s="1223"/>
      <c r="K118" s="1223"/>
      <c r="L118" s="1224"/>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062" t="s">
        <v>69</v>
      </c>
      <c r="B129" s="2063" t="s">
        <v>57</v>
      </c>
      <c r="C129" s="1225" t="s">
        <v>9</v>
      </c>
      <c r="D129" s="714" t="s">
        <v>70</v>
      </c>
      <c r="E129" s="1226"/>
      <c r="F129" s="1226"/>
      <c r="G129" s="663"/>
      <c r="H129" s="177"/>
      <c r="I129" s="177"/>
      <c r="J129" s="177"/>
      <c r="K129" s="177"/>
      <c r="L129" s="177"/>
      <c r="M129" s="177"/>
      <c r="N129" s="177"/>
    </row>
    <row r="130" spans="1:16" ht="77.25" customHeight="1">
      <c r="A130" s="1441"/>
      <c r="B130" s="1443"/>
      <c r="C130" s="1181"/>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066" t="s">
        <v>75</v>
      </c>
      <c r="B142" s="2067" t="s">
        <v>57</v>
      </c>
      <c r="C142" s="2073" t="s">
        <v>9</v>
      </c>
      <c r="D142" s="1227" t="s">
        <v>76</v>
      </c>
      <c r="E142" s="1228"/>
      <c r="F142" s="1228"/>
      <c r="G142" s="1228"/>
      <c r="H142" s="1228"/>
      <c r="I142" s="1229"/>
      <c r="J142" s="2068" t="s">
        <v>77</v>
      </c>
      <c r="K142" s="2069"/>
      <c r="L142" s="2069"/>
      <c r="M142" s="2069"/>
      <c r="N142" s="207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071" t="s">
        <v>88</v>
      </c>
      <c r="B153" s="2067" t="s">
        <v>57</v>
      </c>
      <c r="C153" s="2072" t="s">
        <v>9</v>
      </c>
      <c r="D153" s="1230" t="s">
        <v>89</v>
      </c>
      <c r="E153" s="1230"/>
      <c r="F153" s="1231"/>
      <c r="G153" s="1231"/>
      <c r="H153" s="1230" t="s">
        <v>90</v>
      </c>
      <c r="I153" s="1230"/>
      <c r="J153" s="1232"/>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1233"/>
      <c r="F163" s="157"/>
      <c r="G163" s="157"/>
      <c r="H163" s="157"/>
      <c r="I163" s="157"/>
      <c r="J163" s="233"/>
      <c r="K163" s="234"/>
    </row>
    <row r="164" spans="1:18" ht="95.25" customHeight="1">
      <c r="A164" s="715" t="s">
        <v>97</v>
      </c>
      <c r="B164" s="236" t="s">
        <v>98</v>
      </c>
      <c r="C164" s="1234" t="s">
        <v>9</v>
      </c>
      <c r="D164" s="238" t="s">
        <v>99</v>
      </c>
      <c r="E164" s="238" t="s">
        <v>100</v>
      </c>
      <c r="F164" s="1235" t="s">
        <v>101</v>
      </c>
      <c r="G164" s="238" t="s">
        <v>102</v>
      </c>
      <c r="H164" s="238" t="s">
        <v>103</v>
      </c>
      <c r="I164" s="240" t="s">
        <v>104</v>
      </c>
      <c r="J164" s="717" t="s">
        <v>105</v>
      </c>
      <c r="K164" s="717"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075" t="s">
        <v>108</v>
      </c>
      <c r="B176" s="2076" t="s">
        <v>109</v>
      </c>
      <c r="C176" s="2077" t="s">
        <v>9</v>
      </c>
      <c r="D176" s="718" t="s">
        <v>110</v>
      </c>
      <c r="E176" s="1236"/>
      <c r="F176" s="1236"/>
      <c r="G176" s="1237"/>
      <c r="H176" s="678"/>
      <c r="I176" s="1626" t="s">
        <v>111</v>
      </c>
      <c r="J176" s="2078"/>
      <c r="K176" s="2078"/>
      <c r="L176" s="2078"/>
      <c r="M176" s="2078"/>
      <c r="N176" s="2078"/>
      <c r="O176" s="2079"/>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c r="E180" s="41"/>
      <c r="F180" s="41"/>
      <c r="G180" s="271">
        <f t="shared" si="19"/>
        <v>0</v>
      </c>
      <c r="H180" s="272"/>
      <c r="I180" s="104"/>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0</v>
      </c>
      <c r="E185" s="108">
        <f>SUM(E178:E184)</f>
        <v>0</v>
      </c>
      <c r="F185" s="108">
        <f>SUM(F178:F184)</f>
        <v>0</v>
      </c>
      <c r="G185" s="212">
        <f t="shared" ref="G185:O185" si="20">SUM(G178:G184)</f>
        <v>0</v>
      </c>
      <c r="H185" s="273">
        <f t="shared" si="20"/>
        <v>0</v>
      </c>
      <c r="I185" s="107">
        <f t="shared" si="20"/>
        <v>0</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501" t="s">
        <v>117</v>
      </c>
      <c r="B187" s="2076" t="s">
        <v>109</v>
      </c>
      <c r="C187" s="1398" t="s">
        <v>9</v>
      </c>
      <c r="D187" s="1400" t="s">
        <v>118</v>
      </c>
      <c r="E187" s="2074"/>
      <c r="F187" s="2074"/>
      <c r="G187" s="1676"/>
      <c r="H187" s="1505"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c r="F191" s="41"/>
      <c r="G191" s="279">
        <f t="shared" si="21"/>
        <v>0</v>
      </c>
      <c r="H191" s="104"/>
      <c r="I191" s="41"/>
      <c r="J191" s="41"/>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f t="shared" si="22"/>
        <v>0</v>
      </c>
      <c r="F196" s="108">
        <f t="shared" si="22"/>
        <v>0</v>
      </c>
      <c r="G196" s="280">
        <f t="shared" si="22"/>
        <v>0</v>
      </c>
      <c r="H196" s="107">
        <f t="shared" si="22"/>
        <v>0</v>
      </c>
      <c r="I196" s="108">
        <f t="shared" si="22"/>
        <v>0</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238" t="s">
        <v>129</v>
      </c>
      <c r="B201" s="285" t="s">
        <v>109</v>
      </c>
      <c r="C201" s="286" t="s">
        <v>9</v>
      </c>
      <c r="D201" s="720" t="s">
        <v>130</v>
      </c>
      <c r="E201" s="288" t="s">
        <v>131</v>
      </c>
      <c r="F201" s="288" t="s">
        <v>132</v>
      </c>
      <c r="G201" s="286" t="s">
        <v>133</v>
      </c>
      <c r="H201" s="1239" t="s">
        <v>134</v>
      </c>
      <c r="I201" s="721" t="s">
        <v>135</v>
      </c>
      <c r="J201" s="722"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1240" t="s">
        <v>139</v>
      </c>
      <c r="B212" s="307" t="s">
        <v>140</v>
      </c>
      <c r="C212" s="308">
        <v>2014</v>
      </c>
      <c r="D212" s="309">
        <v>2015</v>
      </c>
      <c r="E212" s="309">
        <v>2016</v>
      </c>
      <c r="F212" s="309">
        <v>2017</v>
      </c>
      <c r="G212" s="309">
        <v>2018</v>
      </c>
      <c r="H212" s="309">
        <v>2019</v>
      </c>
      <c r="I212" s="310">
        <v>2020</v>
      </c>
    </row>
    <row r="213" spans="1:12" ht="15" customHeight="1">
      <c r="A213" t="s">
        <v>141</v>
      </c>
      <c r="B213" s="1498" t="s">
        <v>276</v>
      </c>
      <c r="C213" s="73"/>
      <c r="D213" s="127"/>
      <c r="E213" s="127">
        <v>128483.63</v>
      </c>
      <c r="F213" s="127"/>
      <c r="G213" s="127"/>
      <c r="H213" s="127"/>
      <c r="I213" s="311"/>
    </row>
    <row r="214" spans="1:12">
      <c r="A214" t="s">
        <v>142</v>
      </c>
      <c r="B214" s="1499"/>
      <c r="C214" s="73"/>
      <c r="D214" s="127"/>
      <c r="E214" s="127">
        <v>43500</v>
      </c>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c r="F216" s="127"/>
      <c r="G216" s="127"/>
      <c r="H216" s="127"/>
      <c r="I216" s="311"/>
    </row>
    <row r="217" spans="1:12">
      <c r="A217" t="s">
        <v>145</v>
      </c>
      <c r="B217" s="1499"/>
      <c r="C217" s="73"/>
      <c r="D217" s="127"/>
      <c r="E217" s="127">
        <v>0</v>
      </c>
      <c r="F217" s="127"/>
      <c r="G217" s="127"/>
      <c r="H217" s="127"/>
      <c r="I217" s="311"/>
    </row>
    <row r="218" spans="1:12" ht="28.8">
      <c r="A218" s="31" t="s">
        <v>146</v>
      </c>
      <c r="B218" s="1499"/>
      <c r="C218" s="73"/>
      <c r="D218" s="127"/>
      <c r="E218" s="127">
        <v>84983.63</v>
      </c>
      <c r="F218" s="127"/>
      <c r="G218" s="127"/>
      <c r="H218" s="127"/>
      <c r="I218" s="311"/>
    </row>
    <row r="219" spans="1:12" ht="15" thickBot="1">
      <c r="A219" s="312"/>
      <c r="B219" s="1500"/>
      <c r="C219" s="45" t="s">
        <v>13</v>
      </c>
      <c r="D219" s="313">
        <f>SUM(D214:D218)</f>
        <v>0</v>
      </c>
      <c r="E219" s="313">
        <f t="shared" ref="E219:I219" si="24">SUM(E214:E218)</f>
        <v>128483.63</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Y227"/>
  <sheetViews>
    <sheetView topLeftCell="A205" workbookViewId="0">
      <selection activeCell="B16" sqref="B1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277</v>
      </c>
      <c r="C1" s="1471"/>
      <c r="D1" s="1471"/>
      <c r="E1" s="1471"/>
      <c r="F1" s="1471"/>
    </row>
    <row r="2" spans="1:25" s="2" customFormat="1" ht="20.100000000000001" customHeight="1" thickBot="1"/>
    <row r="3" spans="1:25" s="5" customFormat="1" ht="20.100000000000001" customHeight="1">
      <c r="A3" s="531" t="s">
        <v>2</v>
      </c>
      <c r="B3" s="532"/>
      <c r="C3" s="532"/>
      <c r="D3" s="532"/>
      <c r="E3" s="532"/>
      <c r="F3" s="2108"/>
      <c r="G3" s="2108"/>
      <c r="H3" s="2108"/>
      <c r="I3" s="2108"/>
      <c r="J3" s="2108"/>
      <c r="K3" s="2108"/>
      <c r="L3" s="2108"/>
      <c r="M3" s="2108"/>
      <c r="N3" s="2108"/>
      <c r="O3" s="2109"/>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533"/>
      <c r="B15" s="534"/>
      <c r="C15" s="11"/>
      <c r="D15" s="2110" t="s">
        <v>5</v>
      </c>
      <c r="E15" s="2111"/>
      <c r="F15" s="2111"/>
      <c r="G15" s="2111"/>
      <c r="H15" s="535"/>
      <c r="I15" s="13" t="s">
        <v>6</v>
      </c>
      <c r="J15" s="14"/>
      <c r="K15" s="14"/>
      <c r="L15" s="14"/>
      <c r="M15" s="14"/>
      <c r="N15" s="14"/>
      <c r="O15" s="15"/>
      <c r="P15" s="16"/>
      <c r="Q15" s="17"/>
      <c r="R15" s="18"/>
      <c r="S15" s="18"/>
      <c r="T15" s="18"/>
      <c r="U15" s="18"/>
      <c r="V15" s="18"/>
      <c r="W15" s="16"/>
      <c r="X15" s="16"/>
      <c r="Y15" s="17"/>
    </row>
    <row r="16" spans="1:25" s="31" customFormat="1" ht="129" customHeight="1">
      <c r="A16" s="42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860" t="s">
        <v>278</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861"/>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861"/>
      <c r="B19" s="1388"/>
      <c r="C19" s="39">
        <v>2016</v>
      </c>
      <c r="D19" s="40">
        <v>6</v>
      </c>
      <c r="E19" s="41"/>
      <c r="F19" s="41"/>
      <c r="G19" s="35">
        <f t="shared" si="0"/>
        <v>6</v>
      </c>
      <c r="H19" s="42"/>
      <c r="I19" s="41"/>
      <c r="J19" s="41"/>
      <c r="K19" s="41"/>
      <c r="L19" s="41"/>
      <c r="M19" s="41"/>
      <c r="N19" s="41"/>
      <c r="O19" s="42">
        <v>6</v>
      </c>
      <c r="P19" s="38"/>
      <c r="Q19" s="38"/>
      <c r="R19" s="38"/>
      <c r="S19" s="38"/>
      <c r="T19" s="38"/>
      <c r="U19" s="38"/>
      <c r="V19" s="38"/>
      <c r="W19" s="38"/>
      <c r="X19" s="38"/>
      <c r="Y19" s="38"/>
    </row>
    <row r="20" spans="1:25">
      <c r="A20" s="1861"/>
      <c r="B20" s="1388"/>
      <c r="C20" s="39">
        <v>2017</v>
      </c>
      <c r="D20" s="40"/>
      <c r="E20" s="41"/>
      <c r="F20" s="41"/>
      <c r="G20" s="35">
        <f t="shared" si="0"/>
        <v>0</v>
      </c>
      <c r="H20" s="42"/>
      <c r="I20" s="41"/>
      <c r="J20" s="41"/>
      <c r="K20" s="41"/>
      <c r="L20" s="41"/>
      <c r="M20" s="41"/>
      <c r="N20" s="41"/>
      <c r="O20" s="42"/>
      <c r="P20" s="38"/>
      <c r="Q20" s="38"/>
      <c r="R20" s="38"/>
      <c r="S20" s="38"/>
      <c r="T20" s="38"/>
      <c r="U20" s="38"/>
      <c r="V20" s="38"/>
      <c r="W20" s="38"/>
      <c r="X20" s="38"/>
      <c r="Y20" s="38"/>
    </row>
    <row r="21" spans="1:25">
      <c r="A21" s="1861"/>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861"/>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861"/>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6</v>
      </c>
      <c r="E24" s="47">
        <f>SUM(E17:E23)</f>
        <v>0</v>
      </c>
      <c r="F24" s="47">
        <f>SUM(F17:F23)</f>
        <v>0</v>
      </c>
      <c r="G24" s="48">
        <f>SUM(D24:F24)</f>
        <v>6</v>
      </c>
      <c r="H24" s="49">
        <f>SUM(H17:H23)</f>
        <v>0</v>
      </c>
      <c r="I24" s="50">
        <f>SUM(I17:I23)</f>
        <v>0</v>
      </c>
      <c r="J24" s="50">
        <f t="shared" ref="J24:N24" si="1">SUM(J17:J23)</f>
        <v>0</v>
      </c>
      <c r="K24" s="50">
        <f t="shared" si="1"/>
        <v>0</v>
      </c>
      <c r="L24" s="50">
        <f t="shared" si="1"/>
        <v>0</v>
      </c>
      <c r="M24" s="50">
        <f t="shared" si="1"/>
        <v>0</v>
      </c>
      <c r="N24" s="50">
        <f t="shared" si="1"/>
        <v>0</v>
      </c>
      <c r="O24" s="51">
        <f>SUM(O17:O23)</f>
        <v>6</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533"/>
      <c r="B26" s="534"/>
      <c r="C26" s="53"/>
      <c r="D26" s="2112" t="s">
        <v>5</v>
      </c>
      <c r="E26" s="2113"/>
      <c r="F26" s="2113"/>
      <c r="G26" s="2114"/>
      <c r="H26" s="16"/>
      <c r="I26" s="17"/>
      <c r="J26" s="18"/>
      <c r="K26" s="18"/>
      <c r="L26" s="18"/>
      <c r="M26" s="18"/>
      <c r="N26" s="18"/>
      <c r="O26" s="16"/>
      <c r="P26" s="16"/>
    </row>
    <row r="27" spans="1:25" s="31" customFormat="1" ht="93" customHeight="1">
      <c r="A27" s="468"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860" t="s">
        <v>296</v>
      </c>
      <c r="B28" s="1388"/>
      <c r="C28" s="58">
        <v>2014</v>
      </c>
      <c r="D28" s="36"/>
      <c r="E28" s="34"/>
      <c r="F28" s="34"/>
      <c r="G28" s="59">
        <f>SUM(D28:F28)</f>
        <v>0</v>
      </c>
      <c r="H28" s="38"/>
      <c r="I28" s="38"/>
      <c r="J28" s="38"/>
      <c r="K28" s="38"/>
      <c r="L28" s="38"/>
      <c r="M28" s="38"/>
      <c r="N28" s="38"/>
      <c r="O28" s="38"/>
      <c r="P28" s="38"/>
      <c r="Q28" s="8"/>
    </row>
    <row r="29" spans="1:25">
      <c r="A29" s="1861"/>
      <c r="B29" s="1388"/>
      <c r="C29" s="60">
        <v>2015</v>
      </c>
      <c r="D29" s="42"/>
      <c r="E29" s="41"/>
      <c r="F29" s="41"/>
      <c r="G29" s="59">
        <f t="shared" ref="G29:G35" si="2">SUM(D29:F29)</f>
        <v>0</v>
      </c>
      <c r="H29" s="38"/>
      <c r="I29" s="38"/>
      <c r="J29" s="38"/>
      <c r="K29" s="38"/>
      <c r="L29" s="38"/>
      <c r="M29" s="38"/>
      <c r="N29" s="38"/>
      <c r="O29" s="38"/>
      <c r="P29" s="38"/>
      <c r="Q29" s="8"/>
    </row>
    <row r="30" spans="1:25">
      <c r="A30" s="1861"/>
      <c r="B30" s="1388"/>
      <c r="C30" s="60">
        <v>2016</v>
      </c>
      <c r="D30" s="42">
        <f>100+100</f>
        <v>200</v>
      </c>
      <c r="E30" s="41"/>
      <c r="F30" s="41"/>
      <c r="G30" s="59">
        <f t="shared" si="2"/>
        <v>200</v>
      </c>
      <c r="H30" s="38"/>
      <c r="I30" s="38"/>
      <c r="J30" s="38"/>
      <c r="K30" s="38"/>
      <c r="L30" s="38"/>
      <c r="M30" s="38"/>
      <c r="N30" s="38"/>
      <c r="O30" s="38"/>
      <c r="P30" s="38"/>
      <c r="Q30" s="8"/>
    </row>
    <row r="31" spans="1:25">
      <c r="A31" s="1861"/>
      <c r="B31" s="1388"/>
      <c r="C31" s="60">
        <v>2017</v>
      </c>
      <c r="D31" s="42"/>
      <c r="E31" s="41"/>
      <c r="F31" s="41"/>
      <c r="G31" s="59">
        <f t="shared" si="2"/>
        <v>0</v>
      </c>
      <c r="H31" s="38"/>
      <c r="I31" s="38"/>
      <c r="J31" s="38"/>
      <c r="K31" s="38"/>
      <c r="L31" s="38"/>
      <c r="M31" s="38"/>
      <c r="N31" s="38"/>
      <c r="O31" s="38"/>
      <c r="P31" s="38"/>
      <c r="Q31" s="8"/>
    </row>
    <row r="32" spans="1:25">
      <c r="A32" s="1861"/>
      <c r="B32" s="1388"/>
      <c r="C32" s="60">
        <v>2018</v>
      </c>
      <c r="D32" s="42"/>
      <c r="E32" s="41"/>
      <c r="F32" s="41"/>
      <c r="G32" s="59">
        <f>SUM(D32:F32)</f>
        <v>0</v>
      </c>
      <c r="H32" s="38"/>
      <c r="I32" s="38"/>
      <c r="J32" s="38"/>
      <c r="K32" s="38"/>
      <c r="L32" s="38"/>
      <c r="M32" s="38"/>
      <c r="N32" s="38"/>
      <c r="O32" s="38"/>
      <c r="P32" s="38"/>
      <c r="Q32" s="8"/>
    </row>
    <row r="33" spans="1:17">
      <c r="A33" s="1861"/>
      <c r="B33" s="1388"/>
      <c r="C33" s="61">
        <v>2019</v>
      </c>
      <c r="D33" s="42"/>
      <c r="E33" s="41"/>
      <c r="F33" s="41"/>
      <c r="G33" s="59">
        <f t="shared" si="2"/>
        <v>0</v>
      </c>
      <c r="H33" s="38"/>
      <c r="I33" s="38"/>
      <c r="J33" s="38"/>
      <c r="K33" s="38"/>
      <c r="L33" s="38"/>
      <c r="M33" s="38"/>
      <c r="N33" s="38"/>
      <c r="O33" s="38"/>
      <c r="P33" s="38"/>
      <c r="Q33" s="8"/>
    </row>
    <row r="34" spans="1:17">
      <c r="A34" s="1861"/>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200</v>
      </c>
      <c r="E35" s="47">
        <f>SUM(E28:E34)</f>
        <v>0</v>
      </c>
      <c r="F35" s="47">
        <f>SUM(F28:F34)</f>
        <v>0</v>
      </c>
      <c r="G35" s="51">
        <f t="shared" si="2"/>
        <v>200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514" t="s">
        <v>24</v>
      </c>
      <c r="B39" s="515" t="s">
        <v>8</v>
      </c>
      <c r="C39" s="69" t="s">
        <v>9</v>
      </c>
      <c r="D39" s="536" t="s">
        <v>25</v>
      </c>
      <c r="E39" s="71" t="s">
        <v>26</v>
      </c>
      <c r="F39" s="72"/>
      <c r="G39" s="30"/>
      <c r="H39" s="30"/>
    </row>
    <row r="40" spans="1:17">
      <c r="A40" s="1860" t="s">
        <v>279</v>
      </c>
      <c r="B40" s="1388"/>
      <c r="C40" s="73">
        <v>2014</v>
      </c>
      <c r="D40" s="33"/>
      <c r="E40" s="32"/>
      <c r="F40" s="8"/>
      <c r="G40" s="38"/>
      <c r="H40" s="38"/>
    </row>
    <row r="41" spans="1:17">
      <c r="A41" s="1861"/>
      <c r="B41" s="1388"/>
      <c r="C41" s="74">
        <v>2015</v>
      </c>
      <c r="D41" s="40"/>
      <c r="E41" s="39"/>
      <c r="F41" s="8"/>
      <c r="G41" s="38"/>
      <c r="H41" s="38"/>
    </row>
    <row r="42" spans="1:17">
      <c r="A42" s="1861"/>
      <c r="B42" s="1388"/>
      <c r="C42" s="74">
        <v>2016</v>
      </c>
      <c r="D42" s="324">
        <v>4286</v>
      </c>
      <c r="E42" s="414">
        <v>628</v>
      </c>
      <c r="F42" s="8"/>
      <c r="G42" s="38"/>
      <c r="H42" s="38"/>
    </row>
    <row r="43" spans="1:17">
      <c r="A43" s="1861"/>
      <c r="B43" s="1388"/>
      <c r="C43" s="74">
        <v>2017</v>
      </c>
      <c r="D43" s="40"/>
      <c r="E43" s="39"/>
      <c r="F43" s="8"/>
      <c r="G43" s="38"/>
      <c r="H43" s="38"/>
    </row>
    <row r="44" spans="1:17">
      <c r="A44" s="1861"/>
      <c r="B44" s="1388"/>
      <c r="C44" s="74">
        <v>2018</v>
      </c>
      <c r="D44" s="40"/>
      <c r="E44" s="39"/>
      <c r="F44" s="8"/>
      <c r="G44" s="38"/>
      <c r="H44" s="38"/>
    </row>
    <row r="45" spans="1:17">
      <c r="A45" s="1861"/>
      <c r="B45" s="1388"/>
      <c r="C45" s="74">
        <v>2019</v>
      </c>
      <c r="D45" s="40"/>
      <c r="E45" s="39"/>
      <c r="F45" s="8"/>
      <c r="G45" s="38"/>
      <c r="H45" s="38"/>
    </row>
    <row r="46" spans="1:17">
      <c r="A46" s="1861"/>
      <c r="B46" s="1388"/>
      <c r="C46" s="74">
        <v>2020</v>
      </c>
      <c r="D46" s="40"/>
      <c r="E46" s="39"/>
      <c r="F46" s="8"/>
      <c r="G46" s="38"/>
      <c r="H46" s="38"/>
    </row>
    <row r="47" spans="1:17" ht="15" thickBot="1">
      <c r="A47" s="1389"/>
      <c r="B47" s="1390"/>
      <c r="C47" s="45" t="s">
        <v>13</v>
      </c>
      <c r="D47" s="46">
        <f>SUM(D40:D46)</f>
        <v>4286</v>
      </c>
      <c r="E47" s="75">
        <f>SUM(E40:E46)</f>
        <v>628</v>
      </c>
      <c r="F47" s="76"/>
      <c r="G47" s="38"/>
      <c r="H47" s="38"/>
    </row>
    <row r="48" spans="1:17" s="38" customFormat="1" ht="15" thickBot="1">
      <c r="A48" s="537"/>
      <c r="B48" s="78"/>
      <c r="C48" s="79"/>
    </row>
    <row r="49" spans="1:15" ht="83.25" customHeight="1">
      <c r="A49" s="538" t="s">
        <v>27</v>
      </c>
      <c r="B49" s="515" t="s">
        <v>8</v>
      </c>
      <c r="C49" s="81" t="s">
        <v>9</v>
      </c>
      <c r="D49" s="536"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860"/>
      <c r="B51" s="1414"/>
      <c r="C51" s="74">
        <v>2014</v>
      </c>
      <c r="D51" s="40"/>
      <c r="E51" s="41"/>
      <c r="F51" s="41"/>
      <c r="G51" s="41"/>
      <c r="H51" s="41"/>
      <c r="I51" s="41"/>
      <c r="J51" s="41"/>
      <c r="K51" s="85"/>
    </row>
    <row r="52" spans="1:15">
      <c r="A52" s="1860"/>
      <c r="B52" s="1414"/>
      <c r="C52" s="74">
        <v>2015</v>
      </c>
      <c r="D52" s="40"/>
      <c r="E52" s="41"/>
      <c r="F52" s="41"/>
      <c r="G52" s="41"/>
      <c r="H52" s="41"/>
      <c r="I52" s="41"/>
      <c r="J52" s="41"/>
      <c r="K52" s="85"/>
    </row>
    <row r="53" spans="1:15">
      <c r="A53" s="1860"/>
      <c r="B53" s="1414"/>
      <c r="C53" s="74">
        <v>2016</v>
      </c>
      <c r="D53" s="40"/>
      <c r="E53" s="41"/>
      <c r="F53" s="41"/>
      <c r="G53" s="41"/>
      <c r="H53" s="41"/>
      <c r="I53" s="41"/>
      <c r="J53" s="41"/>
      <c r="K53" s="85"/>
    </row>
    <row r="54" spans="1:15">
      <c r="A54" s="1860"/>
      <c r="B54" s="1414"/>
      <c r="C54" s="74">
        <v>2017</v>
      </c>
      <c r="D54" s="40"/>
      <c r="E54" s="41"/>
      <c r="F54" s="41"/>
      <c r="G54" s="41"/>
      <c r="H54" s="41"/>
      <c r="I54" s="41"/>
      <c r="J54" s="41"/>
      <c r="K54" s="85"/>
    </row>
    <row r="55" spans="1:15">
      <c r="A55" s="1860"/>
      <c r="B55" s="1414"/>
      <c r="C55" s="74">
        <v>2018</v>
      </c>
      <c r="D55" s="40"/>
      <c r="E55" s="41"/>
      <c r="F55" s="41"/>
      <c r="G55" s="41"/>
      <c r="H55" s="41"/>
      <c r="I55" s="41"/>
      <c r="J55" s="41"/>
      <c r="K55" s="85"/>
    </row>
    <row r="56" spans="1:15">
      <c r="A56" s="1860"/>
      <c r="B56" s="1414"/>
      <c r="C56" s="74">
        <v>2019</v>
      </c>
      <c r="D56" s="40"/>
      <c r="E56" s="41"/>
      <c r="F56" s="41"/>
      <c r="G56" s="41"/>
      <c r="H56" s="41"/>
      <c r="I56" s="41"/>
      <c r="J56" s="41"/>
      <c r="K56" s="85"/>
    </row>
    <row r="57" spans="1:15">
      <c r="A57" s="1860"/>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2115" t="s">
        <v>37</v>
      </c>
      <c r="B60" s="539"/>
      <c r="C60" s="2117" t="s">
        <v>9</v>
      </c>
      <c r="D60" s="2107" t="s">
        <v>38</v>
      </c>
      <c r="E60" s="473" t="s">
        <v>6</v>
      </c>
      <c r="F60" s="512"/>
      <c r="G60" s="512"/>
      <c r="H60" s="512"/>
      <c r="I60" s="512"/>
      <c r="J60" s="512"/>
      <c r="K60" s="512"/>
      <c r="L60" s="513"/>
    </row>
    <row r="61" spans="1:15" ht="115.5" customHeight="1">
      <c r="A61" s="2116"/>
      <c r="B61" s="91" t="s">
        <v>8</v>
      </c>
      <c r="C61" s="1497"/>
      <c r="D61" s="1469"/>
      <c r="E61" s="92" t="s">
        <v>14</v>
      </c>
      <c r="F61" s="93" t="s">
        <v>15</v>
      </c>
      <c r="G61" s="93" t="s">
        <v>16</v>
      </c>
      <c r="H61" s="94" t="s">
        <v>17</v>
      </c>
      <c r="I61" s="94" t="s">
        <v>18</v>
      </c>
      <c r="J61" s="95" t="s">
        <v>19</v>
      </c>
      <c r="K61" s="93" t="s">
        <v>20</v>
      </c>
      <c r="L61" s="96" t="s">
        <v>21</v>
      </c>
      <c r="M61" s="97"/>
      <c r="N61" s="8"/>
      <c r="O61" s="8"/>
    </row>
    <row r="62" spans="1:15">
      <c r="A62" s="1862" t="s">
        <v>280</v>
      </c>
      <c r="B62" s="1425"/>
      <c r="C62" s="98">
        <v>2014</v>
      </c>
      <c r="D62" s="99"/>
      <c r="E62" s="100"/>
      <c r="F62" s="101"/>
      <c r="G62" s="101"/>
      <c r="H62" s="101"/>
      <c r="I62" s="101"/>
      <c r="J62" s="101"/>
      <c r="K62" s="101"/>
      <c r="L62" s="37"/>
      <c r="M62" s="8"/>
      <c r="N62" s="8"/>
      <c r="O62" s="8"/>
    </row>
    <row r="63" spans="1:15">
      <c r="A63" s="1863"/>
      <c r="B63" s="1425"/>
      <c r="C63" s="102">
        <v>2015</v>
      </c>
      <c r="D63" s="103"/>
      <c r="E63" s="104"/>
      <c r="F63" s="41"/>
      <c r="G63" s="41"/>
      <c r="H63" s="41"/>
      <c r="I63" s="41"/>
      <c r="J63" s="41"/>
      <c r="K63" s="41"/>
      <c r="L63" s="85"/>
      <c r="M63" s="8"/>
      <c r="N63" s="8"/>
      <c r="O63" s="8"/>
    </row>
    <row r="64" spans="1:15">
      <c r="A64" s="1863"/>
      <c r="B64" s="1425"/>
      <c r="C64" s="102">
        <v>2016</v>
      </c>
      <c r="D64" s="103">
        <v>3</v>
      </c>
      <c r="E64" s="104">
        <v>3</v>
      </c>
      <c r="F64" s="41"/>
      <c r="G64" s="41"/>
      <c r="H64" s="41"/>
      <c r="I64" s="41"/>
      <c r="J64" s="41"/>
      <c r="K64" s="41"/>
      <c r="L64" s="85"/>
      <c r="M64" s="8"/>
      <c r="N64" s="8"/>
      <c r="O64" s="8"/>
    </row>
    <row r="65" spans="1:20">
      <c r="A65" s="1863"/>
      <c r="B65" s="1425"/>
      <c r="C65" s="102">
        <v>2017</v>
      </c>
      <c r="D65" s="103"/>
      <c r="E65" s="104"/>
      <c r="F65" s="41"/>
      <c r="G65" s="41"/>
      <c r="H65" s="41"/>
      <c r="I65" s="41"/>
      <c r="J65" s="41"/>
      <c r="K65" s="41"/>
      <c r="L65" s="85"/>
      <c r="M65" s="8"/>
      <c r="N65" s="8"/>
      <c r="O65" s="8"/>
    </row>
    <row r="66" spans="1:20">
      <c r="A66" s="1863"/>
      <c r="B66" s="1425"/>
      <c r="C66" s="102">
        <v>2018</v>
      </c>
      <c r="D66" s="103"/>
      <c r="E66" s="104"/>
      <c r="F66" s="41"/>
      <c r="G66" s="41"/>
      <c r="H66" s="41"/>
      <c r="I66" s="41"/>
      <c r="J66" s="41"/>
      <c r="K66" s="41"/>
      <c r="L66" s="85"/>
      <c r="M66" s="8"/>
      <c r="N66" s="8"/>
      <c r="O66" s="8"/>
    </row>
    <row r="67" spans="1:20" ht="17.25" customHeight="1">
      <c r="A67" s="1863"/>
      <c r="B67" s="1425"/>
      <c r="C67" s="102">
        <v>2019</v>
      </c>
      <c r="D67" s="103"/>
      <c r="E67" s="104"/>
      <c r="F67" s="41"/>
      <c r="G67" s="41"/>
      <c r="H67" s="41"/>
      <c r="I67" s="41"/>
      <c r="J67" s="41"/>
      <c r="K67" s="41"/>
      <c r="L67" s="85"/>
      <c r="M67" s="8"/>
      <c r="N67" s="8"/>
      <c r="O67" s="8"/>
    </row>
    <row r="68" spans="1:20" ht="16.5" customHeight="1">
      <c r="A68" s="1863"/>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3</v>
      </c>
      <c r="E69" s="107">
        <f>SUM(E62:E68)</f>
        <v>3</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514" t="s">
        <v>39</v>
      </c>
      <c r="B71" s="515" t="s">
        <v>8</v>
      </c>
      <c r="C71" s="69" t="s">
        <v>9</v>
      </c>
      <c r="D71" s="115" t="s">
        <v>40</v>
      </c>
      <c r="E71" s="115" t="s">
        <v>41</v>
      </c>
      <c r="F71" s="116" t="s">
        <v>42</v>
      </c>
      <c r="G71" s="540" t="s">
        <v>43</v>
      </c>
      <c r="H71" s="118" t="s">
        <v>14</v>
      </c>
      <c r="I71" s="119" t="s">
        <v>15</v>
      </c>
      <c r="J71" s="120" t="s">
        <v>16</v>
      </c>
      <c r="K71" s="119" t="s">
        <v>17</v>
      </c>
      <c r="L71" s="119" t="s">
        <v>18</v>
      </c>
      <c r="M71" s="121" t="s">
        <v>19</v>
      </c>
      <c r="N71" s="120" t="s">
        <v>20</v>
      </c>
      <c r="O71" s="122" t="s">
        <v>21</v>
      </c>
    </row>
    <row r="72" spans="1:20" ht="15" customHeight="1">
      <c r="A72" s="1860"/>
      <c r="B72" s="1425"/>
      <c r="C72" s="73">
        <v>2014</v>
      </c>
      <c r="D72" s="123"/>
      <c r="E72" s="123"/>
      <c r="F72" s="123"/>
      <c r="G72" s="124">
        <f>SUM(D72:F72)</f>
        <v>0</v>
      </c>
      <c r="H72" s="33"/>
      <c r="I72" s="125"/>
      <c r="J72" s="101"/>
      <c r="K72" s="101"/>
      <c r="L72" s="101"/>
      <c r="M72" s="101"/>
      <c r="N72" s="101"/>
      <c r="O72" s="126"/>
    </row>
    <row r="73" spans="1:20">
      <c r="A73" s="1861"/>
      <c r="B73" s="1425"/>
      <c r="C73" s="74">
        <v>2015</v>
      </c>
      <c r="D73" s="127"/>
      <c r="E73" s="127"/>
      <c r="F73" s="127"/>
      <c r="G73" s="124">
        <f t="shared" ref="G73:G78" si="5">SUM(D73:F73)</f>
        <v>0</v>
      </c>
      <c r="H73" s="40"/>
      <c r="I73" s="40"/>
      <c r="J73" s="41"/>
      <c r="K73" s="41"/>
      <c r="L73" s="41"/>
      <c r="M73" s="41"/>
      <c r="N73" s="41"/>
      <c r="O73" s="85"/>
    </row>
    <row r="74" spans="1:20">
      <c r="A74" s="1861"/>
      <c r="B74" s="1425"/>
      <c r="C74" s="74">
        <v>2016</v>
      </c>
      <c r="D74" s="127"/>
      <c r="E74" s="127"/>
      <c r="F74" s="127"/>
      <c r="G74" s="124">
        <f t="shared" si="5"/>
        <v>0</v>
      </c>
      <c r="H74" s="40"/>
      <c r="I74" s="40"/>
      <c r="J74" s="41"/>
      <c r="K74" s="41"/>
      <c r="L74" s="41"/>
      <c r="M74" s="41"/>
      <c r="N74" s="41"/>
      <c r="O74" s="85"/>
    </row>
    <row r="75" spans="1:20">
      <c r="A75" s="1861"/>
      <c r="B75" s="1425"/>
      <c r="C75" s="74">
        <v>2017</v>
      </c>
      <c r="D75" s="127"/>
      <c r="E75" s="127"/>
      <c r="F75" s="127"/>
      <c r="G75" s="124">
        <f t="shared" si="5"/>
        <v>0</v>
      </c>
      <c r="H75" s="40"/>
      <c r="I75" s="40"/>
      <c r="J75" s="41"/>
      <c r="K75" s="41"/>
      <c r="L75" s="41"/>
      <c r="M75" s="41"/>
      <c r="N75" s="41"/>
      <c r="O75" s="85"/>
    </row>
    <row r="76" spans="1:20">
      <c r="A76" s="1861"/>
      <c r="B76" s="1425"/>
      <c r="C76" s="74">
        <v>2018</v>
      </c>
      <c r="D76" s="127"/>
      <c r="E76" s="127"/>
      <c r="F76" s="127"/>
      <c r="G76" s="124">
        <f t="shared" si="5"/>
        <v>0</v>
      </c>
      <c r="H76" s="40"/>
      <c r="I76" s="40"/>
      <c r="J76" s="41"/>
      <c r="K76" s="41"/>
      <c r="L76" s="41"/>
      <c r="M76" s="41"/>
      <c r="N76" s="41"/>
      <c r="O76" s="85"/>
    </row>
    <row r="77" spans="1:20" ht="15.75" customHeight="1">
      <c r="A77" s="1861"/>
      <c r="B77" s="1425"/>
      <c r="C77" s="74">
        <v>2019</v>
      </c>
      <c r="D77" s="127"/>
      <c r="E77" s="127"/>
      <c r="F77" s="127"/>
      <c r="G77" s="124">
        <f t="shared" si="5"/>
        <v>0</v>
      </c>
      <c r="H77" s="40"/>
      <c r="I77" s="40"/>
      <c r="J77" s="41"/>
      <c r="K77" s="41"/>
      <c r="L77" s="41"/>
      <c r="M77" s="41"/>
      <c r="N77" s="41"/>
      <c r="O77" s="85"/>
    </row>
    <row r="78" spans="1:20" ht="17.25" customHeight="1">
      <c r="A78" s="1861"/>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516" t="s">
        <v>45</v>
      </c>
      <c r="B84" s="517" t="s">
        <v>46</v>
      </c>
      <c r="C84" s="141" t="s">
        <v>9</v>
      </c>
      <c r="D84" s="541" t="s">
        <v>47</v>
      </c>
      <c r="E84" s="143" t="s">
        <v>48</v>
      </c>
      <c r="F84" s="144" t="s">
        <v>49</v>
      </c>
      <c r="G84" s="144" t="s">
        <v>50</v>
      </c>
      <c r="H84" s="144" t="s">
        <v>51</v>
      </c>
      <c r="I84" s="144" t="s">
        <v>52</v>
      </c>
      <c r="J84" s="144" t="s">
        <v>53</v>
      </c>
      <c r="K84" s="145" t="s">
        <v>54</v>
      </c>
    </row>
    <row r="85" spans="1:16" ht="15" customHeight="1">
      <c r="A85" s="1864"/>
      <c r="B85" s="1425"/>
      <c r="C85" s="73">
        <v>2014</v>
      </c>
      <c r="D85" s="146"/>
      <c r="E85" s="147"/>
      <c r="F85" s="34"/>
      <c r="G85" s="34"/>
      <c r="H85" s="34"/>
      <c r="I85" s="34"/>
      <c r="J85" s="34"/>
      <c r="K85" s="37"/>
    </row>
    <row r="86" spans="1:16">
      <c r="A86" s="1865"/>
      <c r="B86" s="1425"/>
      <c r="C86" s="74">
        <v>2015</v>
      </c>
      <c r="D86" s="148"/>
      <c r="E86" s="104"/>
      <c r="F86" s="41"/>
      <c r="G86" s="41"/>
      <c r="H86" s="41"/>
      <c r="I86" s="41"/>
      <c r="J86" s="41"/>
      <c r="K86" s="85"/>
    </row>
    <row r="87" spans="1:16">
      <c r="A87" s="1865"/>
      <c r="B87" s="1425"/>
      <c r="C87" s="74">
        <v>2016</v>
      </c>
      <c r="D87" s="148"/>
      <c r="E87" s="104"/>
      <c r="F87" s="41"/>
      <c r="G87" s="41"/>
      <c r="H87" s="41"/>
      <c r="I87" s="41"/>
      <c r="J87" s="41"/>
      <c r="K87" s="85"/>
    </row>
    <row r="88" spans="1:16">
      <c r="A88" s="1865"/>
      <c r="B88" s="1425"/>
      <c r="C88" s="74">
        <v>2017</v>
      </c>
      <c r="D88" s="148"/>
      <c r="E88" s="104"/>
      <c r="F88" s="41"/>
      <c r="G88" s="41"/>
      <c r="H88" s="41"/>
      <c r="I88" s="41"/>
      <c r="J88" s="41"/>
      <c r="K88" s="85"/>
    </row>
    <row r="89" spans="1:16">
      <c r="A89" s="1865"/>
      <c r="B89" s="1425"/>
      <c r="C89" s="74">
        <v>2018</v>
      </c>
      <c r="D89" s="148"/>
      <c r="E89" s="104"/>
      <c r="F89" s="41"/>
      <c r="G89" s="41"/>
      <c r="H89" s="41"/>
      <c r="I89" s="41"/>
      <c r="J89" s="41"/>
      <c r="K89" s="85"/>
    </row>
    <row r="90" spans="1:16">
      <c r="A90" s="1865"/>
      <c r="B90" s="1425"/>
      <c r="C90" s="74">
        <v>2019</v>
      </c>
      <c r="D90" s="148"/>
      <c r="E90" s="104"/>
      <c r="F90" s="41"/>
      <c r="G90" s="41"/>
      <c r="H90" s="41"/>
      <c r="I90" s="41"/>
      <c r="J90" s="41"/>
      <c r="K90" s="85"/>
    </row>
    <row r="91" spans="1:16">
      <c r="A91" s="1865"/>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100" t="s">
        <v>56</v>
      </c>
      <c r="B96" s="2101" t="s">
        <v>57</v>
      </c>
      <c r="C96" s="2105" t="s">
        <v>9</v>
      </c>
      <c r="D96" s="2103" t="s">
        <v>58</v>
      </c>
      <c r="E96" s="2104"/>
      <c r="F96" s="542" t="s">
        <v>59</v>
      </c>
      <c r="G96" s="518"/>
      <c r="H96" s="518"/>
      <c r="I96" s="518"/>
      <c r="J96" s="518"/>
      <c r="K96" s="518"/>
      <c r="L96" s="518"/>
      <c r="M96" s="543"/>
      <c r="N96" s="157"/>
      <c r="O96" s="157"/>
      <c r="P96" s="157"/>
    </row>
    <row r="97" spans="1:16" ht="100.5" customHeight="1">
      <c r="A97" s="1560"/>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862"/>
      <c r="B98" s="1425"/>
      <c r="C98" s="98">
        <v>2014</v>
      </c>
      <c r="D98" s="33"/>
      <c r="E98" s="34"/>
      <c r="F98" s="166"/>
      <c r="G98" s="167"/>
      <c r="H98" s="167"/>
      <c r="I98" s="167"/>
      <c r="J98" s="167"/>
      <c r="K98" s="167"/>
      <c r="L98" s="167"/>
      <c r="M98" s="168"/>
      <c r="N98" s="157"/>
      <c r="O98" s="157"/>
      <c r="P98" s="157"/>
    </row>
    <row r="99" spans="1:16" ht="16.5" customHeight="1">
      <c r="A99" s="1863"/>
      <c r="B99" s="1425"/>
      <c r="C99" s="102">
        <v>2015</v>
      </c>
      <c r="D99" s="40"/>
      <c r="E99" s="41"/>
      <c r="F99" s="169"/>
      <c r="G99" s="170"/>
      <c r="H99" s="170"/>
      <c r="I99" s="170"/>
      <c r="J99" s="170"/>
      <c r="K99" s="170"/>
      <c r="L99" s="170"/>
      <c r="M99" s="171"/>
      <c r="N99" s="157"/>
      <c r="O99" s="157"/>
      <c r="P99" s="157"/>
    </row>
    <row r="100" spans="1:16" ht="16.5" customHeight="1">
      <c r="A100" s="1863"/>
      <c r="B100" s="1425"/>
      <c r="C100" s="102">
        <v>2016</v>
      </c>
      <c r="D100" s="40"/>
      <c r="E100" s="41"/>
      <c r="F100" s="169"/>
      <c r="G100" s="170"/>
      <c r="H100" s="170"/>
      <c r="I100" s="170"/>
      <c r="J100" s="170"/>
      <c r="K100" s="170"/>
      <c r="L100" s="170"/>
      <c r="M100" s="171"/>
      <c r="N100" s="157"/>
      <c r="O100" s="157"/>
      <c r="P100" s="157"/>
    </row>
    <row r="101" spans="1:16" ht="16.5" customHeight="1">
      <c r="A101" s="1863"/>
      <c r="B101" s="1425"/>
      <c r="C101" s="102">
        <v>2017</v>
      </c>
      <c r="D101" s="40"/>
      <c r="E101" s="41"/>
      <c r="F101" s="169"/>
      <c r="G101" s="170"/>
      <c r="H101" s="170"/>
      <c r="I101" s="170"/>
      <c r="J101" s="170"/>
      <c r="K101" s="170"/>
      <c r="L101" s="170"/>
      <c r="M101" s="171"/>
      <c r="N101" s="157"/>
      <c r="O101" s="157"/>
      <c r="P101" s="157"/>
    </row>
    <row r="102" spans="1:16" ht="15.75" customHeight="1">
      <c r="A102" s="1863"/>
      <c r="B102" s="1425"/>
      <c r="C102" s="102">
        <v>2018</v>
      </c>
      <c r="D102" s="40"/>
      <c r="E102" s="41"/>
      <c r="F102" s="169"/>
      <c r="G102" s="170"/>
      <c r="H102" s="170"/>
      <c r="I102" s="170"/>
      <c r="J102" s="170"/>
      <c r="K102" s="170"/>
      <c r="L102" s="170"/>
      <c r="M102" s="171"/>
      <c r="N102" s="157"/>
      <c r="O102" s="157"/>
      <c r="P102" s="157"/>
    </row>
    <row r="103" spans="1:16" ht="14.25" customHeight="1">
      <c r="A103" s="1863"/>
      <c r="B103" s="1425"/>
      <c r="C103" s="102">
        <v>2019</v>
      </c>
      <c r="D103" s="40"/>
      <c r="E103" s="41"/>
      <c r="F103" s="169"/>
      <c r="G103" s="170"/>
      <c r="H103" s="170"/>
      <c r="I103" s="170"/>
      <c r="J103" s="170"/>
      <c r="K103" s="170"/>
      <c r="L103" s="170"/>
      <c r="M103" s="171"/>
      <c r="N103" s="157"/>
      <c r="O103" s="157"/>
      <c r="P103" s="157"/>
    </row>
    <row r="104" spans="1:16" ht="14.25" customHeight="1">
      <c r="A104" s="1863"/>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100" t="s">
        <v>64</v>
      </c>
      <c r="B107" s="2101" t="s">
        <v>57</v>
      </c>
      <c r="C107" s="2105" t="s">
        <v>9</v>
      </c>
      <c r="D107" s="2106" t="s">
        <v>65</v>
      </c>
      <c r="E107" s="542" t="s">
        <v>66</v>
      </c>
      <c r="F107" s="518"/>
      <c r="G107" s="518"/>
      <c r="H107" s="518"/>
      <c r="I107" s="518"/>
      <c r="J107" s="518"/>
      <c r="K107" s="518"/>
      <c r="L107" s="543"/>
      <c r="M107" s="177"/>
      <c r="N107" s="177"/>
    </row>
    <row r="108" spans="1:16" ht="103.5" customHeight="1">
      <c r="A108" s="1560"/>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862" t="s">
        <v>281</v>
      </c>
      <c r="B109" s="1425"/>
      <c r="C109" s="98">
        <v>2014</v>
      </c>
      <c r="D109" s="34"/>
      <c r="E109" s="166"/>
      <c r="F109" s="167"/>
      <c r="G109" s="167"/>
      <c r="H109" s="167"/>
      <c r="I109" s="167"/>
      <c r="J109" s="167"/>
      <c r="K109" s="167"/>
      <c r="L109" s="168"/>
      <c r="M109" s="177"/>
      <c r="N109" s="177"/>
    </row>
    <row r="110" spans="1:16">
      <c r="A110" s="1863"/>
      <c r="B110" s="1425"/>
      <c r="C110" s="102">
        <v>2015</v>
      </c>
      <c r="D110" s="41"/>
      <c r="E110" s="169"/>
      <c r="F110" s="170"/>
      <c r="G110" s="170"/>
      <c r="H110" s="170"/>
      <c r="I110" s="170"/>
      <c r="J110" s="170"/>
      <c r="K110" s="170"/>
      <c r="L110" s="171"/>
      <c r="M110" s="177"/>
      <c r="N110" s="177"/>
    </row>
    <row r="111" spans="1:16">
      <c r="A111" s="1863"/>
      <c r="B111" s="1425"/>
      <c r="C111" s="102">
        <v>2016</v>
      </c>
      <c r="D111" s="41">
        <v>1</v>
      </c>
      <c r="E111" s="169"/>
      <c r="F111" s="170"/>
      <c r="G111" s="170"/>
      <c r="H111" s="170"/>
      <c r="I111" s="170"/>
      <c r="J111" s="170"/>
      <c r="K111" s="170"/>
      <c r="L111" s="171">
        <v>1</v>
      </c>
      <c r="M111" s="177"/>
      <c r="N111" s="177"/>
    </row>
    <row r="112" spans="1:16">
      <c r="A112" s="1863"/>
      <c r="B112" s="1425"/>
      <c r="C112" s="102">
        <v>2017</v>
      </c>
      <c r="D112" s="41"/>
      <c r="E112" s="169"/>
      <c r="F112" s="170"/>
      <c r="G112" s="170"/>
      <c r="H112" s="170"/>
      <c r="I112" s="170"/>
      <c r="J112" s="170"/>
      <c r="K112" s="170"/>
      <c r="L112" s="171"/>
      <c r="M112" s="177"/>
      <c r="N112" s="177"/>
    </row>
    <row r="113" spans="1:14">
      <c r="A113" s="1863"/>
      <c r="B113" s="1425"/>
      <c r="C113" s="102">
        <v>2018</v>
      </c>
      <c r="D113" s="41"/>
      <c r="E113" s="169"/>
      <c r="F113" s="170"/>
      <c r="G113" s="170"/>
      <c r="H113" s="170"/>
      <c r="I113" s="170"/>
      <c r="J113" s="170"/>
      <c r="K113" s="170"/>
      <c r="L113" s="171"/>
      <c r="M113" s="177"/>
      <c r="N113" s="177"/>
    </row>
    <row r="114" spans="1:14">
      <c r="A114" s="1863"/>
      <c r="B114" s="1425"/>
      <c r="C114" s="102">
        <v>2019</v>
      </c>
      <c r="D114" s="41"/>
      <c r="E114" s="169"/>
      <c r="F114" s="170"/>
      <c r="G114" s="170"/>
      <c r="H114" s="170"/>
      <c r="I114" s="170"/>
      <c r="J114" s="170"/>
      <c r="K114" s="170"/>
      <c r="L114" s="171"/>
      <c r="M114" s="177"/>
      <c r="N114" s="177"/>
    </row>
    <row r="115" spans="1:14">
      <c r="A115" s="1863"/>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1</v>
      </c>
      <c r="E116" s="172">
        <f t="shared" si="9"/>
        <v>0</v>
      </c>
      <c r="F116" s="173">
        <f t="shared" si="9"/>
        <v>0</v>
      </c>
      <c r="G116" s="173">
        <f t="shared" si="9"/>
        <v>0</v>
      </c>
      <c r="H116" s="173">
        <f t="shared" si="9"/>
        <v>0</v>
      </c>
      <c r="I116" s="173">
        <f t="shared" si="9"/>
        <v>0</v>
      </c>
      <c r="J116" s="173"/>
      <c r="K116" s="173">
        <f>SUM(K109:K115)</f>
        <v>0</v>
      </c>
      <c r="L116" s="174">
        <f>SUM(L109:L115)</f>
        <v>1</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100" t="s">
        <v>67</v>
      </c>
      <c r="B118" s="2101" t="s">
        <v>57</v>
      </c>
      <c r="C118" s="2105" t="s">
        <v>9</v>
      </c>
      <c r="D118" s="2106" t="s">
        <v>68</v>
      </c>
      <c r="E118" s="542" t="s">
        <v>66</v>
      </c>
      <c r="F118" s="518"/>
      <c r="G118" s="518"/>
      <c r="H118" s="518"/>
      <c r="I118" s="518"/>
      <c r="J118" s="518"/>
      <c r="K118" s="518"/>
      <c r="L118" s="543"/>
      <c r="M118" s="177"/>
      <c r="N118" s="177"/>
    </row>
    <row r="119" spans="1:14" ht="120.75" customHeight="1">
      <c r="A119" s="1560"/>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862"/>
      <c r="B120" s="1425"/>
      <c r="C120" s="98">
        <v>2014</v>
      </c>
      <c r="D120" s="34"/>
      <c r="E120" s="166"/>
      <c r="F120" s="167"/>
      <c r="G120" s="167"/>
      <c r="H120" s="167"/>
      <c r="I120" s="167"/>
      <c r="J120" s="167"/>
      <c r="K120" s="167"/>
      <c r="L120" s="168"/>
      <c r="M120" s="177"/>
      <c r="N120" s="177"/>
    </row>
    <row r="121" spans="1:14">
      <c r="A121" s="1863"/>
      <c r="B121" s="1425"/>
      <c r="C121" s="102">
        <v>2015</v>
      </c>
      <c r="D121" s="41"/>
      <c r="E121" s="169"/>
      <c r="F121" s="170"/>
      <c r="G121" s="170"/>
      <c r="H121" s="170"/>
      <c r="I121" s="170"/>
      <c r="J121" s="170"/>
      <c r="K121" s="170"/>
      <c r="L121" s="171"/>
      <c r="M121" s="177"/>
      <c r="N121" s="177"/>
    </row>
    <row r="122" spans="1:14">
      <c r="A122" s="1863"/>
      <c r="B122" s="1425"/>
      <c r="C122" s="102">
        <v>2016</v>
      </c>
      <c r="D122" s="41"/>
      <c r="E122" s="169"/>
      <c r="F122" s="170"/>
      <c r="G122" s="170"/>
      <c r="H122" s="170"/>
      <c r="I122" s="170"/>
      <c r="J122" s="170"/>
      <c r="K122" s="170"/>
      <c r="L122" s="171"/>
      <c r="M122" s="177"/>
      <c r="N122" s="177"/>
    </row>
    <row r="123" spans="1:14">
      <c r="A123" s="1863"/>
      <c r="B123" s="1425"/>
      <c r="C123" s="102">
        <v>2017</v>
      </c>
      <c r="D123" s="41"/>
      <c r="E123" s="169"/>
      <c r="F123" s="170"/>
      <c r="G123" s="170"/>
      <c r="H123" s="170"/>
      <c r="I123" s="170"/>
      <c r="J123" s="170"/>
      <c r="K123" s="170"/>
      <c r="L123" s="171"/>
      <c r="M123" s="177"/>
      <c r="N123" s="177"/>
    </row>
    <row r="124" spans="1:14">
      <c r="A124" s="1863"/>
      <c r="B124" s="1425"/>
      <c r="C124" s="102">
        <v>2018</v>
      </c>
      <c r="D124" s="41"/>
      <c r="E124" s="169"/>
      <c r="F124" s="170"/>
      <c r="G124" s="170"/>
      <c r="H124" s="170"/>
      <c r="I124" s="170"/>
      <c r="J124" s="170"/>
      <c r="K124" s="170"/>
      <c r="L124" s="171"/>
      <c r="M124" s="177"/>
      <c r="N124" s="177"/>
    </row>
    <row r="125" spans="1:14">
      <c r="A125" s="1863"/>
      <c r="B125" s="1425"/>
      <c r="C125" s="102">
        <v>2019</v>
      </c>
      <c r="D125" s="41"/>
      <c r="E125" s="169"/>
      <c r="F125" s="170"/>
      <c r="G125" s="170"/>
      <c r="H125" s="170"/>
      <c r="I125" s="170"/>
      <c r="J125" s="170"/>
      <c r="K125" s="170"/>
      <c r="L125" s="171"/>
      <c r="M125" s="177"/>
      <c r="N125" s="177"/>
    </row>
    <row r="126" spans="1:14">
      <c r="A126" s="1863"/>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100" t="s">
        <v>69</v>
      </c>
      <c r="B129" s="2101" t="s">
        <v>57</v>
      </c>
      <c r="C129" s="519" t="s">
        <v>9</v>
      </c>
      <c r="D129" s="544" t="s">
        <v>70</v>
      </c>
      <c r="E129" s="520"/>
      <c r="F129" s="520"/>
      <c r="G129" s="545"/>
      <c r="H129" s="177"/>
      <c r="I129" s="177"/>
      <c r="J129" s="177"/>
      <c r="K129" s="177"/>
      <c r="L129" s="177"/>
      <c r="M129" s="177"/>
      <c r="N129" s="177"/>
    </row>
    <row r="130" spans="1:16" ht="77.25" customHeight="1">
      <c r="A130" s="1560"/>
      <c r="B130" s="1443"/>
      <c r="C130" s="455"/>
      <c r="D130" s="158" t="s">
        <v>71</v>
      </c>
      <c r="E130" s="185" t="s">
        <v>72</v>
      </c>
      <c r="F130" s="159" t="s">
        <v>73</v>
      </c>
      <c r="G130" s="186" t="s">
        <v>13</v>
      </c>
      <c r="H130" s="177"/>
      <c r="I130" s="177"/>
      <c r="J130" s="177"/>
      <c r="K130" s="177"/>
      <c r="L130" s="177"/>
      <c r="M130" s="177"/>
      <c r="N130" s="177"/>
    </row>
    <row r="131" spans="1:16" ht="15" customHeight="1">
      <c r="A131" s="1860"/>
      <c r="B131" s="1388"/>
      <c r="C131" s="98">
        <v>2015</v>
      </c>
      <c r="D131" s="33"/>
      <c r="E131" s="34"/>
      <c r="F131" s="34"/>
      <c r="G131" s="187">
        <f t="shared" ref="G131:G136" si="11">SUM(D131:F131)</f>
        <v>0</v>
      </c>
      <c r="H131" s="177"/>
      <c r="I131" s="177"/>
      <c r="J131" s="177"/>
      <c r="K131" s="177"/>
      <c r="L131" s="177"/>
      <c r="M131" s="177"/>
      <c r="N131" s="177"/>
    </row>
    <row r="132" spans="1:16">
      <c r="A132" s="1861"/>
      <c r="B132" s="1388"/>
      <c r="C132" s="102">
        <v>2016</v>
      </c>
      <c r="D132" s="40"/>
      <c r="E132" s="41"/>
      <c r="F132" s="41"/>
      <c r="G132" s="187">
        <f t="shared" si="11"/>
        <v>0</v>
      </c>
      <c r="H132" s="177"/>
      <c r="I132" s="177"/>
      <c r="J132" s="177"/>
      <c r="K132" s="177"/>
      <c r="L132" s="177"/>
      <c r="M132" s="177"/>
      <c r="N132" s="177"/>
    </row>
    <row r="133" spans="1:16">
      <c r="A133" s="1861"/>
      <c r="B133" s="1388"/>
      <c r="C133" s="102">
        <v>2017</v>
      </c>
      <c r="D133" s="40"/>
      <c r="E133" s="41"/>
      <c r="F133" s="41"/>
      <c r="G133" s="187">
        <f t="shared" si="11"/>
        <v>0</v>
      </c>
      <c r="H133" s="177"/>
      <c r="I133" s="177"/>
      <c r="J133" s="177"/>
      <c r="K133" s="177"/>
      <c r="L133" s="177"/>
      <c r="M133" s="177"/>
      <c r="N133" s="177"/>
    </row>
    <row r="134" spans="1:16">
      <c r="A134" s="1861"/>
      <c r="B134" s="1388"/>
      <c r="C134" s="102">
        <v>2018</v>
      </c>
      <c r="D134" s="40"/>
      <c r="E134" s="41"/>
      <c r="F134" s="41"/>
      <c r="G134" s="187">
        <f t="shared" si="11"/>
        <v>0</v>
      </c>
      <c r="H134" s="177"/>
      <c r="I134" s="177"/>
      <c r="J134" s="177"/>
      <c r="K134" s="177"/>
      <c r="L134" s="177"/>
      <c r="M134" s="177"/>
      <c r="N134" s="177"/>
    </row>
    <row r="135" spans="1:16">
      <c r="A135" s="1861"/>
      <c r="B135" s="1388"/>
      <c r="C135" s="102">
        <v>2019</v>
      </c>
      <c r="D135" s="40"/>
      <c r="E135" s="41"/>
      <c r="F135" s="41"/>
      <c r="G135" s="187">
        <f t="shared" si="11"/>
        <v>0</v>
      </c>
      <c r="H135" s="177"/>
      <c r="I135" s="177"/>
      <c r="J135" s="177"/>
      <c r="K135" s="177"/>
      <c r="L135" s="177"/>
      <c r="M135" s="177"/>
      <c r="N135" s="177"/>
    </row>
    <row r="136" spans="1:16">
      <c r="A136" s="1861"/>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102" t="s">
        <v>75</v>
      </c>
      <c r="B142" s="2097" t="s">
        <v>57</v>
      </c>
      <c r="C142" s="2099" t="s">
        <v>9</v>
      </c>
      <c r="D142" s="521" t="s">
        <v>76</v>
      </c>
      <c r="E142" s="522"/>
      <c r="F142" s="522"/>
      <c r="G142" s="522"/>
      <c r="H142" s="522"/>
      <c r="I142" s="523"/>
      <c r="J142" s="2093" t="s">
        <v>77</v>
      </c>
      <c r="K142" s="2094"/>
      <c r="L142" s="2094"/>
      <c r="M142" s="2094"/>
      <c r="N142" s="2095"/>
      <c r="O142" s="157"/>
      <c r="P142" s="157"/>
    </row>
    <row r="143" spans="1:16" ht="113.25" customHeight="1">
      <c r="A143" s="1573"/>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862"/>
      <c r="B144" s="1425"/>
      <c r="C144" s="98">
        <v>2014</v>
      </c>
      <c r="D144" s="33"/>
      <c r="E144" s="33"/>
      <c r="F144" s="34"/>
      <c r="G144" s="167"/>
      <c r="H144" s="167"/>
      <c r="I144" s="205">
        <f>D144+F144+G144+H144</f>
        <v>0</v>
      </c>
      <c r="J144" s="206"/>
      <c r="K144" s="207"/>
      <c r="L144" s="206"/>
      <c r="M144" s="207"/>
      <c r="N144" s="208"/>
      <c r="O144" s="157"/>
      <c r="P144" s="157"/>
    </row>
    <row r="145" spans="1:16" ht="19.5" customHeight="1">
      <c r="A145" s="1863"/>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863"/>
      <c r="B146" s="1425"/>
      <c r="C146" s="102">
        <v>2016</v>
      </c>
      <c r="D146" s="40"/>
      <c r="E146" s="40"/>
      <c r="F146" s="41"/>
      <c r="G146" s="170"/>
      <c r="H146" s="170"/>
      <c r="I146" s="205">
        <f t="shared" si="13"/>
        <v>0</v>
      </c>
      <c r="J146" s="209"/>
      <c r="K146" s="210"/>
      <c r="L146" s="209"/>
      <c r="M146" s="210"/>
      <c r="N146" s="211"/>
      <c r="O146" s="157"/>
      <c r="P146" s="157"/>
    </row>
    <row r="147" spans="1:16" ht="17.25" customHeight="1">
      <c r="A147" s="1863"/>
      <c r="B147" s="1425"/>
      <c r="C147" s="102">
        <v>2017</v>
      </c>
      <c r="D147" s="40"/>
      <c r="E147" s="40"/>
      <c r="F147" s="41"/>
      <c r="G147" s="170"/>
      <c r="H147" s="170"/>
      <c r="I147" s="205">
        <f t="shared" si="13"/>
        <v>0</v>
      </c>
      <c r="J147" s="209"/>
      <c r="K147" s="210"/>
      <c r="L147" s="209"/>
      <c r="M147" s="210"/>
      <c r="N147" s="211"/>
      <c r="O147" s="157"/>
      <c r="P147" s="157"/>
    </row>
    <row r="148" spans="1:16" ht="19.5" customHeight="1">
      <c r="A148" s="1863"/>
      <c r="B148" s="1425"/>
      <c r="C148" s="102">
        <v>2018</v>
      </c>
      <c r="D148" s="40"/>
      <c r="E148" s="40"/>
      <c r="F148" s="41"/>
      <c r="G148" s="170"/>
      <c r="H148" s="170"/>
      <c r="I148" s="205">
        <f t="shared" si="13"/>
        <v>0</v>
      </c>
      <c r="J148" s="209"/>
      <c r="K148" s="210"/>
      <c r="L148" s="209"/>
      <c r="M148" s="210"/>
      <c r="N148" s="211"/>
      <c r="O148" s="157"/>
      <c r="P148" s="157"/>
    </row>
    <row r="149" spans="1:16" ht="19.5" customHeight="1">
      <c r="A149" s="1863"/>
      <c r="B149" s="1425"/>
      <c r="C149" s="102">
        <v>2019</v>
      </c>
      <c r="D149" s="40"/>
      <c r="E149" s="40"/>
      <c r="F149" s="41"/>
      <c r="G149" s="170"/>
      <c r="H149" s="170"/>
      <c r="I149" s="205">
        <f t="shared" si="13"/>
        <v>0</v>
      </c>
      <c r="J149" s="209"/>
      <c r="K149" s="210"/>
      <c r="L149" s="209"/>
      <c r="M149" s="210"/>
      <c r="N149" s="211"/>
      <c r="O149" s="157"/>
      <c r="P149" s="157"/>
    </row>
    <row r="150" spans="1:16" ht="18.75" customHeight="1">
      <c r="A150" s="1863"/>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096" t="s">
        <v>88</v>
      </c>
      <c r="B153" s="2097" t="s">
        <v>57</v>
      </c>
      <c r="C153" s="2098" t="s">
        <v>9</v>
      </c>
      <c r="D153" s="524" t="s">
        <v>89</v>
      </c>
      <c r="E153" s="524"/>
      <c r="F153" s="546"/>
      <c r="G153" s="546"/>
      <c r="H153" s="524" t="s">
        <v>90</v>
      </c>
      <c r="I153" s="524"/>
      <c r="J153" s="547"/>
      <c r="K153" s="31"/>
      <c r="L153" s="31"/>
      <c r="M153" s="31"/>
      <c r="N153" s="31"/>
      <c r="O153" s="157"/>
      <c r="P153" s="157"/>
    </row>
    <row r="154" spans="1:16" ht="49.5" customHeight="1">
      <c r="A154" s="1868"/>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862"/>
      <c r="B155" s="1425"/>
      <c r="C155" s="225">
        <v>2014</v>
      </c>
      <c r="D155" s="206"/>
      <c r="E155" s="167"/>
      <c r="F155" s="207"/>
      <c r="G155" s="205">
        <f>SUM(D155:F155)</f>
        <v>0</v>
      </c>
      <c r="H155" s="206"/>
      <c r="I155" s="167"/>
      <c r="J155" s="168"/>
      <c r="O155" s="157"/>
      <c r="P155" s="157"/>
    </row>
    <row r="156" spans="1:16" ht="19.5" customHeight="1">
      <c r="A156" s="1863"/>
      <c r="B156" s="1425"/>
      <c r="C156" s="226">
        <v>2015</v>
      </c>
      <c r="D156" s="209"/>
      <c r="E156" s="170"/>
      <c r="F156" s="210"/>
      <c r="G156" s="205">
        <f t="shared" ref="G156:G161" si="15">SUM(D156:F156)</f>
        <v>0</v>
      </c>
      <c r="H156" s="209"/>
      <c r="I156" s="170"/>
      <c r="J156" s="171"/>
      <c r="O156" s="157"/>
      <c r="P156" s="157"/>
    </row>
    <row r="157" spans="1:16" ht="17.25" customHeight="1">
      <c r="A157" s="1863"/>
      <c r="B157" s="1425"/>
      <c r="C157" s="226">
        <v>2016</v>
      </c>
      <c r="D157" s="209"/>
      <c r="E157" s="170"/>
      <c r="F157" s="210"/>
      <c r="G157" s="205">
        <f t="shared" si="15"/>
        <v>0</v>
      </c>
      <c r="H157" s="209"/>
      <c r="I157" s="170"/>
      <c r="J157" s="171"/>
      <c r="O157" s="157"/>
      <c r="P157" s="157"/>
    </row>
    <row r="158" spans="1:16" ht="15" customHeight="1">
      <c r="A158" s="1863"/>
      <c r="B158" s="1425"/>
      <c r="C158" s="226">
        <v>2017</v>
      </c>
      <c r="D158" s="209"/>
      <c r="E158" s="170"/>
      <c r="F158" s="210"/>
      <c r="G158" s="205">
        <f t="shared" si="15"/>
        <v>0</v>
      </c>
      <c r="H158" s="209"/>
      <c r="I158" s="170"/>
      <c r="J158" s="171"/>
      <c r="O158" s="157"/>
      <c r="P158" s="157"/>
    </row>
    <row r="159" spans="1:16" ht="19.5" customHeight="1">
      <c r="A159" s="1863"/>
      <c r="B159" s="1425"/>
      <c r="C159" s="226">
        <v>2018</v>
      </c>
      <c r="D159" s="209"/>
      <c r="E159" s="170"/>
      <c r="F159" s="210"/>
      <c r="G159" s="205">
        <f t="shared" si="15"/>
        <v>0</v>
      </c>
      <c r="H159" s="209"/>
      <c r="I159" s="170"/>
      <c r="J159" s="171"/>
      <c r="O159" s="157"/>
      <c r="P159" s="157"/>
    </row>
    <row r="160" spans="1:16" ht="15" customHeight="1">
      <c r="A160" s="1863"/>
      <c r="B160" s="1425"/>
      <c r="C160" s="226">
        <v>2019</v>
      </c>
      <c r="D160" s="209"/>
      <c r="E160" s="170"/>
      <c r="F160" s="210"/>
      <c r="G160" s="205">
        <f t="shared" si="15"/>
        <v>0</v>
      </c>
      <c r="H160" s="209"/>
      <c r="I160" s="170"/>
      <c r="J160" s="171"/>
      <c r="O160" s="157"/>
      <c r="P160" s="157"/>
    </row>
    <row r="161" spans="1:18" ht="17.25" customHeight="1">
      <c r="A161" s="1863"/>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525"/>
      <c r="F163" s="157"/>
      <c r="G163" s="157"/>
      <c r="H163" s="157"/>
      <c r="I163" s="157"/>
      <c r="J163" s="233"/>
      <c r="K163" s="234"/>
    </row>
    <row r="164" spans="1:18" ht="95.25" customHeight="1">
      <c r="A164" s="548" t="s">
        <v>97</v>
      </c>
      <c r="B164" s="236" t="s">
        <v>98</v>
      </c>
      <c r="C164" s="549" t="s">
        <v>9</v>
      </c>
      <c r="D164" s="238" t="s">
        <v>99</v>
      </c>
      <c r="E164" s="238" t="s">
        <v>100</v>
      </c>
      <c r="F164" s="526" t="s">
        <v>101</v>
      </c>
      <c r="G164" s="238" t="s">
        <v>102</v>
      </c>
      <c r="H164" s="238" t="s">
        <v>103</v>
      </c>
      <c r="I164" s="240" t="s">
        <v>104</v>
      </c>
      <c r="J164" s="550" t="s">
        <v>105</v>
      </c>
      <c r="K164" s="550" t="s">
        <v>106</v>
      </c>
      <c r="L164" s="551"/>
    </row>
    <row r="165" spans="1:18" ht="15.75" customHeight="1">
      <c r="A165" s="1411"/>
      <c r="B165" s="1412"/>
      <c r="C165" s="243">
        <v>2014</v>
      </c>
      <c r="D165" s="167"/>
      <c r="E165" s="167"/>
      <c r="F165" s="167"/>
      <c r="G165" s="167"/>
      <c r="H165" s="167"/>
      <c r="I165" s="168"/>
      <c r="J165" s="244">
        <f>SUM(D165,F165,H165)</f>
        <v>0</v>
      </c>
      <c r="K165" s="245">
        <f>SUM(E165,G165,I165)</f>
        <v>0</v>
      </c>
      <c r="L165" s="551"/>
    </row>
    <row r="166" spans="1:18">
      <c r="A166" s="1413"/>
      <c r="B166" s="1414"/>
      <c r="C166" s="246">
        <v>2015</v>
      </c>
      <c r="D166" s="247"/>
      <c r="E166" s="247"/>
      <c r="F166" s="247"/>
      <c r="G166" s="247"/>
      <c r="H166" s="247"/>
      <c r="I166" s="248"/>
      <c r="J166" s="249">
        <f t="shared" ref="J166:K171" si="17">SUM(D166,F166,H166)</f>
        <v>0</v>
      </c>
      <c r="K166" s="250">
        <f t="shared" si="17"/>
        <v>0</v>
      </c>
      <c r="L166" s="551"/>
    </row>
    <row r="167" spans="1:18">
      <c r="A167" s="1413"/>
      <c r="B167" s="1414"/>
      <c r="C167" s="246">
        <v>2016</v>
      </c>
      <c r="D167" s="247"/>
      <c r="E167" s="247"/>
      <c r="F167" s="247"/>
      <c r="G167" s="247"/>
      <c r="H167" s="247"/>
      <c r="I167" s="248"/>
      <c r="J167" s="249">
        <f t="shared" si="17"/>
        <v>0</v>
      </c>
      <c r="K167" s="250">
        <f t="shared" si="17"/>
        <v>0</v>
      </c>
    </row>
    <row r="168" spans="1:18">
      <c r="A168" s="1413"/>
      <c r="B168" s="1414"/>
      <c r="C168" s="246">
        <v>2017</v>
      </c>
      <c r="D168" s="247"/>
      <c r="E168" s="157"/>
      <c r="F168" s="247"/>
      <c r="G168" s="247"/>
      <c r="H168" s="247"/>
      <c r="I168" s="248"/>
      <c r="J168" s="249">
        <f t="shared" si="17"/>
        <v>0</v>
      </c>
      <c r="K168" s="250">
        <f t="shared" si="17"/>
        <v>0</v>
      </c>
    </row>
    <row r="169" spans="1:18">
      <c r="A169" s="1413"/>
      <c r="B169" s="1414"/>
      <c r="C169" s="251">
        <v>2018</v>
      </c>
      <c r="D169" s="247"/>
      <c r="E169" s="247"/>
      <c r="F169" s="247"/>
      <c r="G169" s="252"/>
      <c r="H169" s="247"/>
      <c r="I169" s="248"/>
      <c r="J169" s="249">
        <f t="shared" si="17"/>
        <v>0</v>
      </c>
      <c r="K169" s="250">
        <f t="shared" si="17"/>
        <v>0</v>
      </c>
      <c r="L169" s="551"/>
    </row>
    <row r="170" spans="1:18">
      <c r="A170" s="1413"/>
      <c r="B170" s="1414"/>
      <c r="C170" s="246">
        <v>2019</v>
      </c>
      <c r="D170" s="157"/>
      <c r="E170" s="247"/>
      <c r="F170" s="247"/>
      <c r="G170" s="247"/>
      <c r="H170" s="252"/>
      <c r="I170" s="248"/>
      <c r="J170" s="249">
        <f t="shared" si="17"/>
        <v>0</v>
      </c>
      <c r="K170" s="250">
        <f t="shared" si="17"/>
        <v>0</v>
      </c>
      <c r="L170" s="551"/>
    </row>
    <row r="171" spans="1:18">
      <c r="A171" s="1413"/>
      <c r="B171" s="1414"/>
      <c r="C171" s="251">
        <v>2020</v>
      </c>
      <c r="D171" s="247"/>
      <c r="E171" s="247"/>
      <c r="F171" s="247"/>
      <c r="G171" s="247"/>
      <c r="H171" s="247"/>
      <c r="I171" s="248"/>
      <c r="J171" s="249">
        <f t="shared" si="17"/>
        <v>0</v>
      </c>
      <c r="K171" s="250">
        <f t="shared" si="17"/>
        <v>0</v>
      </c>
      <c r="L171" s="551"/>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551"/>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088" t="s">
        <v>108</v>
      </c>
      <c r="B176" s="2084" t="s">
        <v>109</v>
      </c>
      <c r="C176" s="2089" t="s">
        <v>9</v>
      </c>
      <c r="D176" s="552" t="s">
        <v>110</v>
      </c>
      <c r="E176" s="527"/>
      <c r="F176" s="527"/>
      <c r="G176" s="553"/>
      <c r="H176" s="554"/>
      <c r="I176" s="2090" t="s">
        <v>111</v>
      </c>
      <c r="J176" s="2091"/>
      <c r="K176" s="2091"/>
      <c r="L176" s="2091"/>
      <c r="M176" s="2091"/>
      <c r="N176" s="2091"/>
      <c r="O176" s="2092"/>
    </row>
    <row r="177" spans="1:15" s="31" customFormat="1" ht="129.75" customHeight="1">
      <c r="A177" s="1935"/>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862" t="s">
        <v>282</v>
      </c>
      <c r="B178" s="1425"/>
      <c r="C178" s="98">
        <v>2014</v>
      </c>
      <c r="D178" s="33"/>
      <c r="E178" s="34"/>
      <c r="F178" s="34"/>
      <c r="G178" s="271">
        <f>SUM(D178:F178)</f>
        <v>0</v>
      </c>
      <c r="H178" s="147"/>
      <c r="I178" s="147"/>
      <c r="J178" s="34"/>
      <c r="K178" s="34"/>
      <c r="L178" s="34"/>
      <c r="M178" s="34"/>
      <c r="N178" s="34"/>
      <c r="O178" s="37"/>
    </row>
    <row r="179" spans="1:15">
      <c r="A179" s="1863"/>
      <c r="B179" s="1425"/>
      <c r="C179" s="102">
        <v>2015</v>
      </c>
      <c r="D179" s="40"/>
      <c r="E179" s="41"/>
      <c r="F179" s="41"/>
      <c r="G179" s="271">
        <f t="shared" ref="G179:G184" si="19">SUM(D179:F179)</f>
        <v>0</v>
      </c>
      <c r="H179" s="272"/>
      <c r="I179" s="104"/>
      <c r="J179" s="41"/>
      <c r="K179" s="41"/>
      <c r="L179" s="41"/>
      <c r="M179" s="41"/>
      <c r="N179" s="41"/>
      <c r="O179" s="85"/>
    </row>
    <row r="180" spans="1:15">
      <c r="A180" s="1863"/>
      <c r="B180" s="1425"/>
      <c r="C180" s="102">
        <v>2016</v>
      </c>
      <c r="D180" s="40">
        <v>9</v>
      </c>
      <c r="E180" s="41"/>
      <c r="F180" s="41"/>
      <c r="G180" s="271">
        <f t="shared" si="19"/>
        <v>9</v>
      </c>
      <c r="H180" s="272">
        <v>9</v>
      </c>
      <c r="I180" s="104">
        <v>9</v>
      </c>
      <c r="J180" s="41"/>
      <c r="K180" s="41"/>
      <c r="L180" s="41"/>
      <c r="M180" s="41"/>
      <c r="N180" s="41"/>
      <c r="O180" s="85"/>
    </row>
    <row r="181" spans="1:15">
      <c r="A181" s="1863"/>
      <c r="B181" s="1425"/>
      <c r="C181" s="102">
        <v>2017</v>
      </c>
      <c r="D181" s="40"/>
      <c r="E181" s="41"/>
      <c r="F181" s="41"/>
      <c r="G181" s="271">
        <f t="shared" si="19"/>
        <v>0</v>
      </c>
      <c r="H181" s="272"/>
      <c r="I181" s="104"/>
      <c r="J181" s="41"/>
      <c r="K181" s="41"/>
      <c r="L181" s="41"/>
      <c r="M181" s="41"/>
      <c r="N181" s="41"/>
      <c r="O181" s="85"/>
    </row>
    <row r="182" spans="1:15">
      <c r="A182" s="1863"/>
      <c r="B182" s="1425"/>
      <c r="C182" s="102">
        <v>2018</v>
      </c>
      <c r="D182" s="40"/>
      <c r="E182" s="41"/>
      <c r="F182" s="41"/>
      <c r="G182" s="271">
        <f t="shared" si="19"/>
        <v>0</v>
      </c>
      <c r="H182" s="272"/>
      <c r="I182" s="104"/>
      <c r="J182" s="41"/>
      <c r="K182" s="41"/>
      <c r="L182" s="41"/>
      <c r="M182" s="41"/>
      <c r="N182" s="41"/>
      <c r="O182" s="85"/>
    </row>
    <row r="183" spans="1:15">
      <c r="A183" s="1863"/>
      <c r="B183" s="1425"/>
      <c r="C183" s="102">
        <v>2019</v>
      </c>
      <c r="D183" s="40"/>
      <c r="E183" s="41"/>
      <c r="F183" s="41"/>
      <c r="G183" s="271">
        <f t="shared" si="19"/>
        <v>0</v>
      </c>
      <c r="H183" s="272"/>
      <c r="I183" s="104"/>
      <c r="J183" s="41"/>
      <c r="K183" s="41"/>
      <c r="L183" s="41"/>
      <c r="M183" s="41"/>
      <c r="N183" s="41"/>
      <c r="O183" s="85"/>
    </row>
    <row r="184" spans="1:15">
      <c r="A184" s="1863"/>
      <c r="B184" s="1425"/>
      <c r="C184" s="102">
        <v>2020</v>
      </c>
      <c r="D184" s="40"/>
      <c r="E184" s="41"/>
      <c r="F184" s="41"/>
      <c r="G184" s="271">
        <f t="shared" si="19"/>
        <v>0</v>
      </c>
      <c r="H184" s="272"/>
      <c r="I184" s="104"/>
      <c r="J184" s="41"/>
      <c r="K184" s="41"/>
      <c r="L184" s="41"/>
      <c r="M184" s="41"/>
      <c r="N184" s="41"/>
      <c r="O184" s="85"/>
    </row>
    <row r="185" spans="1:15" ht="45" customHeight="1" thickBot="1">
      <c r="A185" s="1446"/>
      <c r="B185" s="1427"/>
      <c r="C185" s="105" t="s">
        <v>13</v>
      </c>
      <c r="D185" s="131">
        <f>SUM(D178:D184)</f>
        <v>9</v>
      </c>
      <c r="E185" s="108">
        <f>SUM(E178:E184)</f>
        <v>0</v>
      </c>
      <c r="F185" s="108">
        <f>SUM(F178:F184)</f>
        <v>0</v>
      </c>
      <c r="G185" s="212">
        <f t="shared" ref="G185:O185" si="20">SUM(G178:G184)</f>
        <v>9</v>
      </c>
      <c r="H185" s="273">
        <f t="shared" si="20"/>
        <v>9</v>
      </c>
      <c r="I185" s="107">
        <f t="shared" si="20"/>
        <v>9</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2083" t="s">
        <v>117</v>
      </c>
      <c r="B187" s="2084" t="s">
        <v>109</v>
      </c>
      <c r="C187" s="1398" t="s">
        <v>9</v>
      </c>
      <c r="D187" s="1400" t="s">
        <v>118</v>
      </c>
      <c r="E187" s="2085"/>
      <c r="F187" s="2085"/>
      <c r="G187" s="2086"/>
      <c r="H187" s="2087"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862" t="s">
        <v>283</v>
      </c>
      <c r="B189" s="1425"/>
      <c r="C189" s="278">
        <v>2014</v>
      </c>
      <c r="D189" s="125"/>
      <c r="E189" s="101"/>
      <c r="F189" s="101"/>
      <c r="G189" s="279">
        <f>SUM(D189:F189)</f>
        <v>0</v>
      </c>
      <c r="H189" s="100"/>
      <c r="I189" s="101"/>
      <c r="J189" s="101"/>
      <c r="K189" s="101"/>
      <c r="L189" s="126"/>
    </row>
    <row r="190" spans="1:15">
      <c r="A190" s="1863"/>
      <c r="B190" s="1425"/>
      <c r="C190" s="74">
        <v>2015</v>
      </c>
      <c r="D190" s="40"/>
      <c r="E190" s="41"/>
      <c r="F190" s="41"/>
      <c r="G190" s="279">
        <f t="shared" ref="G190:G195" si="21">SUM(D190:F190)</f>
        <v>0</v>
      </c>
      <c r="H190" s="104"/>
      <c r="I190" s="41"/>
      <c r="J190" s="41"/>
      <c r="K190" s="41"/>
      <c r="L190" s="85"/>
    </row>
    <row r="191" spans="1:15">
      <c r="A191" s="1863"/>
      <c r="B191" s="1425"/>
      <c r="C191" s="74">
        <v>2016</v>
      </c>
      <c r="D191" s="40">
        <v>197</v>
      </c>
      <c r="E191" s="41"/>
      <c r="F191" s="41"/>
      <c r="G191" s="279">
        <f t="shared" si="21"/>
        <v>197</v>
      </c>
      <c r="H191" s="104"/>
      <c r="I191" s="41"/>
      <c r="J191" s="41"/>
      <c r="K191" s="41"/>
      <c r="L191" s="85">
        <v>197</v>
      </c>
    </row>
    <row r="192" spans="1:15">
      <c r="A192" s="1863"/>
      <c r="B192" s="1425"/>
      <c r="C192" s="74">
        <v>2017</v>
      </c>
      <c r="D192" s="40"/>
      <c r="E192" s="41"/>
      <c r="F192" s="41"/>
      <c r="G192" s="279">
        <f t="shared" si="21"/>
        <v>0</v>
      </c>
      <c r="H192" s="104"/>
      <c r="I192" s="41"/>
      <c r="J192" s="41"/>
      <c r="K192" s="41"/>
      <c r="L192" s="85"/>
    </row>
    <row r="193" spans="1:14">
      <c r="A193" s="1863"/>
      <c r="B193" s="1425"/>
      <c r="C193" s="74">
        <v>2018</v>
      </c>
      <c r="D193" s="40"/>
      <c r="E193" s="41"/>
      <c r="F193" s="41"/>
      <c r="G193" s="279">
        <f t="shared" si="21"/>
        <v>0</v>
      </c>
      <c r="H193" s="104"/>
      <c r="I193" s="41"/>
      <c r="J193" s="41"/>
      <c r="K193" s="41"/>
      <c r="L193" s="85"/>
    </row>
    <row r="194" spans="1:14">
      <c r="A194" s="1863"/>
      <c r="B194" s="1425"/>
      <c r="C194" s="74">
        <v>2019</v>
      </c>
      <c r="D194" s="40"/>
      <c r="E194" s="41"/>
      <c r="F194" s="41"/>
      <c r="G194" s="279">
        <f t="shared" si="21"/>
        <v>0</v>
      </c>
      <c r="H194" s="104"/>
      <c r="I194" s="41"/>
      <c r="J194" s="41"/>
      <c r="K194" s="41"/>
      <c r="L194" s="85"/>
    </row>
    <row r="195" spans="1:14">
      <c r="A195" s="1863"/>
      <c r="B195" s="1425"/>
      <c r="C195" s="74">
        <v>2020</v>
      </c>
      <c r="D195" s="40"/>
      <c r="E195" s="41"/>
      <c r="F195" s="41"/>
      <c r="G195" s="279">
        <f t="shared" si="21"/>
        <v>0</v>
      </c>
      <c r="H195" s="104"/>
      <c r="I195" s="41"/>
      <c r="J195" s="41"/>
      <c r="K195" s="41"/>
      <c r="L195" s="85"/>
    </row>
    <row r="196" spans="1:14" ht="15" thickBot="1">
      <c r="A196" s="1446"/>
      <c r="B196" s="1427"/>
      <c r="C196" s="128" t="s">
        <v>13</v>
      </c>
      <c r="D196" s="131">
        <f t="shared" ref="D196:L196" si="22">SUM(D189:D195)</f>
        <v>197</v>
      </c>
      <c r="E196" s="108">
        <f t="shared" si="22"/>
        <v>0</v>
      </c>
      <c r="F196" s="108">
        <f t="shared" si="22"/>
        <v>0</v>
      </c>
      <c r="G196" s="280">
        <f t="shared" si="22"/>
        <v>197</v>
      </c>
      <c r="H196" s="107">
        <f t="shared" si="22"/>
        <v>0</v>
      </c>
      <c r="I196" s="108">
        <f t="shared" si="22"/>
        <v>0</v>
      </c>
      <c r="J196" s="108">
        <f t="shared" si="22"/>
        <v>0</v>
      </c>
      <c r="K196" s="108">
        <f t="shared" si="22"/>
        <v>0</v>
      </c>
      <c r="L196" s="109">
        <f t="shared" si="22"/>
        <v>197</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528" t="s">
        <v>129</v>
      </c>
      <c r="B201" s="285" t="s">
        <v>109</v>
      </c>
      <c r="C201" s="286" t="s">
        <v>9</v>
      </c>
      <c r="D201" s="555" t="s">
        <v>130</v>
      </c>
      <c r="E201" s="288" t="s">
        <v>131</v>
      </c>
      <c r="F201" s="288" t="s">
        <v>132</v>
      </c>
      <c r="G201" s="286" t="s">
        <v>133</v>
      </c>
      <c r="H201" s="529" t="s">
        <v>134</v>
      </c>
      <c r="I201" s="556" t="s">
        <v>135</v>
      </c>
      <c r="J201" s="557" t="s">
        <v>136</v>
      </c>
      <c r="K201" s="288" t="s">
        <v>137</v>
      </c>
      <c r="L201" s="292" t="s">
        <v>138</v>
      </c>
    </row>
    <row r="202" spans="1:14" ht="15" customHeight="1">
      <c r="A202" s="1861"/>
      <c r="B202" s="1388"/>
      <c r="C202" s="73">
        <v>2014</v>
      </c>
      <c r="D202" s="33"/>
      <c r="E202" s="34"/>
      <c r="F202" s="34"/>
      <c r="G202" s="32"/>
      <c r="H202" s="293"/>
      <c r="I202" s="294"/>
      <c r="J202" s="295"/>
      <c r="K202" s="34"/>
      <c r="L202" s="37"/>
    </row>
    <row r="203" spans="1:14">
      <c r="A203" s="1861"/>
      <c r="B203" s="1388"/>
      <c r="C203" s="74">
        <v>2015</v>
      </c>
      <c r="D203" s="40"/>
      <c r="E203" s="41"/>
      <c r="F203" s="41"/>
      <c r="G203" s="39"/>
      <c r="H203" s="296"/>
      <c r="I203" s="297"/>
      <c r="J203" s="298"/>
      <c r="K203" s="41"/>
      <c r="L203" s="85"/>
    </row>
    <row r="204" spans="1:14">
      <c r="A204" s="1861"/>
      <c r="B204" s="1388"/>
      <c r="C204" s="74">
        <v>2016</v>
      </c>
      <c r="D204" s="40"/>
      <c r="E204" s="41"/>
      <c r="F204" s="41"/>
      <c r="G204" s="39"/>
      <c r="H204" s="296"/>
      <c r="I204" s="297"/>
      <c r="J204" s="298"/>
      <c r="K204" s="41"/>
      <c r="L204" s="85"/>
    </row>
    <row r="205" spans="1:14">
      <c r="A205" s="1861"/>
      <c r="B205" s="1388"/>
      <c r="C205" s="74">
        <v>2017</v>
      </c>
      <c r="D205" s="40"/>
      <c r="E205" s="41"/>
      <c r="F205" s="41"/>
      <c r="G205" s="39"/>
      <c r="H205" s="296"/>
      <c r="I205" s="297"/>
      <c r="J205" s="298"/>
      <c r="K205" s="41"/>
      <c r="L205" s="85"/>
    </row>
    <row r="206" spans="1:14">
      <c r="A206" s="1861"/>
      <c r="B206" s="1388"/>
      <c r="C206" s="74">
        <v>2018</v>
      </c>
      <c r="D206" s="40"/>
      <c r="E206" s="41"/>
      <c r="F206" s="41"/>
      <c r="G206" s="39"/>
      <c r="H206" s="296"/>
      <c r="I206" s="297"/>
      <c r="J206" s="298"/>
      <c r="K206" s="41"/>
      <c r="L206" s="85"/>
    </row>
    <row r="207" spans="1:14">
      <c r="A207" s="1861"/>
      <c r="B207" s="1388"/>
      <c r="C207" s="74">
        <v>2019</v>
      </c>
      <c r="D207" s="40"/>
      <c r="E207" s="41"/>
      <c r="F207" s="41"/>
      <c r="G207" s="39"/>
      <c r="H207" s="296"/>
      <c r="I207" s="297"/>
      <c r="J207" s="298"/>
      <c r="K207" s="41"/>
      <c r="L207" s="85"/>
    </row>
    <row r="208" spans="1:14">
      <c r="A208" s="1861"/>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530" t="s">
        <v>139</v>
      </c>
      <c r="B212" s="307" t="s">
        <v>140</v>
      </c>
      <c r="C212" s="308">
        <v>2014</v>
      </c>
      <c r="D212" s="309">
        <v>2015</v>
      </c>
      <c r="E212" s="309">
        <v>2016</v>
      </c>
      <c r="F212" s="309">
        <v>2017</v>
      </c>
      <c r="G212" s="309">
        <v>2018</v>
      </c>
      <c r="H212" s="309">
        <v>2019</v>
      </c>
      <c r="I212" s="310">
        <v>2020</v>
      </c>
    </row>
    <row r="213" spans="1:12" ht="15" customHeight="1">
      <c r="A213" t="s">
        <v>141</v>
      </c>
      <c r="B213" s="2080" t="s">
        <v>284</v>
      </c>
      <c r="C213" s="73"/>
      <c r="D213" s="127"/>
      <c r="E213" s="127"/>
      <c r="F213" s="127"/>
      <c r="G213" s="127"/>
      <c r="H213" s="127"/>
      <c r="I213" s="311"/>
    </row>
    <row r="214" spans="1:12">
      <c r="A214" t="s">
        <v>142</v>
      </c>
      <c r="B214" s="2081"/>
      <c r="C214" s="73"/>
      <c r="D214" s="127"/>
      <c r="E214" s="415">
        <f>1050+1200+1000+369+4920+200+7488+2050+1200+369+7488+4920</f>
        <v>32254</v>
      </c>
      <c r="F214" s="127"/>
      <c r="G214" s="127"/>
      <c r="H214" s="127"/>
      <c r="I214" s="311"/>
    </row>
    <row r="215" spans="1:12">
      <c r="A215" t="s">
        <v>143</v>
      </c>
      <c r="B215" s="2081"/>
      <c r="C215" s="73"/>
      <c r="D215" s="127"/>
      <c r="E215" s="127"/>
      <c r="F215" s="127"/>
      <c r="G215" s="127"/>
      <c r="H215" s="127"/>
      <c r="I215" s="311"/>
    </row>
    <row r="216" spans="1:12">
      <c r="A216" t="s">
        <v>144</v>
      </c>
      <c r="B216" s="2081"/>
      <c r="C216" s="73"/>
      <c r="D216" s="127"/>
      <c r="E216" s="127"/>
      <c r="F216" s="127"/>
      <c r="G216" s="127"/>
      <c r="H216" s="127"/>
      <c r="I216" s="311"/>
    </row>
    <row r="217" spans="1:12">
      <c r="A217" t="s">
        <v>145</v>
      </c>
      <c r="B217" s="2081"/>
      <c r="C217" s="73"/>
      <c r="D217" s="127"/>
      <c r="E217" s="127"/>
      <c r="F217" s="127"/>
      <c r="G217" s="127"/>
      <c r="H217" s="127"/>
      <c r="I217" s="311"/>
    </row>
    <row r="218" spans="1:12" ht="28.8">
      <c r="A218" s="31" t="s">
        <v>146</v>
      </c>
      <c r="B218" s="2081"/>
      <c r="C218" s="73"/>
      <c r="D218" s="127"/>
      <c r="E218" s="415">
        <f>992.43+1120.61+1120.61+120+15+15+154.2+1120.61+15+15+1120.61+156+6229.4+1120.61+50+6199.4+1185.4+22.5+5662.4+1097.38+1279.2+5518.4+6229.4+6229.4+6229.4+6229.4+30</f>
        <v>59277.360000000008</v>
      </c>
      <c r="F218" s="127"/>
      <c r="G218" s="127"/>
      <c r="H218" s="127"/>
      <c r="I218" s="311"/>
    </row>
    <row r="219" spans="1:12" ht="15" thickBot="1">
      <c r="A219" s="312"/>
      <c r="B219" s="2082"/>
      <c r="C219" s="45" t="s">
        <v>13</v>
      </c>
      <c r="D219" s="313">
        <f>SUM(D214:D218)</f>
        <v>0</v>
      </c>
      <c r="E219" s="313">
        <f t="shared" ref="E219:I219" si="24">SUM(E214:E218)</f>
        <v>91531.360000000015</v>
      </c>
      <c r="F219" s="313">
        <f t="shared" si="24"/>
        <v>0</v>
      </c>
      <c r="G219" s="313">
        <f t="shared" si="24"/>
        <v>0</v>
      </c>
      <c r="H219" s="313">
        <f t="shared" si="24"/>
        <v>0</v>
      </c>
      <c r="I219" s="31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Y227"/>
  <sheetViews>
    <sheetView topLeftCell="A29" workbookViewId="0">
      <selection activeCell="B17" sqref="B17:B24"/>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155</v>
      </c>
      <c r="C1" s="1471"/>
      <c r="D1" s="1471"/>
      <c r="E1" s="1471"/>
      <c r="F1" s="1471"/>
    </row>
    <row r="2" spans="1:25" s="2" customFormat="1" ht="20.100000000000001" customHeight="1" thickBot="1"/>
    <row r="3" spans="1:25" s="5" customFormat="1" ht="20.100000000000001" customHeight="1">
      <c r="A3" s="345" t="s">
        <v>2</v>
      </c>
      <c r="B3" s="346"/>
      <c r="C3" s="346"/>
      <c r="D3" s="346"/>
      <c r="E3" s="346"/>
      <c r="F3" s="1544"/>
      <c r="G3" s="1544"/>
      <c r="H3" s="1544"/>
      <c r="I3" s="1544"/>
      <c r="J3" s="1544"/>
      <c r="K3" s="1544"/>
      <c r="L3" s="1544"/>
      <c r="M3" s="1544"/>
      <c r="N3" s="1544"/>
      <c r="O3" s="1545"/>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9"/>
      <c r="B15" s="10"/>
      <c r="C15" s="11"/>
      <c r="D15" s="1546" t="s">
        <v>5</v>
      </c>
      <c r="E15" s="1547"/>
      <c r="F15" s="1547"/>
      <c r="G15" s="1547"/>
      <c r="H15" s="12"/>
      <c r="I15" s="13" t="s">
        <v>6</v>
      </c>
      <c r="J15" s="14"/>
      <c r="K15" s="14"/>
      <c r="L15" s="14"/>
      <c r="M15" s="14"/>
      <c r="N15" s="14"/>
      <c r="O15" s="15"/>
      <c r="P15" s="16"/>
      <c r="Q15" s="17"/>
      <c r="R15" s="18"/>
      <c r="S15" s="18"/>
      <c r="T15" s="18"/>
      <c r="U15" s="18"/>
      <c r="V15" s="18"/>
      <c r="W15" s="16"/>
      <c r="X15" s="16"/>
      <c r="Y15" s="17"/>
    </row>
    <row r="16" spans="1:25" s="31" customFormat="1" ht="129" customHeight="1">
      <c r="A16" s="20"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548"/>
      <c r="B17" s="1548" t="s">
        <v>156</v>
      </c>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548"/>
      <c r="B18" s="154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548"/>
      <c r="B19" s="1548"/>
      <c r="C19" s="39">
        <v>2016</v>
      </c>
      <c r="D19" s="40">
        <v>3</v>
      </c>
      <c r="E19" s="41"/>
      <c r="F19" s="41">
        <v>1</v>
      </c>
      <c r="G19" s="35">
        <f t="shared" si="0"/>
        <v>4</v>
      </c>
      <c r="H19" s="42"/>
      <c r="I19" s="41">
        <v>1</v>
      </c>
      <c r="J19" s="41"/>
      <c r="K19" s="41">
        <v>2</v>
      </c>
      <c r="L19" s="41">
        <v>1</v>
      </c>
      <c r="M19" s="41"/>
      <c r="N19" s="41"/>
      <c r="O19" s="43"/>
      <c r="P19" s="38"/>
      <c r="Q19" s="38"/>
      <c r="R19" s="38"/>
      <c r="S19" s="38"/>
      <c r="T19" s="38"/>
      <c r="U19" s="38"/>
      <c r="V19" s="38"/>
      <c r="W19" s="38"/>
      <c r="X19" s="38"/>
      <c r="Y19" s="38"/>
    </row>
    <row r="20" spans="1:25">
      <c r="A20" s="1548"/>
      <c r="B20" s="154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548"/>
      <c r="B21" s="154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548"/>
      <c r="B22" s="154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548"/>
      <c r="B23" s="154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217.5" customHeight="1" thickBot="1">
      <c r="A24" s="1549"/>
      <c r="B24" s="1549"/>
      <c r="C24" s="45" t="s">
        <v>13</v>
      </c>
      <c r="D24" s="46">
        <f>SUM(D17:D23)</f>
        <v>3</v>
      </c>
      <c r="E24" s="47">
        <f>SUM(E17:E23)</f>
        <v>0</v>
      </c>
      <c r="F24" s="47">
        <f>SUM(F17:F23)</f>
        <v>1</v>
      </c>
      <c r="G24" s="48">
        <f>SUM(D24:F24)</f>
        <v>4</v>
      </c>
      <c r="H24" s="49">
        <f>SUM(H17:H23)</f>
        <v>0</v>
      </c>
      <c r="I24" s="50">
        <f>SUM(I17:I23)</f>
        <v>1</v>
      </c>
      <c r="J24" s="50">
        <f t="shared" ref="J24:N24" si="1">SUM(J17:J23)</f>
        <v>0</v>
      </c>
      <c r="K24" s="50">
        <f t="shared" si="1"/>
        <v>2</v>
      </c>
      <c r="L24" s="50">
        <f t="shared" si="1"/>
        <v>1</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9"/>
      <c r="B26" s="10"/>
      <c r="C26" s="53"/>
      <c r="D26" s="1550" t="s">
        <v>5</v>
      </c>
      <c r="E26" s="1551"/>
      <c r="F26" s="1551"/>
      <c r="G26" s="1552"/>
      <c r="H26" s="16"/>
      <c r="I26" s="17"/>
      <c r="J26" s="18"/>
      <c r="K26" s="18"/>
      <c r="L26" s="18"/>
      <c r="M26" s="18"/>
      <c r="N26" s="18"/>
      <c r="O26" s="16"/>
      <c r="P26" s="16"/>
    </row>
    <row r="27" spans="1:25" s="31" customFormat="1" ht="93" customHeight="1">
      <c r="A27" s="347"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548"/>
      <c r="B28" s="1548" t="s">
        <v>157</v>
      </c>
      <c r="C28" s="58">
        <v>2014</v>
      </c>
      <c r="D28" s="36"/>
      <c r="E28" s="34"/>
      <c r="F28" s="34"/>
      <c r="G28" s="59">
        <f>SUM(D28:F28)</f>
        <v>0</v>
      </c>
      <c r="H28" s="38"/>
      <c r="I28" s="38"/>
      <c r="J28" s="38"/>
      <c r="K28" s="38"/>
      <c r="L28" s="38"/>
      <c r="M28" s="38"/>
      <c r="N28" s="38"/>
      <c r="O28" s="38"/>
      <c r="P28" s="38"/>
      <c r="Q28" s="8"/>
    </row>
    <row r="29" spans="1:25">
      <c r="A29" s="1548"/>
      <c r="B29" s="1548"/>
      <c r="C29" s="60">
        <v>2015</v>
      </c>
      <c r="D29" s="42"/>
      <c r="E29" s="41"/>
      <c r="F29" s="41"/>
      <c r="G29" s="59">
        <f t="shared" ref="G29:G35" si="2">SUM(D29:F29)</f>
        <v>0</v>
      </c>
      <c r="H29" s="38"/>
      <c r="I29" s="38"/>
      <c r="J29" s="38"/>
      <c r="K29" s="38"/>
      <c r="L29" s="38"/>
      <c r="M29" s="38"/>
      <c r="N29" s="38"/>
      <c r="O29" s="38"/>
      <c r="P29" s="38"/>
      <c r="Q29" s="8"/>
    </row>
    <row r="30" spans="1:25">
      <c r="A30" s="1548"/>
      <c r="B30" s="1548"/>
      <c r="C30" s="60">
        <v>2016</v>
      </c>
      <c r="D30" s="42">
        <v>70</v>
      </c>
      <c r="E30" s="41"/>
      <c r="F30" s="41">
        <v>200</v>
      </c>
      <c r="G30" s="59">
        <f t="shared" si="2"/>
        <v>270</v>
      </c>
      <c r="H30" s="38"/>
      <c r="I30" s="38"/>
      <c r="J30" s="38"/>
      <c r="K30" s="38"/>
      <c r="L30" s="38"/>
      <c r="M30" s="38"/>
      <c r="N30" s="38"/>
      <c r="O30" s="38"/>
      <c r="P30" s="38"/>
      <c r="Q30" s="8"/>
    </row>
    <row r="31" spans="1:25">
      <c r="A31" s="1548"/>
      <c r="B31" s="1548"/>
      <c r="C31" s="60">
        <v>2017</v>
      </c>
      <c r="D31" s="42"/>
      <c r="E31" s="41"/>
      <c r="F31" s="41"/>
      <c r="G31" s="59">
        <f t="shared" si="2"/>
        <v>0</v>
      </c>
      <c r="H31" s="38"/>
      <c r="I31" s="38"/>
      <c r="J31" s="38"/>
      <c r="K31" s="38"/>
      <c r="L31" s="38"/>
      <c r="M31" s="38"/>
      <c r="N31" s="38"/>
      <c r="O31" s="38"/>
      <c r="P31" s="38"/>
      <c r="Q31" s="8"/>
    </row>
    <row r="32" spans="1:25">
      <c r="A32" s="1548"/>
      <c r="B32" s="1548"/>
      <c r="C32" s="60">
        <v>2018</v>
      </c>
      <c r="D32" s="42"/>
      <c r="E32" s="41"/>
      <c r="F32" s="41"/>
      <c r="G32" s="59">
        <f>SUM(D32:F32)</f>
        <v>0</v>
      </c>
      <c r="H32" s="38"/>
      <c r="I32" s="38"/>
      <c r="J32" s="38"/>
      <c r="K32" s="38"/>
      <c r="L32" s="38"/>
      <c r="M32" s="38"/>
      <c r="N32" s="38"/>
      <c r="O32" s="38"/>
      <c r="P32" s="38"/>
      <c r="Q32" s="8"/>
    </row>
    <row r="33" spans="1:17">
      <c r="A33" s="1548"/>
      <c r="B33" s="1548"/>
      <c r="C33" s="61">
        <v>2019</v>
      </c>
      <c r="D33" s="42"/>
      <c r="E33" s="41"/>
      <c r="F33" s="41"/>
      <c r="G33" s="59">
        <f t="shared" si="2"/>
        <v>0</v>
      </c>
      <c r="H33" s="38"/>
      <c r="I33" s="38"/>
      <c r="J33" s="38"/>
      <c r="K33" s="38"/>
      <c r="L33" s="38"/>
      <c r="M33" s="38"/>
      <c r="N33" s="38"/>
      <c r="O33" s="38"/>
      <c r="P33" s="38"/>
      <c r="Q33" s="8"/>
    </row>
    <row r="34" spans="1:17">
      <c r="A34" s="1548"/>
      <c r="B34" s="1548"/>
      <c r="C34" s="60">
        <v>2020</v>
      </c>
      <c r="D34" s="42"/>
      <c r="E34" s="41"/>
      <c r="F34" s="41"/>
      <c r="G34" s="59">
        <f t="shared" si="2"/>
        <v>0</v>
      </c>
      <c r="H34" s="38"/>
      <c r="I34" s="38"/>
      <c r="J34" s="38"/>
      <c r="K34" s="38"/>
      <c r="L34" s="38"/>
      <c r="M34" s="38"/>
      <c r="N34" s="38"/>
      <c r="O34" s="38"/>
      <c r="P34" s="38"/>
      <c r="Q34" s="8"/>
    </row>
    <row r="35" spans="1:17" ht="51" customHeight="1" thickBot="1">
      <c r="A35" s="1549"/>
      <c r="B35" s="1549"/>
      <c r="C35" s="62" t="s">
        <v>13</v>
      </c>
      <c r="D35" s="49">
        <f>SUM(D28:D34)</f>
        <v>70</v>
      </c>
      <c r="E35" s="47">
        <f>SUM(E28:E34)</f>
        <v>0</v>
      </c>
      <c r="F35" s="47">
        <f>SUM(F28:F34)</f>
        <v>200</v>
      </c>
      <c r="G35" s="51">
        <f t="shared" si="2"/>
        <v>270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67" t="s">
        <v>24</v>
      </c>
      <c r="B39" s="68" t="s">
        <v>8</v>
      </c>
      <c r="C39" s="69" t="s">
        <v>9</v>
      </c>
      <c r="D39" s="70" t="s">
        <v>25</v>
      </c>
      <c r="E39" s="71" t="s">
        <v>26</v>
      </c>
      <c r="F39" s="72"/>
      <c r="G39" s="30"/>
      <c r="H39" s="30"/>
    </row>
    <row r="40" spans="1:17">
      <c r="A40" s="1553"/>
      <c r="B40" s="1553" t="s">
        <v>158</v>
      </c>
      <c r="C40" s="73">
        <v>2014</v>
      </c>
      <c r="D40" s="33"/>
      <c r="E40" s="32"/>
      <c r="F40" s="8"/>
      <c r="G40" s="38"/>
      <c r="H40" s="38"/>
    </row>
    <row r="41" spans="1:17">
      <c r="A41" s="1553"/>
      <c r="B41" s="1553"/>
      <c r="C41" s="74">
        <v>2015</v>
      </c>
      <c r="D41" s="40"/>
      <c r="E41" s="39"/>
      <c r="F41" s="8"/>
      <c r="G41" s="38"/>
      <c r="H41" s="38"/>
    </row>
    <row r="42" spans="1:17">
      <c r="A42" s="1553"/>
      <c r="B42" s="1553"/>
      <c r="C42" s="74">
        <v>2016</v>
      </c>
      <c r="D42" s="40">
        <v>33935</v>
      </c>
      <c r="E42" s="39">
        <v>8652</v>
      </c>
      <c r="F42" s="8"/>
      <c r="G42" s="38"/>
      <c r="H42" s="38"/>
    </row>
    <row r="43" spans="1:17">
      <c r="A43" s="1553"/>
      <c r="B43" s="1553"/>
      <c r="C43" s="74">
        <v>2017</v>
      </c>
      <c r="D43" s="40"/>
      <c r="E43" s="39"/>
      <c r="F43" s="8"/>
      <c r="G43" s="38"/>
      <c r="H43" s="38"/>
    </row>
    <row r="44" spans="1:17">
      <c r="A44" s="1553"/>
      <c r="B44" s="1553"/>
      <c r="C44" s="74">
        <v>2018</v>
      </c>
      <c r="D44" s="40"/>
      <c r="E44" s="39"/>
      <c r="F44" s="8"/>
      <c r="G44" s="38"/>
      <c r="H44" s="38"/>
    </row>
    <row r="45" spans="1:17">
      <c r="A45" s="1553"/>
      <c r="B45" s="1553"/>
      <c r="C45" s="74">
        <v>2019</v>
      </c>
      <c r="D45" s="40"/>
      <c r="E45" s="39"/>
      <c r="F45" s="8"/>
      <c r="G45" s="38"/>
      <c r="H45" s="38"/>
    </row>
    <row r="46" spans="1:17">
      <c r="A46" s="1553"/>
      <c r="B46" s="1553"/>
      <c r="C46" s="74">
        <v>2020</v>
      </c>
      <c r="D46" s="40"/>
      <c r="E46" s="39"/>
      <c r="F46" s="8"/>
      <c r="G46" s="38"/>
      <c r="H46" s="38"/>
    </row>
    <row r="47" spans="1:17" ht="15" thickBot="1">
      <c r="A47" s="1554"/>
      <c r="B47" s="1554"/>
      <c r="C47" s="45" t="s">
        <v>13</v>
      </c>
      <c r="D47" s="46">
        <f>SUM(D40:D46)</f>
        <v>33935</v>
      </c>
      <c r="E47" s="75">
        <f>SUM(E40:E46)</f>
        <v>8652</v>
      </c>
      <c r="F47" s="76"/>
      <c r="G47" s="38"/>
      <c r="H47" s="38"/>
    </row>
    <row r="48" spans="1:17" s="38" customFormat="1" ht="15" thickBot="1">
      <c r="A48" s="77"/>
      <c r="B48" s="78"/>
      <c r="C48" s="79"/>
    </row>
    <row r="49" spans="1:15" ht="83.25" customHeight="1">
      <c r="A49" s="80" t="s">
        <v>27</v>
      </c>
      <c r="B49" s="68" t="s">
        <v>8</v>
      </c>
      <c r="C49" s="81" t="s">
        <v>9</v>
      </c>
      <c r="D49" s="70"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v>1</v>
      </c>
      <c r="E53" s="41"/>
      <c r="F53" s="41"/>
      <c r="G53" s="41">
        <v>1150</v>
      </c>
      <c r="H53" s="41"/>
      <c r="I53" s="41"/>
      <c r="J53" s="41">
        <v>60</v>
      </c>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1</v>
      </c>
      <c r="E58" s="47">
        <f>SUM(E51:E57)</f>
        <v>0</v>
      </c>
      <c r="F58" s="47">
        <f>SUM(F51:F57)</f>
        <v>0</v>
      </c>
      <c r="G58" s="47">
        <f>SUM(G51:G57)</f>
        <v>1150</v>
      </c>
      <c r="H58" s="47">
        <f>SUM(H51:H57)</f>
        <v>0</v>
      </c>
      <c r="I58" s="47">
        <f t="shared" ref="I58" si="3">SUM(I51:I57)</f>
        <v>0</v>
      </c>
      <c r="J58" s="47">
        <f>SUM(J51:J57)</f>
        <v>60</v>
      </c>
      <c r="K58" s="51">
        <f>SUM(K50:K56)</f>
        <v>0</v>
      </c>
    </row>
    <row r="59" spans="1:15" ht="15" thickBot="1"/>
    <row r="60" spans="1:15" ht="21" customHeight="1">
      <c r="A60" s="1555" t="s">
        <v>37</v>
      </c>
      <c r="B60" s="87"/>
      <c r="C60" s="1557" t="s">
        <v>9</v>
      </c>
      <c r="D60" s="1558" t="s">
        <v>38</v>
      </c>
      <c r="E60" s="88" t="s">
        <v>6</v>
      </c>
      <c r="F60" s="89"/>
      <c r="G60" s="89"/>
      <c r="H60" s="89"/>
      <c r="I60" s="89"/>
      <c r="J60" s="89"/>
      <c r="K60" s="89"/>
      <c r="L60" s="90"/>
    </row>
    <row r="61" spans="1:15" ht="115.5" customHeight="1">
      <c r="A61" s="1556"/>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c r="E64" s="104"/>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67" t="s">
        <v>39</v>
      </c>
      <c r="B71" s="68" t="s">
        <v>8</v>
      </c>
      <c r="C71" s="69" t="s">
        <v>9</v>
      </c>
      <c r="D71" s="115" t="s">
        <v>40</v>
      </c>
      <c r="E71" s="115" t="s">
        <v>41</v>
      </c>
      <c r="F71" s="116" t="s">
        <v>42</v>
      </c>
      <c r="G71" s="117"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39" t="s">
        <v>45</v>
      </c>
      <c r="B84" s="140" t="s">
        <v>46</v>
      </c>
      <c r="C84" s="141" t="s">
        <v>9</v>
      </c>
      <c r="D84" s="142"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559" t="s">
        <v>56</v>
      </c>
      <c r="B96" s="1561" t="s">
        <v>57</v>
      </c>
      <c r="C96" s="1563" t="s">
        <v>9</v>
      </c>
      <c r="D96" s="1564" t="s">
        <v>58</v>
      </c>
      <c r="E96" s="1565"/>
      <c r="F96" s="154" t="s">
        <v>59</v>
      </c>
      <c r="G96" s="155"/>
      <c r="H96" s="155"/>
      <c r="I96" s="155"/>
      <c r="J96" s="155"/>
      <c r="K96" s="155"/>
      <c r="L96" s="155"/>
      <c r="M96" s="156"/>
      <c r="N96" s="157"/>
      <c r="O96" s="157"/>
      <c r="P96" s="157"/>
    </row>
    <row r="97" spans="1:16" ht="100.5" customHeight="1">
      <c r="A97" s="1560"/>
      <c r="B97" s="1562"/>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t="s">
        <v>159</v>
      </c>
      <c r="B98" s="1566"/>
      <c r="C98" s="98">
        <v>2014</v>
      </c>
      <c r="D98" s="33"/>
      <c r="E98" s="34"/>
      <c r="F98" s="166"/>
      <c r="G98" s="167"/>
      <c r="H98" s="167"/>
      <c r="I98" s="167"/>
      <c r="J98" s="167"/>
      <c r="K98" s="167"/>
      <c r="L98" s="167"/>
      <c r="M98" s="168"/>
      <c r="N98" s="157"/>
      <c r="O98" s="157"/>
      <c r="P98" s="157"/>
    </row>
    <row r="99" spans="1:16" ht="16.5" customHeight="1">
      <c r="A99" s="1431"/>
      <c r="B99" s="1566"/>
      <c r="C99" s="102">
        <v>2015</v>
      </c>
      <c r="D99" s="40"/>
      <c r="E99" s="41"/>
      <c r="F99" s="169"/>
      <c r="G99" s="170"/>
      <c r="H99" s="170"/>
      <c r="I99" s="170"/>
      <c r="J99" s="170"/>
      <c r="K99" s="170"/>
      <c r="L99" s="170"/>
      <c r="M99" s="171"/>
      <c r="N99" s="157"/>
      <c r="O99" s="157"/>
      <c r="P99" s="157"/>
    </row>
    <row r="100" spans="1:16" ht="16.5" customHeight="1">
      <c r="A100" s="1431"/>
      <c r="B100" s="1566"/>
      <c r="C100" s="102">
        <v>2016</v>
      </c>
      <c r="D100" s="40">
        <v>1</v>
      </c>
      <c r="E100" s="41">
        <v>1</v>
      </c>
      <c r="F100" s="169"/>
      <c r="G100" s="170"/>
      <c r="H100" s="170"/>
      <c r="I100" s="170"/>
      <c r="J100" s="170"/>
      <c r="K100" s="170"/>
      <c r="L100" s="170"/>
      <c r="M100" s="171">
        <v>1</v>
      </c>
      <c r="N100" s="157"/>
      <c r="O100" s="157"/>
      <c r="P100" s="157"/>
    </row>
    <row r="101" spans="1:16" ht="16.5" customHeight="1">
      <c r="A101" s="1431"/>
      <c r="B101" s="1566"/>
      <c r="C101" s="102">
        <v>2017</v>
      </c>
      <c r="D101" s="40"/>
      <c r="E101" s="41"/>
      <c r="F101" s="169"/>
      <c r="G101" s="170"/>
      <c r="H101" s="170"/>
      <c r="I101" s="170"/>
      <c r="J101" s="170"/>
      <c r="K101" s="170"/>
      <c r="L101" s="170"/>
      <c r="M101" s="171"/>
      <c r="N101" s="157"/>
      <c r="O101" s="157"/>
      <c r="P101" s="157"/>
    </row>
    <row r="102" spans="1:16" ht="15.75" customHeight="1">
      <c r="A102" s="1431"/>
      <c r="B102" s="1566"/>
      <c r="C102" s="102">
        <v>2018</v>
      </c>
      <c r="D102" s="40"/>
      <c r="E102" s="41"/>
      <c r="F102" s="169"/>
      <c r="G102" s="170"/>
      <c r="H102" s="170"/>
      <c r="I102" s="170"/>
      <c r="J102" s="170"/>
      <c r="K102" s="170"/>
      <c r="L102" s="170"/>
      <c r="M102" s="171"/>
      <c r="N102" s="157"/>
      <c r="O102" s="157"/>
      <c r="P102" s="157"/>
    </row>
    <row r="103" spans="1:16" ht="14.25" customHeight="1">
      <c r="A103" s="1431"/>
      <c r="B103" s="1566"/>
      <c r="C103" s="102">
        <v>2019</v>
      </c>
      <c r="D103" s="40"/>
      <c r="E103" s="41"/>
      <c r="F103" s="169"/>
      <c r="G103" s="170"/>
      <c r="H103" s="170"/>
      <c r="I103" s="170"/>
      <c r="J103" s="170"/>
      <c r="K103" s="170"/>
      <c r="L103" s="170"/>
      <c r="M103" s="171"/>
      <c r="N103" s="157"/>
      <c r="O103" s="157"/>
      <c r="P103" s="157"/>
    </row>
    <row r="104" spans="1:16" ht="14.25" customHeight="1">
      <c r="A104" s="1431"/>
      <c r="B104" s="1566"/>
      <c r="C104" s="102">
        <v>2020</v>
      </c>
      <c r="D104" s="40"/>
      <c r="E104" s="41"/>
      <c r="F104" s="169"/>
      <c r="G104" s="170"/>
      <c r="H104" s="170"/>
      <c r="I104" s="170"/>
      <c r="J104" s="170"/>
      <c r="K104" s="170"/>
      <c r="L104" s="170"/>
      <c r="M104" s="171"/>
      <c r="N104" s="157"/>
      <c r="O104" s="157"/>
      <c r="P104" s="157"/>
    </row>
    <row r="105" spans="1:16" ht="19.5" customHeight="1" thickBot="1">
      <c r="A105" s="1567"/>
      <c r="B105" s="1568"/>
      <c r="C105" s="105" t="s">
        <v>13</v>
      </c>
      <c r="D105" s="131">
        <f>SUM(D98:D104)</f>
        <v>1</v>
      </c>
      <c r="E105" s="108">
        <f t="shared" ref="E105:K105" si="8">SUM(E98:E104)</f>
        <v>1</v>
      </c>
      <c r="F105" s="172">
        <f t="shared" si="8"/>
        <v>0</v>
      </c>
      <c r="G105" s="173">
        <f t="shared" si="8"/>
        <v>0</v>
      </c>
      <c r="H105" s="173">
        <f t="shared" si="8"/>
        <v>0</v>
      </c>
      <c r="I105" s="173">
        <f>SUM(I98:I104)</f>
        <v>0</v>
      </c>
      <c r="J105" s="173">
        <f t="shared" si="8"/>
        <v>0</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559" t="s">
        <v>64</v>
      </c>
      <c r="B107" s="1561" t="s">
        <v>57</v>
      </c>
      <c r="C107" s="1563" t="s">
        <v>9</v>
      </c>
      <c r="D107" s="1569" t="s">
        <v>65</v>
      </c>
      <c r="E107" s="154" t="s">
        <v>66</v>
      </c>
      <c r="F107" s="155"/>
      <c r="G107" s="155"/>
      <c r="H107" s="155"/>
      <c r="I107" s="155"/>
      <c r="J107" s="155"/>
      <c r="K107" s="155"/>
      <c r="L107" s="156"/>
      <c r="M107" s="177"/>
      <c r="N107" s="177"/>
    </row>
    <row r="108" spans="1:16" ht="103.5" customHeight="1">
      <c r="A108" s="1560"/>
      <c r="B108" s="1562"/>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559" t="s">
        <v>67</v>
      </c>
      <c r="B118" s="1561" t="s">
        <v>57</v>
      </c>
      <c r="C118" s="1563" t="s">
        <v>9</v>
      </c>
      <c r="D118" s="1569" t="s">
        <v>68</v>
      </c>
      <c r="E118" s="154" t="s">
        <v>66</v>
      </c>
      <c r="F118" s="155"/>
      <c r="G118" s="155"/>
      <c r="H118" s="155"/>
      <c r="I118" s="155"/>
      <c r="J118" s="155"/>
      <c r="K118" s="155"/>
      <c r="L118" s="156"/>
      <c r="M118" s="177"/>
      <c r="N118" s="177"/>
    </row>
    <row r="119" spans="1:14" ht="120.75" customHeight="1">
      <c r="A119" s="1560"/>
      <c r="B119" s="1562"/>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559" t="s">
        <v>69</v>
      </c>
      <c r="B129" s="1561" t="s">
        <v>57</v>
      </c>
      <c r="C129" s="180" t="s">
        <v>9</v>
      </c>
      <c r="D129" s="181" t="s">
        <v>70</v>
      </c>
      <c r="E129" s="182"/>
      <c r="F129" s="182"/>
      <c r="G129" s="183"/>
      <c r="H129" s="177"/>
      <c r="I129" s="177"/>
      <c r="J129" s="177"/>
      <c r="K129" s="177"/>
      <c r="L129" s="177"/>
      <c r="M129" s="177"/>
      <c r="N129" s="177"/>
    </row>
    <row r="130" spans="1:16" ht="77.25" customHeight="1">
      <c r="A130" s="1560"/>
      <c r="B130" s="1562"/>
      <c r="C130" s="184"/>
      <c r="D130" s="158" t="s">
        <v>71</v>
      </c>
      <c r="E130" s="185" t="s">
        <v>72</v>
      </c>
      <c r="F130" s="159" t="s">
        <v>73</v>
      </c>
      <c r="G130" s="186" t="s">
        <v>13</v>
      </c>
      <c r="H130" s="177"/>
      <c r="I130" s="177"/>
      <c r="J130" s="177"/>
      <c r="K130" s="177"/>
      <c r="L130" s="177"/>
      <c r="M130" s="177"/>
      <c r="N130" s="177"/>
    </row>
    <row r="131" spans="1:16" ht="15" customHeight="1">
      <c r="A131" s="1570"/>
      <c r="B131" s="1570" t="s">
        <v>160</v>
      </c>
      <c r="C131" s="98">
        <v>2015</v>
      </c>
      <c r="D131" s="33"/>
      <c r="E131" s="34"/>
      <c r="F131" s="34"/>
      <c r="G131" s="187">
        <f t="shared" ref="G131:G136" si="11">SUM(D131:F131)</f>
        <v>0</v>
      </c>
      <c r="H131" s="177"/>
      <c r="I131" s="177"/>
      <c r="J131" s="177"/>
      <c r="K131" s="177"/>
      <c r="L131" s="177"/>
      <c r="M131" s="177"/>
      <c r="N131" s="177"/>
    </row>
    <row r="132" spans="1:16">
      <c r="A132" s="1570"/>
      <c r="B132" s="1570"/>
      <c r="C132" s="102">
        <v>2016</v>
      </c>
      <c r="D132" s="40">
        <v>17</v>
      </c>
      <c r="E132" s="41"/>
      <c r="F132" s="41"/>
      <c r="G132" s="187">
        <f t="shared" si="11"/>
        <v>17</v>
      </c>
      <c r="H132" s="177"/>
      <c r="I132" s="177"/>
      <c r="J132" s="177"/>
      <c r="K132" s="177"/>
      <c r="L132" s="177"/>
      <c r="M132" s="177"/>
      <c r="N132" s="177"/>
    </row>
    <row r="133" spans="1:16">
      <c r="A133" s="1570"/>
      <c r="B133" s="1570"/>
      <c r="C133" s="102">
        <v>2017</v>
      </c>
      <c r="D133" s="40"/>
      <c r="E133" s="41"/>
      <c r="F133" s="41"/>
      <c r="G133" s="187">
        <f t="shared" si="11"/>
        <v>0</v>
      </c>
      <c r="H133" s="177"/>
      <c r="I133" s="177"/>
      <c r="J133" s="177"/>
      <c r="K133" s="177"/>
      <c r="L133" s="177"/>
      <c r="M133" s="177"/>
      <c r="N133" s="177"/>
    </row>
    <row r="134" spans="1:16">
      <c r="A134" s="1570"/>
      <c r="B134" s="1570"/>
      <c r="C134" s="102">
        <v>2018</v>
      </c>
      <c r="D134" s="40"/>
      <c r="E134" s="41"/>
      <c r="F134" s="41"/>
      <c r="G134" s="187">
        <f t="shared" si="11"/>
        <v>0</v>
      </c>
      <c r="H134" s="177"/>
      <c r="I134" s="177"/>
      <c r="J134" s="177"/>
      <c r="K134" s="177"/>
      <c r="L134" s="177"/>
      <c r="M134" s="177"/>
      <c r="N134" s="177"/>
    </row>
    <row r="135" spans="1:16">
      <c r="A135" s="1570"/>
      <c r="B135" s="1570"/>
      <c r="C135" s="102">
        <v>2019</v>
      </c>
      <c r="D135" s="40"/>
      <c r="E135" s="41"/>
      <c r="F135" s="41"/>
      <c r="G135" s="187">
        <f t="shared" si="11"/>
        <v>0</v>
      </c>
      <c r="H135" s="177"/>
      <c r="I135" s="177"/>
      <c r="J135" s="177"/>
      <c r="K135" s="177"/>
      <c r="L135" s="177"/>
      <c r="M135" s="177"/>
      <c r="N135" s="177"/>
    </row>
    <row r="136" spans="1:16">
      <c r="A136" s="1570"/>
      <c r="B136" s="1570"/>
      <c r="C136" s="102">
        <v>2020</v>
      </c>
      <c r="D136" s="40"/>
      <c r="E136" s="41"/>
      <c r="F136" s="41"/>
      <c r="G136" s="187">
        <f t="shared" si="11"/>
        <v>0</v>
      </c>
      <c r="H136" s="177"/>
      <c r="I136" s="177"/>
      <c r="J136" s="177"/>
      <c r="K136" s="177"/>
      <c r="L136" s="177"/>
      <c r="M136" s="177"/>
      <c r="N136" s="177"/>
    </row>
    <row r="137" spans="1:16" ht="17.25" customHeight="1" thickBot="1">
      <c r="A137" s="1571"/>
      <c r="B137" s="1571"/>
      <c r="C137" s="105" t="s">
        <v>13</v>
      </c>
      <c r="D137" s="131">
        <f>SUM(D131:D136)</f>
        <v>17</v>
      </c>
      <c r="E137" s="131">
        <f t="shared" ref="E137:F137" si="12">SUM(E131:E136)</f>
        <v>0</v>
      </c>
      <c r="F137" s="131">
        <f t="shared" si="12"/>
        <v>0</v>
      </c>
      <c r="G137" s="188">
        <f>SUM(G131:G136)</f>
        <v>17</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572" t="s">
        <v>75</v>
      </c>
      <c r="B142" s="1574" t="s">
        <v>57</v>
      </c>
      <c r="C142" s="1575" t="s">
        <v>9</v>
      </c>
      <c r="D142" s="195" t="s">
        <v>76</v>
      </c>
      <c r="E142" s="196"/>
      <c r="F142" s="196"/>
      <c r="G142" s="196"/>
      <c r="H142" s="196"/>
      <c r="I142" s="197"/>
      <c r="J142" s="1576" t="s">
        <v>77</v>
      </c>
      <c r="K142" s="1577"/>
      <c r="L142" s="1577"/>
      <c r="M142" s="1577"/>
      <c r="N142" s="1578"/>
      <c r="O142" s="157"/>
      <c r="P142" s="157"/>
    </row>
    <row r="143" spans="1:16" ht="113.25" customHeight="1">
      <c r="A143" s="1573"/>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579" t="s">
        <v>88</v>
      </c>
      <c r="B153" s="1574" t="s">
        <v>57</v>
      </c>
      <c r="C153" s="1580" t="s">
        <v>9</v>
      </c>
      <c r="D153" s="217" t="s">
        <v>89</v>
      </c>
      <c r="E153" s="217"/>
      <c r="F153" s="218"/>
      <c r="G153" s="218"/>
      <c r="H153" s="217" t="s">
        <v>90</v>
      </c>
      <c r="I153" s="217"/>
      <c r="J153" s="219"/>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232"/>
      <c r="F163" s="157"/>
      <c r="G163" s="157"/>
      <c r="H163" s="157"/>
      <c r="I163" s="157"/>
      <c r="J163" s="233"/>
      <c r="K163" s="234"/>
    </row>
    <row r="164" spans="1:18" ht="95.25" customHeight="1">
      <c r="A164" s="235" t="s">
        <v>97</v>
      </c>
      <c r="B164" s="236" t="s">
        <v>98</v>
      </c>
      <c r="C164" s="348" t="s">
        <v>9</v>
      </c>
      <c r="D164" s="238" t="s">
        <v>99</v>
      </c>
      <c r="E164" s="238" t="s">
        <v>100</v>
      </c>
      <c r="F164" s="239" t="s">
        <v>101</v>
      </c>
      <c r="G164" s="238" t="s">
        <v>102</v>
      </c>
      <c r="H164" s="238" t="s">
        <v>103</v>
      </c>
      <c r="I164" s="240" t="s">
        <v>104</v>
      </c>
      <c r="J164" s="241" t="s">
        <v>105</v>
      </c>
      <c r="K164" s="241" t="s">
        <v>106</v>
      </c>
      <c r="L164" s="242"/>
    </row>
    <row r="165" spans="1:18" ht="15.75" customHeight="1">
      <c r="A165" s="1411"/>
      <c r="B165" s="1412"/>
      <c r="C165" s="243">
        <v>2014</v>
      </c>
      <c r="D165" s="167"/>
      <c r="E165" s="167"/>
      <c r="F165" s="167"/>
      <c r="G165" s="167"/>
      <c r="H165" s="167"/>
      <c r="I165" s="168"/>
      <c r="J165" s="244">
        <f>SUM(D165,F165,H165)</f>
        <v>0</v>
      </c>
      <c r="K165" s="245">
        <f>SUM(E165,G165,I165)</f>
        <v>0</v>
      </c>
      <c r="L165" s="242"/>
    </row>
    <row r="166" spans="1:18">
      <c r="A166" s="1413"/>
      <c r="B166" s="1414"/>
      <c r="C166" s="246">
        <v>2015</v>
      </c>
      <c r="D166" s="247"/>
      <c r="E166" s="247"/>
      <c r="F166" s="247"/>
      <c r="G166" s="247"/>
      <c r="H166" s="247"/>
      <c r="I166" s="248"/>
      <c r="J166" s="249">
        <f t="shared" ref="J166:K171" si="17">SUM(D166,F166,H166)</f>
        <v>0</v>
      </c>
      <c r="K166" s="250">
        <f t="shared" si="17"/>
        <v>0</v>
      </c>
      <c r="L166" s="242"/>
    </row>
    <row r="167" spans="1:18">
      <c r="A167" s="1413"/>
      <c r="B167" s="1414"/>
      <c r="C167" s="246">
        <v>2016</v>
      </c>
      <c r="D167" s="247"/>
      <c r="E167" s="247"/>
      <c r="F167" s="247"/>
      <c r="G167" s="247"/>
      <c r="H167" s="247"/>
      <c r="I167" s="248"/>
      <c r="J167" s="249">
        <f t="shared" si="17"/>
        <v>0</v>
      </c>
      <c r="K167" s="250">
        <f t="shared" si="17"/>
        <v>0</v>
      </c>
    </row>
    <row r="168" spans="1:18">
      <c r="A168" s="1413"/>
      <c r="B168" s="1414"/>
      <c r="C168" s="246">
        <v>2017</v>
      </c>
      <c r="D168" s="247"/>
      <c r="E168" s="157"/>
      <c r="F168" s="247"/>
      <c r="G168" s="247"/>
      <c r="H168" s="247"/>
      <c r="I168" s="248"/>
      <c r="J168" s="249">
        <f t="shared" si="17"/>
        <v>0</v>
      </c>
      <c r="K168" s="250">
        <f t="shared" si="17"/>
        <v>0</v>
      </c>
    </row>
    <row r="169" spans="1:18">
      <c r="A169" s="1413"/>
      <c r="B169" s="1414"/>
      <c r="C169" s="251">
        <v>2018</v>
      </c>
      <c r="D169" s="247"/>
      <c r="E169" s="247"/>
      <c r="F169" s="247"/>
      <c r="G169" s="252"/>
      <c r="H169" s="247"/>
      <c r="I169" s="248"/>
      <c r="J169" s="249">
        <f t="shared" si="17"/>
        <v>0</v>
      </c>
      <c r="K169" s="250">
        <f t="shared" si="17"/>
        <v>0</v>
      </c>
      <c r="L169" s="242"/>
    </row>
    <row r="170" spans="1:18">
      <c r="A170" s="1413"/>
      <c r="B170" s="1414"/>
      <c r="C170" s="246">
        <v>2019</v>
      </c>
      <c r="D170" s="157"/>
      <c r="E170" s="247"/>
      <c r="F170" s="247"/>
      <c r="G170" s="247"/>
      <c r="H170" s="252"/>
      <c r="I170" s="248"/>
      <c r="J170" s="249">
        <f t="shared" si="17"/>
        <v>0</v>
      </c>
      <c r="K170" s="250">
        <f t="shared" si="17"/>
        <v>0</v>
      </c>
      <c r="L170" s="242"/>
    </row>
    <row r="171" spans="1:18">
      <c r="A171" s="1413"/>
      <c r="B171" s="1414"/>
      <c r="C171" s="251">
        <v>2020</v>
      </c>
      <c r="D171" s="247"/>
      <c r="E171" s="247"/>
      <c r="F171" s="247"/>
      <c r="G171" s="247"/>
      <c r="H171" s="247"/>
      <c r="I171" s="248"/>
      <c r="J171" s="249">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584" t="s">
        <v>108</v>
      </c>
      <c r="B176" s="1586" t="s">
        <v>109</v>
      </c>
      <c r="C176" s="1587" t="s">
        <v>9</v>
      </c>
      <c r="D176" s="260" t="s">
        <v>110</v>
      </c>
      <c r="E176" s="261"/>
      <c r="F176" s="261"/>
      <c r="G176" s="262"/>
      <c r="H176" s="263"/>
      <c r="I176" s="1588" t="s">
        <v>111</v>
      </c>
      <c r="J176" s="1589"/>
      <c r="K176" s="1589"/>
      <c r="L176" s="1589"/>
      <c r="M176" s="1589"/>
      <c r="N176" s="1589"/>
      <c r="O176" s="1590"/>
    </row>
    <row r="177" spans="1:15" s="31" customFormat="1" ht="129.75" customHeight="1">
      <c r="A177" s="1585"/>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t="s">
        <v>161</v>
      </c>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1</v>
      </c>
      <c r="E180" s="41"/>
      <c r="F180" s="41"/>
      <c r="G180" s="271">
        <f t="shared" si="19"/>
        <v>1</v>
      </c>
      <c r="H180" s="272">
        <v>1</v>
      </c>
      <c r="I180" s="104"/>
      <c r="J180" s="41"/>
      <c r="K180" s="41"/>
      <c r="L180" s="41"/>
      <c r="M180" s="41">
        <v>1</v>
      </c>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1</v>
      </c>
      <c r="E185" s="108">
        <f>SUM(E178:E184)</f>
        <v>0</v>
      </c>
      <c r="F185" s="108">
        <f>SUM(F178:F184)</f>
        <v>0</v>
      </c>
      <c r="G185" s="212">
        <f t="shared" ref="G185:O185" si="20">SUM(G178:G184)</f>
        <v>1</v>
      </c>
      <c r="H185" s="273">
        <f t="shared" si="20"/>
        <v>1</v>
      </c>
      <c r="I185" s="107">
        <f t="shared" si="20"/>
        <v>0</v>
      </c>
      <c r="J185" s="108">
        <f t="shared" si="20"/>
        <v>0</v>
      </c>
      <c r="K185" s="108">
        <f t="shared" si="20"/>
        <v>0</v>
      </c>
      <c r="L185" s="108">
        <f t="shared" si="20"/>
        <v>0</v>
      </c>
      <c r="M185" s="108">
        <f t="shared" si="20"/>
        <v>1</v>
      </c>
      <c r="N185" s="108">
        <f t="shared" si="20"/>
        <v>0</v>
      </c>
      <c r="O185" s="109">
        <f t="shared" si="20"/>
        <v>0</v>
      </c>
    </row>
    <row r="186" spans="1:15" ht="33" customHeight="1" thickBot="1"/>
    <row r="187" spans="1:15" ht="19.5" customHeight="1">
      <c r="A187" s="1595" t="s">
        <v>117</v>
      </c>
      <c r="B187" s="1586" t="s">
        <v>109</v>
      </c>
      <c r="C187" s="1398" t="s">
        <v>9</v>
      </c>
      <c r="D187" s="1400" t="s">
        <v>118</v>
      </c>
      <c r="E187" s="1581"/>
      <c r="F187" s="1581"/>
      <c r="G187" s="1582"/>
      <c r="H187" s="1583" t="s">
        <v>119</v>
      </c>
      <c r="I187" s="1398"/>
      <c r="J187" s="1398"/>
      <c r="K187" s="1398"/>
      <c r="L187" s="1404"/>
    </row>
    <row r="188" spans="1:15" ht="90" customHeight="1">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91" t="s">
        <v>162</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52</v>
      </c>
      <c r="E191" s="41"/>
      <c r="F191" s="41"/>
      <c r="G191" s="279">
        <f t="shared" si="21"/>
        <v>52</v>
      </c>
      <c r="H191" s="104"/>
      <c r="I191" s="41">
        <v>42</v>
      </c>
      <c r="J191" s="41"/>
      <c r="K191" s="41"/>
      <c r="L191" s="85">
        <v>10</v>
      </c>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52</v>
      </c>
      <c r="E196" s="108">
        <f t="shared" si="22"/>
        <v>0</v>
      </c>
      <c r="F196" s="108">
        <f t="shared" si="22"/>
        <v>0</v>
      </c>
      <c r="G196" s="280">
        <f t="shared" si="22"/>
        <v>52</v>
      </c>
      <c r="H196" s="107">
        <f t="shared" si="22"/>
        <v>0</v>
      </c>
      <c r="I196" s="108">
        <f t="shared" si="22"/>
        <v>42</v>
      </c>
      <c r="J196" s="108">
        <f t="shared" si="22"/>
        <v>0</v>
      </c>
      <c r="K196" s="108">
        <f t="shared" si="22"/>
        <v>0</v>
      </c>
      <c r="L196" s="109">
        <f t="shared" si="22"/>
        <v>10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284" t="s">
        <v>129</v>
      </c>
      <c r="B201" s="285" t="s">
        <v>109</v>
      </c>
      <c r="C201" s="286" t="s">
        <v>9</v>
      </c>
      <c r="D201" s="287" t="s">
        <v>130</v>
      </c>
      <c r="E201" s="288" t="s">
        <v>131</v>
      </c>
      <c r="F201" s="288" t="s">
        <v>132</v>
      </c>
      <c r="G201" s="286" t="s">
        <v>133</v>
      </c>
      <c r="H201" s="289" t="s">
        <v>134</v>
      </c>
      <c r="I201" s="290" t="s">
        <v>135</v>
      </c>
      <c r="J201" s="291"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306" t="s">
        <v>139</v>
      </c>
      <c r="B212" s="307" t="s">
        <v>140</v>
      </c>
      <c r="C212" s="308">
        <v>2014</v>
      </c>
      <c r="D212" s="309">
        <v>2015</v>
      </c>
      <c r="E212" s="309">
        <v>2016</v>
      </c>
      <c r="F212" s="309">
        <v>2017</v>
      </c>
      <c r="G212" s="309">
        <v>2018</v>
      </c>
      <c r="H212" s="309">
        <v>2019</v>
      </c>
      <c r="I212" s="310">
        <v>2020</v>
      </c>
    </row>
    <row r="213" spans="1:12" ht="15" customHeight="1">
      <c r="A213" t="s">
        <v>141</v>
      </c>
      <c r="B213" s="1592" t="s">
        <v>163</v>
      </c>
      <c r="C213" s="73"/>
      <c r="D213" s="127"/>
      <c r="E213" s="127">
        <f>18610+42579.99+9800+2742+13546+1650.66</f>
        <v>88928.65</v>
      </c>
      <c r="F213" s="127"/>
      <c r="G213" s="127"/>
      <c r="H213" s="127"/>
      <c r="I213" s="311"/>
    </row>
    <row r="214" spans="1:12">
      <c r="A214" t="s">
        <v>142</v>
      </c>
      <c r="B214" s="1593"/>
      <c r="C214" s="73"/>
      <c r="D214" s="127"/>
      <c r="E214" s="127">
        <f>18610+42579.99+9800</f>
        <v>70989.989999999991</v>
      </c>
      <c r="F214" s="127"/>
      <c r="G214" s="127"/>
      <c r="H214" s="127"/>
      <c r="I214" s="311"/>
    </row>
    <row r="215" spans="1:12">
      <c r="A215" t="s">
        <v>143</v>
      </c>
      <c r="B215" s="1593"/>
      <c r="C215" s="73"/>
      <c r="D215" s="127"/>
      <c r="E215" s="127">
        <f>12608+323+615</f>
        <v>13546</v>
      </c>
      <c r="F215" s="127"/>
      <c r="G215" s="127"/>
      <c r="H215" s="127"/>
      <c r="I215" s="311"/>
    </row>
    <row r="216" spans="1:12">
      <c r="A216" t="s">
        <v>144</v>
      </c>
      <c r="B216" s="1593"/>
      <c r="C216" s="73"/>
      <c r="D216" s="127"/>
      <c r="E216" s="127">
        <v>0</v>
      </c>
      <c r="F216" s="127"/>
      <c r="G216" s="127"/>
      <c r="H216" s="127"/>
      <c r="I216" s="311"/>
    </row>
    <row r="217" spans="1:12">
      <c r="A217" t="s">
        <v>145</v>
      </c>
      <c r="B217" s="1593"/>
      <c r="C217" s="73"/>
      <c r="D217" s="127"/>
      <c r="E217" s="127">
        <v>2742</v>
      </c>
      <c r="F217" s="127"/>
      <c r="G217" s="127"/>
      <c r="H217" s="127"/>
      <c r="I217" s="311"/>
    </row>
    <row r="218" spans="1:12" ht="28.8">
      <c r="A218" s="31" t="s">
        <v>146</v>
      </c>
      <c r="B218" s="1593"/>
      <c r="C218" s="73"/>
      <c r="D218" s="127"/>
      <c r="E218" s="127">
        <f>117927.42+1650.66</f>
        <v>119578.08</v>
      </c>
      <c r="F218" s="127"/>
      <c r="G218" s="127"/>
      <c r="H218" s="127"/>
      <c r="I218" s="311"/>
    </row>
    <row r="219" spans="1:12" ht="15" thickBot="1">
      <c r="A219" s="312"/>
      <c r="B219" s="1594"/>
      <c r="C219" s="45" t="s">
        <v>13</v>
      </c>
      <c r="D219" s="313">
        <f>SUM(D214:D218)</f>
        <v>0</v>
      </c>
      <c r="E219" s="313">
        <f t="shared" ref="E219:I219" si="24">SUM(E214:E218)</f>
        <v>206856.07</v>
      </c>
      <c r="F219" s="313">
        <f t="shared" si="24"/>
        <v>0</v>
      </c>
      <c r="G219" s="313">
        <f t="shared" si="24"/>
        <v>0</v>
      </c>
      <c r="H219" s="313">
        <f t="shared" si="24"/>
        <v>0</v>
      </c>
      <c r="I219" s="313">
        <f t="shared" si="24"/>
        <v>0</v>
      </c>
    </row>
    <row r="227" spans="1:1">
      <c r="A227" s="31"/>
    </row>
  </sheetData>
  <mergeCells count="60">
    <mergeCell ref="A189:B196"/>
    <mergeCell ref="A202:B209"/>
    <mergeCell ref="B213:B219"/>
    <mergeCell ref="A178:B185"/>
    <mergeCell ref="A187:A188"/>
    <mergeCell ref="B187:B188"/>
    <mergeCell ref="C187:C188"/>
    <mergeCell ref="D187:G187"/>
    <mergeCell ref="H187:L187"/>
    <mergeCell ref="A155:B162"/>
    <mergeCell ref="A165:B172"/>
    <mergeCell ref="A176:A177"/>
    <mergeCell ref="B176:B177"/>
    <mergeCell ref="C176:C177"/>
    <mergeCell ref="I176:O176"/>
    <mergeCell ref="C142:C143"/>
    <mergeCell ref="J142:N142"/>
    <mergeCell ref="A144:B151"/>
    <mergeCell ref="A153:A154"/>
    <mergeCell ref="B153:B154"/>
    <mergeCell ref="C153:C154"/>
    <mergeCell ref="A129:A130"/>
    <mergeCell ref="B129:B130"/>
    <mergeCell ref="A131:A137"/>
    <mergeCell ref="B131:B137"/>
    <mergeCell ref="A142:A143"/>
    <mergeCell ref="B142:B143"/>
    <mergeCell ref="A120:B127"/>
    <mergeCell ref="A96:A97"/>
    <mergeCell ref="B96:B97"/>
    <mergeCell ref="C96:C97"/>
    <mergeCell ref="D96:E96"/>
    <mergeCell ref="A98:B105"/>
    <mergeCell ref="A107:A108"/>
    <mergeCell ref="B107:B108"/>
    <mergeCell ref="C107:C108"/>
    <mergeCell ref="D107:D108"/>
    <mergeCell ref="A109:B116"/>
    <mergeCell ref="A118:A119"/>
    <mergeCell ref="B118:B119"/>
    <mergeCell ref="C118:C119"/>
    <mergeCell ref="D118:D119"/>
    <mergeCell ref="A85:B92"/>
    <mergeCell ref="D26:G26"/>
    <mergeCell ref="A28:A35"/>
    <mergeCell ref="B28:B35"/>
    <mergeCell ref="A40:A47"/>
    <mergeCell ref="B40:B47"/>
    <mergeCell ref="A50:B58"/>
    <mergeCell ref="A60:A61"/>
    <mergeCell ref="C60:C61"/>
    <mergeCell ref="D60:D61"/>
    <mergeCell ref="A62:B69"/>
    <mergeCell ref="A72:B79"/>
    <mergeCell ref="B1:F1"/>
    <mergeCell ref="F3:O3"/>
    <mergeCell ref="A4:O10"/>
    <mergeCell ref="D15:G15"/>
    <mergeCell ref="A17:A24"/>
    <mergeCell ref="B17:B2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428</v>
      </c>
      <c r="C1" s="1471"/>
      <c r="D1" s="1471"/>
      <c r="E1" s="1471"/>
      <c r="F1" s="1471"/>
    </row>
    <row r="2" spans="1:25" s="2" customFormat="1" ht="20.100000000000001" customHeight="1" thickBot="1"/>
    <row r="3" spans="1:25" s="5" customFormat="1" ht="20.100000000000001" customHeight="1">
      <c r="A3" s="1241" t="s">
        <v>2</v>
      </c>
      <c r="B3" s="1242"/>
      <c r="C3" s="1242"/>
      <c r="D3" s="1242"/>
      <c r="E3" s="1242"/>
      <c r="F3" s="1847"/>
      <c r="G3" s="1847"/>
      <c r="H3" s="1847"/>
      <c r="I3" s="1847"/>
      <c r="J3" s="1847"/>
      <c r="K3" s="1847"/>
      <c r="L3" s="1847"/>
      <c r="M3" s="1847"/>
      <c r="N3" s="1847"/>
      <c r="O3" s="1848"/>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1243"/>
      <c r="B15" s="1244"/>
      <c r="C15" s="11"/>
      <c r="D15" s="1535" t="s">
        <v>5</v>
      </c>
      <c r="E15" s="1849"/>
      <c r="F15" s="1849"/>
      <c r="G15" s="1849"/>
      <c r="H15" s="710"/>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1</v>
      </c>
      <c r="E19" s="41"/>
      <c r="F19" s="41"/>
      <c r="G19" s="35">
        <f t="shared" si="0"/>
        <v>1</v>
      </c>
      <c r="H19" s="42">
        <v>1</v>
      </c>
      <c r="I19" s="41"/>
      <c r="J19" s="41"/>
      <c r="K19" s="41"/>
      <c r="L19" s="41"/>
      <c r="M19" s="41"/>
      <c r="N19" s="41"/>
      <c r="O19" s="43"/>
      <c r="P19" s="38" t="s">
        <v>297</v>
      </c>
      <c r="Q19" s="38" t="s">
        <v>298</v>
      </c>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1</v>
      </c>
      <c r="E24" s="47">
        <f>SUM(E17:E23)</f>
        <v>0</v>
      </c>
      <c r="F24" s="47">
        <f>SUM(F17:F23)</f>
        <v>0</v>
      </c>
      <c r="G24" s="48">
        <f>SUM(D24:F24)</f>
        <v>1</v>
      </c>
      <c r="H24" s="49">
        <f>SUM(H17:H23)</f>
        <v>1</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243"/>
      <c r="B26" s="1244"/>
      <c r="C26" s="53"/>
      <c r="D26" s="1539" t="s">
        <v>5</v>
      </c>
      <c r="E26" s="1850"/>
      <c r="F26" s="1850"/>
      <c r="G26" s="1851"/>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t="s">
        <v>292</v>
      </c>
      <c r="I27" s="30"/>
      <c r="J27" s="30"/>
      <c r="K27" s="30"/>
      <c r="L27" s="30"/>
      <c r="M27" s="30"/>
      <c r="N27" s="30"/>
      <c r="O27" s="30"/>
      <c r="P27" s="30"/>
      <c r="Q27" s="19"/>
    </row>
    <row r="28" spans="1:25" ht="15" customHeight="1">
      <c r="A28" s="1407"/>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60</v>
      </c>
      <c r="E30" s="41"/>
      <c r="F30" s="41"/>
      <c r="G30" s="59">
        <f t="shared" si="2"/>
        <v>60</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60</v>
      </c>
      <c r="E35" s="47">
        <f>SUM(E28:E34)</f>
        <v>0</v>
      </c>
      <c r="F35" s="47">
        <f>SUM(F28:F34)</f>
        <v>0</v>
      </c>
      <c r="G35" s="51">
        <f t="shared" si="2"/>
        <v>60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219" t="s">
        <v>24</v>
      </c>
      <c r="B39" s="1220" t="s">
        <v>8</v>
      </c>
      <c r="C39" s="69" t="s">
        <v>9</v>
      </c>
      <c r="D39" s="711"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2877</v>
      </c>
      <c r="E42" s="39" t="s">
        <v>299</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2877</v>
      </c>
      <c r="E47" s="75">
        <f>SUM(E40:E46)</f>
        <v>0</v>
      </c>
      <c r="F47" s="76"/>
      <c r="G47" s="38"/>
      <c r="H47" s="38"/>
    </row>
    <row r="48" spans="1:17" s="38" customFormat="1" ht="15" thickBot="1">
      <c r="A48" s="1245"/>
      <c r="B48" s="78"/>
      <c r="C48" s="79"/>
    </row>
    <row r="49" spans="1:15" ht="83.25" customHeight="1">
      <c r="A49" s="712" t="s">
        <v>27</v>
      </c>
      <c r="B49" s="1220" t="s">
        <v>8</v>
      </c>
      <c r="C49" s="81" t="s">
        <v>9</v>
      </c>
      <c r="D49" s="711" t="s">
        <v>28</v>
      </c>
      <c r="E49" s="82" t="s">
        <v>29</v>
      </c>
      <c r="F49" s="82" t="s">
        <v>30</v>
      </c>
      <c r="G49" s="82" t="s">
        <v>31</v>
      </c>
      <c r="H49" s="82" t="s">
        <v>32</v>
      </c>
      <c r="I49" s="82" t="s">
        <v>33</v>
      </c>
      <c r="J49" s="82" t="s">
        <v>34</v>
      </c>
      <c r="K49" s="83" t="s">
        <v>35</v>
      </c>
    </row>
    <row r="50" spans="1:15" ht="17.25" customHeight="1">
      <c r="A50" s="1405" t="s">
        <v>293</v>
      </c>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v>1</v>
      </c>
      <c r="E53" s="41"/>
      <c r="F53" s="41"/>
      <c r="G53" s="41">
        <v>36</v>
      </c>
      <c r="H53" s="41"/>
      <c r="I53" s="41"/>
      <c r="J53" s="41">
        <v>2</v>
      </c>
      <c r="K53" s="85">
        <v>11181</v>
      </c>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1</v>
      </c>
      <c r="E58" s="47">
        <f>SUM(E51:E57)</f>
        <v>0</v>
      </c>
      <c r="F58" s="47">
        <f>SUM(F51:F57)</f>
        <v>0</v>
      </c>
      <c r="G58" s="47">
        <f>SUM(G51:G57)</f>
        <v>36</v>
      </c>
      <c r="H58" s="47">
        <f>SUM(H51:H57)</f>
        <v>0</v>
      </c>
      <c r="I58" s="47">
        <f t="shared" ref="I58" si="3">SUM(I51:I57)</f>
        <v>0</v>
      </c>
      <c r="J58" s="47">
        <f>SUM(J51:J57)</f>
        <v>2</v>
      </c>
      <c r="K58" s="51">
        <f>SUM(K50:K56)</f>
        <v>11181</v>
      </c>
    </row>
    <row r="59" spans="1:15" ht="15" thickBot="1"/>
    <row r="60" spans="1:15" ht="21" customHeight="1">
      <c r="A60" s="1852" t="s">
        <v>37</v>
      </c>
      <c r="B60" s="1246"/>
      <c r="C60" s="1853" t="s">
        <v>9</v>
      </c>
      <c r="D60" s="2059" t="s">
        <v>38</v>
      </c>
      <c r="E60" s="416" t="s">
        <v>6</v>
      </c>
      <c r="F60" s="1217"/>
      <c r="G60" s="1217"/>
      <c r="H60" s="1217"/>
      <c r="I60" s="1217"/>
      <c r="J60" s="1217"/>
      <c r="K60" s="1217"/>
      <c r="L60" s="1218"/>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c r="E64" s="104"/>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219" t="s">
        <v>39</v>
      </c>
      <c r="B71" s="1220" t="s">
        <v>8</v>
      </c>
      <c r="C71" s="69" t="s">
        <v>9</v>
      </c>
      <c r="D71" s="115" t="s">
        <v>40</v>
      </c>
      <c r="E71" s="115" t="s">
        <v>41</v>
      </c>
      <c r="F71" s="116" t="s">
        <v>42</v>
      </c>
      <c r="G71" s="653"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221" t="s">
        <v>45</v>
      </c>
      <c r="B84" s="1222" t="s">
        <v>46</v>
      </c>
      <c r="C84" s="141" t="s">
        <v>9</v>
      </c>
      <c r="D84" s="656"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062" t="s">
        <v>56</v>
      </c>
      <c r="B96" s="2063" t="s">
        <v>57</v>
      </c>
      <c r="C96" s="2064" t="s">
        <v>9</v>
      </c>
      <c r="D96" s="1528" t="s">
        <v>58</v>
      </c>
      <c r="E96" s="1662"/>
      <c r="F96" s="430" t="s">
        <v>59</v>
      </c>
      <c r="G96" s="1223"/>
      <c r="H96" s="1223"/>
      <c r="I96" s="1223"/>
      <c r="J96" s="1223"/>
      <c r="K96" s="1223"/>
      <c r="L96" s="1223"/>
      <c r="M96" s="1224"/>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062" t="s">
        <v>64</v>
      </c>
      <c r="B107" s="2063" t="s">
        <v>57</v>
      </c>
      <c r="C107" s="2064" t="s">
        <v>9</v>
      </c>
      <c r="D107" s="2065" t="s">
        <v>65</v>
      </c>
      <c r="E107" s="430" t="s">
        <v>66</v>
      </c>
      <c r="F107" s="1223"/>
      <c r="G107" s="1223"/>
      <c r="H107" s="1223"/>
      <c r="I107" s="1223"/>
      <c r="J107" s="1223"/>
      <c r="K107" s="1223"/>
      <c r="L107" s="1224"/>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062" t="s">
        <v>67</v>
      </c>
      <c r="B118" s="2063" t="s">
        <v>57</v>
      </c>
      <c r="C118" s="2064" t="s">
        <v>9</v>
      </c>
      <c r="D118" s="2065" t="s">
        <v>68</v>
      </c>
      <c r="E118" s="430" t="s">
        <v>66</v>
      </c>
      <c r="F118" s="1223"/>
      <c r="G118" s="1223"/>
      <c r="H118" s="1223"/>
      <c r="I118" s="1223"/>
      <c r="J118" s="1223"/>
      <c r="K118" s="1223"/>
      <c r="L118" s="1224"/>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062" t="s">
        <v>69</v>
      </c>
      <c r="B129" s="2063" t="s">
        <v>57</v>
      </c>
      <c r="C129" s="1225" t="s">
        <v>9</v>
      </c>
      <c r="D129" s="714" t="s">
        <v>70</v>
      </c>
      <c r="E129" s="1226"/>
      <c r="F129" s="1226"/>
      <c r="G129" s="663"/>
      <c r="H129" s="177"/>
      <c r="I129" s="177"/>
      <c r="J129" s="177"/>
      <c r="K129" s="177"/>
      <c r="L129" s="177"/>
      <c r="M129" s="177"/>
      <c r="N129" s="177"/>
    </row>
    <row r="130" spans="1:16" ht="77.25" customHeight="1">
      <c r="A130" s="1441"/>
      <c r="B130" s="1443"/>
      <c r="C130" s="1181"/>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066" t="s">
        <v>75</v>
      </c>
      <c r="B142" s="2067" t="s">
        <v>57</v>
      </c>
      <c r="C142" s="2073" t="s">
        <v>9</v>
      </c>
      <c r="D142" s="1227" t="s">
        <v>76</v>
      </c>
      <c r="E142" s="1228"/>
      <c r="F142" s="1228"/>
      <c r="G142" s="1228"/>
      <c r="H142" s="1228"/>
      <c r="I142" s="1229"/>
      <c r="J142" s="2068" t="s">
        <v>77</v>
      </c>
      <c r="K142" s="2069"/>
      <c r="L142" s="2069"/>
      <c r="M142" s="2069"/>
      <c r="N142" s="207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071" t="s">
        <v>88</v>
      </c>
      <c r="B153" s="2067" t="s">
        <v>57</v>
      </c>
      <c r="C153" s="2072" t="s">
        <v>9</v>
      </c>
      <c r="D153" s="1230" t="s">
        <v>89</v>
      </c>
      <c r="E153" s="1230"/>
      <c r="F153" s="1231"/>
      <c r="G153" s="1231"/>
      <c r="H153" s="1230" t="s">
        <v>90</v>
      </c>
      <c r="I153" s="1230"/>
      <c r="J153" s="1232"/>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1233"/>
      <c r="F163" s="157"/>
      <c r="G163" s="157"/>
      <c r="H163" s="157"/>
      <c r="I163" s="157"/>
      <c r="J163" s="233"/>
      <c r="K163" s="234"/>
    </row>
    <row r="164" spans="1:18" ht="95.25" customHeight="1">
      <c r="A164" s="715" t="s">
        <v>97</v>
      </c>
      <c r="B164" s="236" t="s">
        <v>98</v>
      </c>
      <c r="C164" s="1234" t="s">
        <v>9</v>
      </c>
      <c r="D164" s="238" t="s">
        <v>99</v>
      </c>
      <c r="E164" s="238" t="s">
        <v>100</v>
      </c>
      <c r="F164" s="1235" t="s">
        <v>101</v>
      </c>
      <c r="G164" s="238" t="s">
        <v>102</v>
      </c>
      <c r="H164" s="238" t="s">
        <v>103</v>
      </c>
      <c r="I164" s="240" t="s">
        <v>104</v>
      </c>
      <c r="J164" s="717" t="s">
        <v>105</v>
      </c>
      <c r="K164" s="717"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075" t="s">
        <v>108</v>
      </c>
      <c r="B176" s="2076" t="s">
        <v>109</v>
      </c>
      <c r="C176" s="2077" t="s">
        <v>9</v>
      </c>
      <c r="D176" s="718" t="s">
        <v>110</v>
      </c>
      <c r="E176" s="1236"/>
      <c r="F176" s="1236"/>
      <c r="G176" s="1237"/>
      <c r="H176" s="678"/>
      <c r="I176" s="1626" t="s">
        <v>111</v>
      </c>
      <c r="J176" s="2078"/>
      <c r="K176" s="2078"/>
      <c r="L176" s="2078"/>
      <c r="M176" s="2078"/>
      <c r="N176" s="2078"/>
      <c r="O176" s="2079"/>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3</v>
      </c>
      <c r="E180" s="41">
        <v>1</v>
      </c>
      <c r="F180" s="41"/>
      <c r="G180" s="271">
        <f t="shared" si="19"/>
        <v>4</v>
      </c>
      <c r="H180" s="272">
        <v>8</v>
      </c>
      <c r="I180" s="104">
        <v>3</v>
      </c>
      <c r="J180" s="41">
        <v>1</v>
      </c>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3</v>
      </c>
      <c r="E185" s="108">
        <f>SUM(E178:E184)</f>
        <v>1</v>
      </c>
      <c r="F185" s="108">
        <f>SUM(F178:F184)</f>
        <v>0</v>
      </c>
      <c r="G185" s="212">
        <f t="shared" ref="G185:O185" si="20">SUM(G178:G184)</f>
        <v>4</v>
      </c>
      <c r="H185" s="273">
        <f t="shared" si="20"/>
        <v>8</v>
      </c>
      <c r="I185" s="107">
        <f t="shared" si="20"/>
        <v>3</v>
      </c>
      <c r="J185" s="108">
        <f t="shared" si="20"/>
        <v>1</v>
      </c>
      <c r="K185" s="108">
        <f t="shared" si="20"/>
        <v>0</v>
      </c>
      <c r="L185" s="108">
        <f t="shared" si="20"/>
        <v>0</v>
      </c>
      <c r="M185" s="108">
        <f t="shared" si="20"/>
        <v>0</v>
      </c>
      <c r="N185" s="108">
        <f t="shared" si="20"/>
        <v>0</v>
      </c>
      <c r="O185" s="109">
        <f t="shared" si="20"/>
        <v>0</v>
      </c>
    </row>
    <row r="186" spans="1:15" ht="33" customHeight="1" thickBot="1"/>
    <row r="187" spans="1:15" ht="19.5" customHeight="1">
      <c r="A187" s="1501" t="s">
        <v>117</v>
      </c>
      <c r="B187" s="2076" t="s">
        <v>109</v>
      </c>
      <c r="C187" s="1398" t="s">
        <v>9</v>
      </c>
      <c r="D187" s="1400" t="s">
        <v>118</v>
      </c>
      <c r="E187" s="2074"/>
      <c r="F187" s="2074"/>
      <c r="G187" s="1676"/>
      <c r="H187" s="1505"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t="s">
        <v>429</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54</v>
      </c>
      <c r="E191" s="41">
        <v>10</v>
      </c>
      <c r="F191" s="41"/>
      <c r="G191" s="279">
        <f t="shared" si="21"/>
        <v>64</v>
      </c>
      <c r="H191" s="104"/>
      <c r="I191" s="41"/>
      <c r="J191" s="41">
        <v>32</v>
      </c>
      <c r="K191" s="41"/>
      <c r="L191" s="85">
        <v>32</v>
      </c>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54</v>
      </c>
      <c r="E196" s="108">
        <f t="shared" si="22"/>
        <v>10</v>
      </c>
      <c r="F196" s="108">
        <f t="shared" si="22"/>
        <v>0</v>
      </c>
      <c r="G196" s="280">
        <f t="shared" si="22"/>
        <v>64</v>
      </c>
      <c r="H196" s="107">
        <f t="shared" si="22"/>
        <v>0</v>
      </c>
      <c r="I196" s="108">
        <f t="shared" si="22"/>
        <v>0</v>
      </c>
      <c r="J196" s="108">
        <f t="shared" si="22"/>
        <v>32</v>
      </c>
      <c r="K196" s="108">
        <f t="shared" si="22"/>
        <v>0</v>
      </c>
      <c r="L196" s="109">
        <f t="shared" si="22"/>
        <v>32</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238" t="s">
        <v>129</v>
      </c>
      <c r="B201" s="285" t="s">
        <v>109</v>
      </c>
      <c r="C201" s="286" t="s">
        <v>9</v>
      </c>
      <c r="D201" s="720" t="s">
        <v>130</v>
      </c>
      <c r="E201" s="288" t="s">
        <v>131</v>
      </c>
      <c r="F201" s="288" t="s">
        <v>132</v>
      </c>
      <c r="G201" s="286" t="s">
        <v>133</v>
      </c>
      <c r="H201" s="1239" t="s">
        <v>134</v>
      </c>
      <c r="I201" s="721" t="s">
        <v>135</v>
      </c>
      <c r="J201" s="722"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1240" t="s">
        <v>139</v>
      </c>
      <c r="B212" s="307" t="s">
        <v>140</v>
      </c>
      <c r="C212" s="308">
        <v>2014</v>
      </c>
      <c r="D212" s="309">
        <v>2015</v>
      </c>
      <c r="E212" s="309">
        <v>2016</v>
      </c>
      <c r="F212" s="309">
        <v>2017</v>
      </c>
      <c r="G212" s="309">
        <v>2018</v>
      </c>
      <c r="H212" s="309">
        <v>2019</v>
      </c>
      <c r="I212" s="310">
        <v>2020</v>
      </c>
    </row>
    <row r="213" spans="1:12" ht="15" customHeight="1">
      <c r="A213" t="s">
        <v>141</v>
      </c>
      <c r="B213" s="1498"/>
      <c r="C213" s="73"/>
      <c r="D213" s="127"/>
      <c r="E213" s="127">
        <f>E214+E217</f>
        <v>61747.380000000005</v>
      </c>
      <c r="F213" s="127"/>
      <c r="G213" s="127"/>
      <c r="H213" s="127"/>
      <c r="I213" s="311"/>
    </row>
    <row r="214" spans="1:12">
      <c r="A214" t="s">
        <v>142</v>
      </c>
      <c r="B214" s="1499"/>
      <c r="C214" s="73"/>
      <c r="D214" s="454"/>
      <c r="E214" s="127">
        <v>12410.22</v>
      </c>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c r="F216" s="127"/>
      <c r="G216" s="127"/>
      <c r="H216" s="127"/>
      <c r="I216" s="311"/>
    </row>
    <row r="217" spans="1:12">
      <c r="A217" t="s">
        <v>145</v>
      </c>
      <c r="B217" s="1499"/>
      <c r="C217" s="73"/>
      <c r="D217" s="127"/>
      <c r="E217" s="127">
        <v>49337.16</v>
      </c>
      <c r="F217" s="127"/>
      <c r="G217" s="127"/>
      <c r="H217" s="127"/>
      <c r="I217" s="311"/>
    </row>
    <row r="218" spans="1:12" ht="28.8">
      <c r="A218" s="31" t="s">
        <v>146</v>
      </c>
      <c r="B218" s="1499"/>
      <c r="C218" s="73"/>
      <c r="D218" s="127"/>
      <c r="E218" s="127">
        <v>67199.05</v>
      </c>
      <c r="F218" s="127"/>
      <c r="G218" s="127"/>
      <c r="H218" s="127"/>
      <c r="I218" s="311"/>
    </row>
    <row r="219" spans="1:12" ht="15" thickBot="1">
      <c r="A219" s="312"/>
      <c r="B219" s="1500"/>
      <c r="C219" s="45" t="s">
        <v>13</v>
      </c>
      <c r="D219" s="313">
        <f>SUM(D214:D218)</f>
        <v>0</v>
      </c>
      <c r="E219" s="313">
        <f t="shared" ref="E219:I219" si="24">SUM(E214:E218)</f>
        <v>128946.43000000001</v>
      </c>
      <c r="F219" s="313">
        <f t="shared" si="24"/>
        <v>0</v>
      </c>
      <c r="G219" s="313">
        <f t="shared" si="24"/>
        <v>0</v>
      </c>
      <c r="H219" s="313">
        <f t="shared" si="24"/>
        <v>0</v>
      </c>
      <c r="I219" s="313">
        <f t="shared" si="24"/>
        <v>0</v>
      </c>
    </row>
    <row r="223" spans="1:12">
      <c r="A223" t="s">
        <v>294</v>
      </c>
    </row>
    <row r="224" spans="1:12">
      <c r="A224" t="s">
        <v>295</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Y227"/>
  <sheetViews>
    <sheetView topLeftCell="A22" workbookViewId="0">
      <selection activeCell="B231" sqref="B231"/>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300</v>
      </c>
      <c r="C1" s="1471"/>
      <c r="D1" s="1471"/>
      <c r="E1" s="1471"/>
      <c r="F1" s="1471"/>
    </row>
    <row r="2" spans="1:25" s="2" customFormat="1" ht="20.100000000000001" customHeight="1" thickBot="1"/>
    <row r="3" spans="1:25" s="5" customFormat="1" ht="20.100000000000001" customHeight="1">
      <c r="A3" s="562" t="s">
        <v>2</v>
      </c>
      <c r="B3" s="563"/>
      <c r="C3" s="563"/>
      <c r="D3" s="563"/>
      <c r="E3" s="563"/>
      <c r="F3" s="2137"/>
      <c r="G3" s="2137"/>
      <c r="H3" s="2137"/>
      <c r="I3" s="2137"/>
      <c r="J3" s="2137"/>
      <c r="K3" s="2137"/>
      <c r="L3" s="2137"/>
      <c r="M3" s="2137"/>
      <c r="N3" s="2137"/>
      <c r="O3" s="2138"/>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564"/>
      <c r="B15" s="565"/>
      <c r="C15" s="11"/>
      <c r="D15" s="2110" t="s">
        <v>5</v>
      </c>
      <c r="E15" s="2139"/>
      <c r="F15" s="2139"/>
      <c r="G15" s="2139"/>
      <c r="H15" s="12"/>
      <c r="I15" s="13" t="s">
        <v>6</v>
      </c>
      <c r="J15" s="14"/>
      <c r="K15" s="14"/>
      <c r="L15" s="14"/>
      <c r="M15" s="14"/>
      <c r="N15" s="14"/>
      <c r="O15" s="15"/>
      <c r="P15" s="16"/>
      <c r="Q15" s="17"/>
      <c r="R15" s="18"/>
      <c r="S15" s="18"/>
      <c r="T15" s="18"/>
      <c r="U15" s="18"/>
      <c r="V15" s="18"/>
      <c r="W15" s="16"/>
      <c r="X15" s="16"/>
      <c r="Y15" s="17"/>
    </row>
    <row r="16" spans="1:25" s="31" customFormat="1" ht="129" customHeight="1">
      <c r="A16" s="42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t="s">
        <v>301</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5</v>
      </c>
      <c r="E19" s="41">
        <v>0</v>
      </c>
      <c r="F19" s="41">
        <v>0</v>
      </c>
      <c r="G19" s="35">
        <f t="shared" si="0"/>
        <v>5</v>
      </c>
      <c r="H19" s="42">
        <v>5</v>
      </c>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5</v>
      </c>
      <c r="E24" s="47">
        <f>SUM(E17:E23)</f>
        <v>0</v>
      </c>
      <c r="F24" s="47">
        <f>SUM(F17:F23)</f>
        <v>0</v>
      </c>
      <c r="G24" s="48">
        <f>SUM(D24:F24)</f>
        <v>5</v>
      </c>
      <c r="H24" s="49">
        <f>SUM(H17:H23)</f>
        <v>5</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564"/>
      <c r="B26" s="565"/>
      <c r="C26" s="53"/>
      <c r="D26" s="1550" t="s">
        <v>5</v>
      </c>
      <c r="E26" s="2140"/>
      <c r="F26" s="2140"/>
      <c r="G26" s="2141"/>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302</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t="s">
        <v>299</v>
      </c>
      <c r="E30" s="41"/>
      <c r="F30" s="41"/>
      <c r="G30" s="59">
        <f t="shared" si="2"/>
        <v>0</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0</v>
      </c>
      <c r="E35" s="47">
        <f>SUM(E28:E34)</f>
        <v>0</v>
      </c>
      <c r="F35" s="47">
        <f>SUM(F28:F34)</f>
        <v>0</v>
      </c>
      <c r="G35" s="51">
        <f t="shared" si="2"/>
        <v>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559" t="s">
        <v>24</v>
      </c>
      <c r="B39" s="560" t="s">
        <v>8</v>
      </c>
      <c r="C39" s="69" t="s">
        <v>9</v>
      </c>
      <c r="D39" s="536" t="s">
        <v>25</v>
      </c>
      <c r="E39" s="71" t="s">
        <v>26</v>
      </c>
      <c r="F39" s="72"/>
      <c r="G39" s="30"/>
      <c r="H39" s="30"/>
    </row>
    <row r="40" spans="1:17">
      <c r="A40" s="1407" t="s">
        <v>303</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335">
        <v>1326</v>
      </c>
      <c r="E42" s="39">
        <v>900</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1326</v>
      </c>
      <c r="E47" s="75">
        <f>SUM(E40:E46)</f>
        <v>900</v>
      </c>
      <c r="F47" s="76"/>
      <c r="G47" s="38"/>
      <c r="H47" s="38"/>
    </row>
    <row r="48" spans="1:17" s="38" customFormat="1" ht="15" thickBot="1">
      <c r="A48" s="566"/>
      <c r="B48" s="78"/>
      <c r="C48" s="79"/>
    </row>
    <row r="49" spans="1:15" ht="83.25" customHeight="1">
      <c r="A49" s="80" t="s">
        <v>27</v>
      </c>
      <c r="B49" s="567" t="s">
        <v>8</v>
      </c>
      <c r="C49" s="81" t="s">
        <v>9</v>
      </c>
      <c r="D49" s="536"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2142" t="s">
        <v>37</v>
      </c>
      <c r="B60" s="568"/>
      <c r="C60" s="2143" t="s">
        <v>9</v>
      </c>
      <c r="D60" s="2136" t="s">
        <v>38</v>
      </c>
      <c r="E60" s="569" t="s">
        <v>6</v>
      </c>
      <c r="F60" s="570"/>
      <c r="G60" s="570"/>
      <c r="H60" s="570"/>
      <c r="I60" s="570"/>
      <c r="J60" s="570"/>
      <c r="K60" s="570"/>
      <c r="L60" s="571"/>
    </row>
    <row r="61" spans="1:15" ht="115.5" customHeight="1">
      <c r="A61" s="2116"/>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t="s">
        <v>304</v>
      </c>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12</v>
      </c>
      <c r="E64" s="104">
        <v>12</v>
      </c>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12</v>
      </c>
      <c r="E69" s="107">
        <f>SUM(E62:E68)</f>
        <v>12</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572" t="s">
        <v>39</v>
      </c>
      <c r="B71" s="573" t="s">
        <v>8</v>
      </c>
      <c r="C71" s="69" t="s">
        <v>9</v>
      </c>
      <c r="D71" s="115" t="s">
        <v>40</v>
      </c>
      <c r="E71" s="115" t="s">
        <v>41</v>
      </c>
      <c r="F71" s="116" t="s">
        <v>42</v>
      </c>
      <c r="G71" s="540"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574" t="s">
        <v>45</v>
      </c>
      <c r="B84" s="575" t="s">
        <v>46</v>
      </c>
      <c r="C84" s="141" t="s">
        <v>9</v>
      </c>
      <c r="D84" s="541"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131" t="s">
        <v>56</v>
      </c>
      <c r="B96" s="2132" t="s">
        <v>57</v>
      </c>
      <c r="C96" s="2134" t="s">
        <v>9</v>
      </c>
      <c r="D96" s="2103" t="s">
        <v>58</v>
      </c>
      <c r="E96" s="2104"/>
      <c r="F96" s="154" t="s">
        <v>59</v>
      </c>
      <c r="G96" s="576"/>
      <c r="H96" s="576"/>
      <c r="I96" s="576"/>
      <c r="J96" s="576"/>
      <c r="K96" s="576"/>
      <c r="L96" s="576"/>
      <c r="M96" s="577"/>
      <c r="N96" s="157"/>
      <c r="O96" s="157"/>
      <c r="P96" s="157"/>
    </row>
    <row r="97" spans="1:16" ht="100.5" customHeight="1">
      <c r="A97" s="1560"/>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131" t="s">
        <v>64</v>
      </c>
      <c r="B107" s="2132" t="s">
        <v>57</v>
      </c>
      <c r="C107" s="2134" t="s">
        <v>9</v>
      </c>
      <c r="D107" s="2135" t="s">
        <v>65</v>
      </c>
      <c r="E107" s="154" t="s">
        <v>66</v>
      </c>
      <c r="F107" s="576"/>
      <c r="G107" s="576"/>
      <c r="H107" s="576"/>
      <c r="I107" s="576"/>
      <c r="J107" s="576"/>
      <c r="K107" s="576"/>
      <c r="L107" s="577"/>
      <c r="M107" s="177"/>
      <c r="N107" s="177"/>
    </row>
    <row r="108" spans="1:16" ht="103.5" customHeight="1">
      <c r="A108" s="1560"/>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131" t="s">
        <v>67</v>
      </c>
      <c r="B118" s="2132" t="s">
        <v>57</v>
      </c>
      <c r="C118" s="2134" t="s">
        <v>9</v>
      </c>
      <c r="D118" s="2135" t="s">
        <v>68</v>
      </c>
      <c r="E118" s="154" t="s">
        <v>66</v>
      </c>
      <c r="F118" s="576"/>
      <c r="G118" s="576"/>
      <c r="H118" s="576"/>
      <c r="I118" s="576"/>
      <c r="J118" s="576"/>
      <c r="K118" s="576"/>
      <c r="L118" s="577"/>
      <c r="M118" s="177"/>
      <c r="N118" s="177"/>
    </row>
    <row r="119" spans="1:14" ht="120.75" customHeight="1">
      <c r="A119" s="1560"/>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131" t="s">
        <v>69</v>
      </c>
      <c r="B129" s="2132" t="s">
        <v>57</v>
      </c>
      <c r="C129" s="578" t="s">
        <v>9</v>
      </c>
      <c r="D129" s="544" t="s">
        <v>70</v>
      </c>
      <c r="E129" s="579"/>
      <c r="F129" s="579"/>
      <c r="G129" s="545"/>
      <c r="H129" s="177"/>
      <c r="I129" s="177"/>
      <c r="J129" s="177"/>
      <c r="K129" s="177"/>
      <c r="L129" s="177"/>
      <c r="M129" s="177"/>
      <c r="N129" s="177"/>
    </row>
    <row r="130" spans="1:16" ht="77.25" customHeight="1">
      <c r="A130" s="1560"/>
      <c r="B130" s="1443"/>
      <c r="C130" s="558"/>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133" t="s">
        <v>75</v>
      </c>
      <c r="B142" s="2128" t="s">
        <v>57</v>
      </c>
      <c r="C142" s="2130" t="s">
        <v>9</v>
      </c>
      <c r="D142" s="580" t="s">
        <v>76</v>
      </c>
      <c r="E142" s="581"/>
      <c r="F142" s="581"/>
      <c r="G142" s="581"/>
      <c r="H142" s="581"/>
      <c r="I142" s="582"/>
      <c r="J142" s="2124" t="s">
        <v>77</v>
      </c>
      <c r="K142" s="2125"/>
      <c r="L142" s="2125"/>
      <c r="M142" s="2125"/>
      <c r="N142" s="2126"/>
      <c r="O142" s="157"/>
      <c r="P142" s="157"/>
    </row>
    <row r="143" spans="1:16" ht="113.25" customHeight="1">
      <c r="A143" s="1573"/>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127" t="s">
        <v>88</v>
      </c>
      <c r="B153" s="2128" t="s">
        <v>57</v>
      </c>
      <c r="C153" s="2129" t="s">
        <v>9</v>
      </c>
      <c r="D153" s="583" t="s">
        <v>89</v>
      </c>
      <c r="E153" s="583"/>
      <c r="F153" s="584"/>
      <c r="G153" s="584"/>
      <c r="H153" s="583" t="s">
        <v>90</v>
      </c>
      <c r="I153" s="583"/>
      <c r="J153" s="585"/>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586"/>
      <c r="F163" s="157"/>
      <c r="G163" s="157"/>
      <c r="H163" s="157"/>
      <c r="I163" s="157"/>
      <c r="J163" s="233"/>
      <c r="K163" s="234"/>
    </row>
    <row r="164" spans="1:18" ht="95.25" customHeight="1">
      <c r="A164" s="235" t="s">
        <v>97</v>
      </c>
      <c r="B164" s="236" t="s">
        <v>98</v>
      </c>
      <c r="C164" s="587" t="s">
        <v>9</v>
      </c>
      <c r="D164" s="238" t="s">
        <v>99</v>
      </c>
      <c r="E164" s="238" t="s">
        <v>100</v>
      </c>
      <c r="F164" s="588" t="s">
        <v>101</v>
      </c>
      <c r="G164" s="238" t="s">
        <v>102</v>
      </c>
      <c r="H164" s="238" t="s">
        <v>103</v>
      </c>
      <c r="I164" s="240" t="s">
        <v>104</v>
      </c>
      <c r="J164" s="394" t="s">
        <v>105</v>
      </c>
      <c r="K164" s="394" t="s">
        <v>106</v>
      </c>
      <c r="L164" s="242"/>
    </row>
    <row r="165" spans="1:18" ht="15.75" customHeight="1">
      <c r="A165" s="1411"/>
      <c r="B165" s="1412"/>
      <c r="C165" s="243">
        <v>2014</v>
      </c>
      <c r="D165" s="167"/>
      <c r="E165" s="167"/>
      <c r="F165" s="167"/>
      <c r="G165" s="167"/>
      <c r="H165" s="167"/>
      <c r="I165" s="168"/>
      <c r="J165" s="244">
        <f>SUM(D165,F165,H165)</f>
        <v>0</v>
      </c>
      <c r="K165" s="245">
        <f>SUM(E165,G165,I165)</f>
        <v>0</v>
      </c>
      <c r="L165" s="242"/>
    </row>
    <row r="166" spans="1:18">
      <c r="A166" s="1413"/>
      <c r="B166" s="1414"/>
      <c r="C166" s="246">
        <v>2015</v>
      </c>
      <c r="D166" s="247"/>
      <c r="E166" s="247"/>
      <c r="F166" s="247"/>
      <c r="G166" s="247"/>
      <c r="H166" s="247"/>
      <c r="I166" s="248"/>
      <c r="J166" s="249">
        <f t="shared" ref="J166:K171" si="17">SUM(D166,F166,H166)</f>
        <v>0</v>
      </c>
      <c r="K166" s="250">
        <f t="shared" si="17"/>
        <v>0</v>
      </c>
      <c r="L166" s="242"/>
    </row>
    <row r="167" spans="1:18">
      <c r="A167" s="1413"/>
      <c r="B167" s="1414"/>
      <c r="C167" s="246">
        <v>2016</v>
      </c>
      <c r="D167" s="247"/>
      <c r="E167" s="247"/>
      <c r="F167" s="247"/>
      <c r="G167" s="247"/>
      <c r="H167" s="247"/>
      <c r="I167" s="248"/>
      <c r="J167" s="249">
        <f t="shared" si="17"/>
        <v>0</v>
      </c>
      <c r="K167" s="250">
        <f t="shared" si="17"/>
        <v>0</v>
      </c>
    </row>
    <row r="168" spans="1:18">
      <c r="A168" s="1413"/>
      <c r="B168" s="1414"/>
      <c r="C168" s="246">
        <v>2017</v>
      </c>
      <c r="D168" s="247"/>
      <c r="E168" s="157"/>
      <c r="F168" s="247"/>
      <c r="G168" s="247"/>
      <c r="H168" s="247"/>
      <c r="I168" s="248"/>
      <c r="J168" s="249">
        <f t="shared" si="17"/>
        <v>0</v>
      </c>
      <c r="K168" s="250">
        <f t="shared" si="17"/>
        <v>0</v>
      </c>
    </row>
    <row r="169" spans="1:18">
      <c r="A169" s="1413"/>
      <c r="B169" s="1414"/>
      <c r="C169" s="251">
        <v>2018</v>
      </c>
      <c r="D169" s="247"/>
      <c r="E169" s="247"/>
      <c r="F169" s="247"/>
      <c r="G169" s="252"/>
      <c r="H169" s="247"/>
      <c r="I169" s="248"/>
      <c r="J169" s="249">
        <f t="shared" si="17"/>
        <v>0</v>
      </c>
      <c r="K169" s="250">
        <f t="shared" si="17"/>
        <v>0</v>
      </c>
      <c r="L169" s="242"/>
    </row>
    <row r="170" spans="1:18">
      <c r="A170" s="1413"/>
      <c r="B170" s="1414"/>
      <c r="C170" s="246">
        <v>2019</v>
      </c>
      <c r="D170" s="157"/>
      <c r="E170" s="247"/>
      <c r="F170" s="247"/>
      <c r="G170" s="247"/>
      <c r="H170" s="252"/>
      <c r="I170" s="248"/>
      <c r="J170" s="249">
        <f t="shared" si="17"/>
        <v>0</v>
      </c>
      <c r="K170" s="250">
        <f t="shared" si="17"/>
        <v>0</v>
      </c>
      <c r="L170" s="242"/>
    </row>
    <row r="171" spans="1:18">
      <c r="A171" s="1413"/>
      <c r="B171" s="1414"/>
      <c r="C171" s="251">
        <v>2020</v>
      </c>
      <c r="D171" s="247"/>
      <c r="E171" s="247"/>
      <c r="F171" s="247"/>
      <c r="G171" s="247"/>
      <c r="H171" s="247"/>
      <c r="I171" s="248"/>
      <c r="J171" s="249">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120" t="s">
        <v>108</v>
      </c>
      <c r="B176" s="2118" t="s">
        <v>109</v>
      </c>
      <c r="C176" s="2121" t="s">
        <v>9</v>
      </c>
      <c r="D176" s="552" t="s">
        <v>110</v>
      </c>
      <c r="E176" s="589"/>
      <c r="F176" s="589"/>
      <c r="G176" s="590"/>
      <c r="H176" s="554"/>
      <c r="I176" s="1588" t="s">
        <v>111</v>
      </c>
      <c r="J176" s="2122"/>
      <c r="K176" s="2122"/>
      <c r="L176" s="2122"/>
      <c r="M176" s="2122"/>
      <c r="N176" s="2122"/>
      <c r="O176" s="2123"/>
    </row>
    <row r="177" spans="1:15" s="31" customFormat="1" ht="129.75" customHeight="1">
      <c r="A177" s="1935"/>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t="s">
        <v>305</v>
      </c>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3</v>
      </c>
      <c r="E180" s="41"/>
      <c r="F180" s="41"/>
      <c r="G180" s="271">
        <f t="shared" si="19"/>
        <v>3</v>
      </c>
      <c r="H180" s="272">
        <v>3</v>
      </c>
      <c r="I180" s="104">
        <v>3</v>
      </c>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3</v>
      </c>
      <c r="E185" s="108">
        <f>SUM(E178:E184)</f>
        <v>0</v>
      </c>
      <c r="F185" s="108">
        <f>SUM(F178:F184)</f>
        <v>0</v>
      </c>
      <c r="G185" s="212">
        <f t="shared" ref="G185:O185" si="20">SUM(G178:G184)</f>
        <v>3</v>
      </c>
      <c r="H185" s="273">
        <f t="shared" si="20"/>
        <v>3</v>
      </c>
      <c r="I185" s="107">
        <f t="shared" si="20"/>
        <v>3</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595" t="s">
        <v>117</v>
      </c>
      <c r="B187" s="2118" t="s">
        <v>109</v>
      </c>
      <c r="C187" s="1398" t="s">
        <v>9</v>
      </c>
      <c r="D187" s="1400" t="s">
        <v>118</v>
      </c>
      <c r="E187" s="2119"/>
      <c r="F187" s="2119"/>
      <c r="G187" s="2086"/>
      <c r="H187" s="2087"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c r="F191" s="41"/>
      <c r="G191" s="279">
        <f t="shared" si="21"/>
        <v>0</v>
      </c>
      <c r="H191" s="104"/>
      <c r="I191" s="41"/>
      <c r="J191" s="41"/>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f t="shared" si="22"/>
        <v>0</v>
      </c>
      <c r="F196" s="108">
        <f t="shared" si="22"/>
        <v>0</v>
      </c>
      <c r="G196" s="280">
        <f t="shared" si="22"/>
        <v>0</v>
      </c>
      <c r="H196" s="107">
        <f t="shared" si="22"/>
        <v>0</v>
      </c>
      <c r="I196" s="108">
        <f t="shared" si="22"/>
        <v>0</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591" t="s">
        <v>129</v>
      </c>
      <c r="B201" s="285" t="s">
        <v>109</v>
      </c>
      <c r="C201" s="286" t="s">
        <v>9</v>
      </c>
      <c r="D201" s="555" t="s">
        <v>130</v>
      </c>
      <c r="E201" s="288" t="s">
        <v>131</v>
      </c>
      <c r="F201" s="288" t="s">
        <v>132</v>
      </c>
      <c r="G201" s="286" t="s">
        <v>133</v>
      </c>
      <c r="H201" s="592" t="s">
        <v>134</v>
      </c>
      <c r="I201" s="556" t="s">
        <v>135</v>
      </c>
      <c r="J201" s="399"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593" t="s">
        <v>139</v>
      </c>
      <c r="B212" s="307" t="s">
        <v>140</v>
      </c>
      <c r="C212" s="308">
        <v>2014</v>
      </c>
      <c r="D212" s="309">
        <v>2015</v>
      </c>
      <c r="E212" s="309">
        <v>2016</v>
      </c>
      <c r="F212" s="309">
        <v>2017</v>
      </c>
      <c r="G212" s="309">
        <v>2018</v>
      </c>
      <c r="H212" s="309">
        <v>2019</v>
      </c>
      <c r="I212" s="310">
        <v>2020</v>
      </c>
    </row>
    <row r="213" spans="1:12" ht="15" customHeight="1">
      <c r="A213" t="s">
        <v>141</v>
      </c>
      <c r="B213" s="1498" t="s">
        <v>306</v>
      </c>
      <c r="C213" s="73"/>
      <c r="D213" s="343"/>
      <c r="E213" s="343">
        <v>1537.9</v>
      </c>
      <c r="F213" s="127"/>
      <c r="G213" s="127"/>
      <c r="H213" s="127"/>
      <c r="I213" s="311"/>
    </row>
    <row r="214" spans="1:12">
      <c r="A214" t="s">
        <v>142</v>
      </c>
      <c r="B214" s="1499"/>
      <c r="C214" s="73"/>
      <c r="D214" s="343"/>
      <c r="E214" s="343">
        <v>1474.38</v>
      </c>
      <c r="F214" s="127"/>
      <c r="G214" s="127"/>
      <c r="H214" s="127"/>
      <c r="I214" s="311"/>
    </row>
    <row r="215" spans="1:12">
      <c r="A215" t="s">
        <v>143</v>
      </c>
      <c r="B215" s="1499"/>
      <c r="C215" s="73"/>
      <c r="D215" s="127"/>
      <c r="E215" s="127">
        <v>0</v>
      </c>
      <c r="F215" s="127"/>
      <c r="G215" s="127"/>
      <c r="H215" s="127"/>
      <c r="I215" s="311"/>
    </row>
    <row r="216" spans="1:12">
      <c r="A216" t="s">
        <v>144</v>
      </c>
      <c r="B216" s="1499"/>
      <c r="C216" s="73"/>
      <c r="D216" s="127"/>
      <c r="E216" s="127">
        <v>0</v>
      </c>
      <c r="F216" s="127"/>
      <c r="G216" s="127"/>
      <c r="H216" s="127"/>
      <c r="I216" s="311"/>
    </row>
    <row r="217" spans="1:12">
      <c r="A217" t="s">
        <v>145</v>
      </c>
      <c r="B217" s="1499"/>
      <c r="C217" s="73"/>
      <c r="D217" s="127"/>
      <c r="E217" s="127">
        <v>63.52</v>
      </c>
      <c r="F217" s="127"/>
      <c r="G217" s="127"/>
      <c r="H217" s="127"/>
      <c r="I217" s="311"/>
    </row>
    <row r="218" spans="1:12" ht="28.8">
      <c r="A218" s="31" t="s">
        <v>146</v>
      </c>
      <c r="B218" s="1499"/>
      <c r="C218" s="73"/>
      <c r="D218" s="343"/>
      <c r="E218" s="343">
        <v>75313.600000000006</v>
      </c>
      <c r="F218" s="127"/>
      <c r="G218" s="127"/>
      <c r="H218" s="127"/>
      <c r="I218" s="311"/>
    </row>
    <row r="219" spans="1:12" ht="15" thickBot="1">
      <c r="A219" s="312"/>
      <c r="B219" s="1500"/>
      <c r="C219" s="45" t="s">
        <v>13</v>
      </c>
      <c r="D219" s="313">
        <f>SUM(D214:D218)</f>
        <v>0</v>
      </c>
      <c r="E219" s="313">
        <f t="shared" ref="E219:I219" si="24">SUM(E214:E218)</f>
        <v>76851.5</v>
      </c>
      <c r="F219" s="313">
        <f t="shared" si="24"/>
        <v>0</v>
      </c>
      <c r="G219" s="313">
        <f t="shared" si="24"/>
        <v>0</v>
      </c>
      <c r="H219" s="313">
        <f t="shared" si="24"/>
        <v>0</v>
      </c>
      <c r="I219" s="31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1:Y227"/>
  <sheetViews>
    <sheetView topLeftCell="A205" workbookViewId="0">
      <selection activeCell="B16" sqref="B1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307</v>
      </c>
      <c r="C1" s="1471"/>
      <c r="D1" s="1471"/>
      <c r="E1" s="1471"/>
      <c r="F1" s="1471"/>
    </row>
    <row r="2" spans="1:25" s="2" customFormat="1" ht="20.100000000000001" customHeight="1" thickBot="1"/>
    <row r="3" spans="1:25" s="5" customFormat="1" ht="20.100000000000001" customHeight="1">
      <c r="A3" s="594" t="s">
        <v>2</v>
      </c>
      <c r="B3" s="595"/>
      <c r="C3" s="595"/>
      <c r="D3" s="595"/>
      <c r="E3" s="595"/>
      <c r="F3" s="2157"/>
      <c r="G3" s="2157"/>
      <c r="H3" s="2157"/>
      <c r="I3" s="2157"/>
      <c r="J3" s="2157"/>
      <c r="K3" s="2157"/>
      <c r="L3" s="2157"/>
      <c r="M3" s="2157"/>
      <c r="N3" s="2157"/>
      <c r="O3" s="2158"/>
    </row>
    <row r="4" spans="1:25" s="5" customFormat="1" ht="20.100000000000001" customHeight="1">
      <c r="A4" s="1982" t="s">
        <v>3</v>
      </c>
      <c r="B4" s="1475"/>
      <c r="C4" s="1475"/>
      <c r="D4" s="1475"/>
      <c r="E4" s="1475"/>
      <c r="F4" s="1475"/>
      <c r="G4" s="1475"/>
      <c r="H4" s="1475"/>
      <c r="I4" s="1475"/>
      <c r="J4" s="1475"/>
      <c r="K4" s="1475"/>
      <c r="L4" s="1475"/>
      <c r="M4" s="1475"/>
      <c r="N4" s="1475"/>
      <c r="O4" s="1476"/>
    </row>
    <row r="5" spans="1:25" s="5" customFormat="1" ht="20.100000000000001" customHeight="1">
      <c r="A5" s="1982"/>
      <c r="B5" s="1475"/>
      <c r="C5" s="1475"/>
      <c r="D5" s="1475"/>
      <c r="E5" s="1475"/>
      <c r="F5" s="1475"/>
      <c r="G5" s="1475"/>
      <c r="H5" s="1475"/>
      <c r="I5" s="1475"/>
      <c r="J5" s="1475"/>
      <c r="K5" s="1475"/>
      <c r="L5" s="1475"/>
      <c r="M5" s="1475"/>
      <c r="N5" s="1475"/>
      <c r="O5" s="1476"/>
    </row>
    <row r="6" spans="1:25" s="5" customFormat="1" ht="20.100000000000001" customHeight="1">
      <c r="A6" s="1982"/>
      <c r="B6" s="1475"/>
      <c r="C6" s="1475"/>
      <c r="D6" s="1475"/>
      <c r="E6" s="1475"/>
      <c r="F6" s="1475"/>
      <c r="G6" s="1475"/>
      <c r="H6" s="1475"/>
      <c r="I6" s="1475"/>
      <c r="J6" s="1475"/>
      <c r="K6" s="1475"/>
      <c r="L6" s="1475"/>
      <c r="M6" s="1475"/>
      <c r="N6" s="1475"/>
      <c r="O6" s="1476"/>
    </row>
    <row r="7" spans="1:25" s="5" customFormat="1" ht="20.100000000000001" customHeight="1">
      <c r="A7" s="1982"/>
      <c r="B7" s="1475"/>
      <c r="C7" s="1475"/>
      <c r="D7" s="1475"/>
      <c r="E7" s="1475"/>
      <c r="F7" s="1475"/>
      <c r="G7" s="1475"/>
      <c r="H7" s="1475"/>
      <c r="I7" s="1475"/>
      <c r="J7" s="1475"/>
      <c r="K7" s="1475"/>
      <c r="L7" s="1475"/>
      <c r="M7" s="1475"/>
      <c r="N7" s="1475"/>
      <c r="O7" s="1476"/>
    </row>
    <row r="8" spans="1:25" s="5" customFormat="1" ht="20.100000000000001" customHeight="1">
      <c r="A8" s="1982"/>
      <c r="B8" s="1475"/>
      <c r="C8" s="1475"/>
      <c r="D8" s="1475"/>
      <c r="E8" s="1475"/>
      <c r="F8" s="1475"/>
      <c r="G8" s="1475"/>
      <c r="H8" s="1475"/>
      <c r="I8" s="1475"/>
      <c r="J8" s="1475"/>
      <c r="K8" s="1475"/>
      <c r="L8" s="1475"/>
      <c r="M8" s="1475"/>
      <c r="N8" s="1475"/>
      <c r="O8" s="1476"/>
    </row>
    <row r="9" spans="1:25" s="5" customFormat="1" ht="20.100000000000001" customHeight="1">
      <c r="A9" s="1982"/>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596"/>
      <c r="B15" s="597"/>
      <c r="C15" s="11"/>
      <c r="D15" s="2110" t="s">
        <v>5</v>
      </c>
      <c r="E15" s="2159"/>
      <c r="F15" s="2159"/>
      <c r="G15" s="2159"/>
      <c r="H15" s="12"/>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2</v>
      </c>
      <c r="E19" s="41"/>
      <c r="F19" s="41"/>
      <c r="G19" s="35">
        <f t="shared" si="0"/>
        <v>2</v>
      </c>
      <c r="H19" s="42">
        <v>2</v>
      </c>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2</v>
      </c>
      <c r="E24" s="47">
        <f>SUM(E17:E23)</f>
        <v>0</v>
      </c>
      <c r="F24" s="47">
        <f>SUM(F17:F23)</f>
        <v>0</v>
      </c>
      <c r="G24" s="48">
        <f>SUM(D24:F24)</f>
        <v>2</v>
      </c>
      <c r="H24" s="49">
        <f>SUM(H17:H23)</f>
        <v>2</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596"/>
      <c r="B26" s="597"/>
      <c r="C26" s="53"/>
      <c r="D26" s="1550" t="s">
        <v>5</v>
      </c>
      <c r="E26" s="2160"/>
      <c r="F26" s="2160"/>
      <c r="G26" s="2161"/>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1124</v>
      </c>
      <c r="E30" s="41"/>
      <c r="F30" s="41"/>
      <c r="G30" s="59">
        <f t="shared" si="2"/>
        <v>1124</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1124</v>
      </c>
      <c r="E35" s="47">
        <f>SUM(E28:E34)</f>
        <v>0</v>
      </c>
      <c r="F35" s="47">
        <f>SUM(F28:F34)</f>
        <v>0</v>
      </c>
      <c r="G35" s="51">
        <f t="shared" si="2"/>
        <v>1124</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572" t="s">
        <v>24</v>
      </c>
      <c r="B39" s="573" t="s">
        <v>8</v>
      </c>
      <c r="C39" s="69" t="s">
        <v>9</v>
      </c>
      <c r="D39" s="536" t="s">
        <v>25</v>
      </c>
      <c r="E39" s="71" t="s">
        <v>26</v>
      </c>
      <c r="F39" s="72"/>
      <c r="G39" s="30"/>
      <c r="H39" s="30"/>
    </row>
    <row r="40" spans="1:17">
      <c r="A40" s="1407" t="s">
        <v>308</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0</v>
      </c>
      <c r="E47" s="75">
        <f>SUM(E40:E46)</f>
        <v>0</v>
      </c>
      <c r="F47" s="76"/>
      <c r="G47" s="38"/>
      <c r="H47" s="38"/>
    </row>
    <row r="48" spans="1:17" s="38" customFormat="1" ht="15" thickBot="1">
      <c r="A48" s="598"/>
      <c r="B48" s="78"/>
      <c r="C48" s="79"/>
    </row>
    <row r="49" spans="1:15" ht="83.25" customHeight="1">
      <c r="A49" s="80" t="s">
        <v>27</v>
      </c>
      <c r="B49" s="573" t="s">
        <v>8</v>
      </c>
      <c r="C49" s="81" t="s">
        <v>9</v>
      </c>
      <c r="D49" s="536"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2162" t="s">
        <v>37</v>
      </c>
      <c r="B60" s="599"/>
      <c r="C60" s="2163" t="s">
        <v>9</v>
      </c>
      <c r="D60" s="2156" t="s">
        <v>38</v>
      </c>
      <c r="E60" s="600" t="s">
        <v>6</v>
      </c>
      <c r="F60" s="601"/>
      <c r="G60" s="601"/>
      <c r="H60" s="601"/>
      <c r="I60" s="601"/>
      <c r="J60" s="601"/>
      <c r="K60" s="601"/>
      <c r="L60" s="602"/>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c r="E64" s="104"/>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603" t="s">
        <v>39</v>
      </c>
      <c r="B71" s="604" t="s">
        <v>8</v>
      </c>
      <c r="C71" s="69" t="s">
        <v>9</v>
      </c>
      <c r="D71" s="115" t="s">
        <v>40</v>
      </c>
      <c r="E71" s="115" t="s">
        <v>41</v>
      </c>
      <c r="F71" s="116" t="s">
        <v>42</v>
      </c>
      <c r="G71" s="540" t="s">
        <v>43</v>
      </c>
      <c r="H71" s="118" t="s">
        <v>14</v>
      </c>
      <c r="I71" s="119" t="s">
        <v>15</v>
      </c>
      <c r="J71" s="120" t="s">
        <v>16</v>
      </c>
      <c r="K71" s="119" t="s">
        <v>17</v>
      </c>
      <c r="L71" s="119" t="s">
        <v>18</v>
      </c>
      <c r="M71" s="121" t="s">
        <v>19</v>
      </c>
      <c r="N71" s="120" t="s">
        <v>20</v>
      </c>
      <c r="O71" s="122" t="s">
        <v>21</v>
      </c>
    </row>
    <row r="72" spans="1:20" ht="15" customHeight="1">
      <c r="A72" s="1407" t="s">
        <v>309</v>
      </c>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v>5</v>
      </c>
      <c r="G74" s="124">
        <f t="shared" si="5"/>
        <v>5</v>
      </c>
      <c r="H74" s="40">
        <v>5</v>
      </c>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5</v>
      </c>
      <c r="G79" s="129">
        <f>SUM(G72:G78)</f>
        <v>5</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605" t="s">
        <v>45</v>
      </c>
      <c r="B84" s="575" t="s">
        <v>46</v>
      </c>
      <c r="C84" s="141" t="s">
        <v>9</v>
      </c>
      <c r="D84" s="541"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151" t="s">
        <v>56</v>
      </c>
      <c r="B96" s="2152" t="s">
        <v>57</v>
      </c>
      <c r="C96" s="2154" t="s">
        <v>9</v>
      </c>
      <c r="D96" s="2103" t="s">
        <v>58</v>
      </c>
      <c r="E96" s="2104"/>
      <c r="F96" s="154" t="s">
        <v>59</v>
      </c>
      <c r="G96" s="576"/>
      <c r="H96" s="576"/>
      <c r="I96" s="576"/>
      <c r="J96" s="576"/>
      <c r="K96" s="576"/>
      <c r="L96" s="576"/>
      <c r="M96" s="577"/>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151" t="s">
        <v>64</v>
      </c>
      <c r="B107" s="2152" t="s">
        <v>57</v>
      </c>
      <c r="C107" s="2154" t="s">
        <v>9</v>
      </c>
      <c r="D107" s="2155" t="s">
        <v>65</v>
      </c>
      <c r="E107" s="154" t="s">
        <v>66</v>
      </c>
      <c r="F107" s="576"/>
      <c r="G107" s="576"/>
      <c r="H107" s="576"/>
      <c r="I107" s="576"/>
      <c r="J107" s="576"/>
      <c r="K107" s="576"/>
      <c r="L107" s="577"/>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t="s">
        <v>310</v>
      </c>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v>6</v>
      </c>
      <c r="E111" s="169">
        <v>6</v>
      </c>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6</v>
      </c>
      <c r="E116" s="172">
        <f t="shared" si="9"/>
        <v>6</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151" t="s">
        <v>67</v>
      </c>
      <c r="B118" s="2152" t="s">
        <v>57</v>
      </c>
      <c r="C118" s="2154" t="s">
        <v>9</v>
      </c>
      <c r="D118" s="2155" t="s">
        <v>68</v>
      </c>
      <c r="E118" s="154" t="s">
        <v>66</v>
      </c>
      <c r="F118" s="576"/>
      <c r="G118" s="576"/>
      <c r="H118" s="576"/>
      <c r="I118" s="576"/>
      <c r="J118" s="576"/>
      <c r="K118" s="576"/>
      <c r="L118" s="577"/>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151" t="s">
        <v>69</v>
      </c>
      <c r="B129" s="2152" t="s">
        <v>57</v>
      </c>
      <c r="C129" s="606" t="s">
        <v>9</v>
      </c>
      <c r="D129" s="544" t="s">
        <v>70</v>
      </c>
      <c r="E129" s="579"/>
      <c r="F129" s="579"/>
      <c r="G129" s="545"/>
      <c r="H129" s="177"/>
      <c r="I129" s="177"/>
      <c r="J129" s="177"/>
      <c r="K129" s="177"/>
      <c r="L129" s="177"/>
      <c r="M129" s="177"/>
      <c r="N129" s="177"/>
    </row>
    <row r="130" spans="1:16" ht="77.25" customHeight="1">
      <c r="A130" s="1441"/>
      <c r="B130" s="1443"/>
      <c r="C130" s="558"/>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153" t="s">
        <v>75</v>
      </c>
      <c r="B142" s="2148" t="s">
        <v>57</v>
      </c>
      <c r="C142" s="2150" t="s">
        <v>9</v>
      </c>
      <c r="D142" s="580" t="s">
        <v>76</v>
      </c>
      <c r="E142" s="581"/>
      <c r="F142" s="581"/>
      <c r="G142" s="581"/>
      <c r="H142" s="581"/>
      <c r="I142" s="582"/>
      <c r="J142" s="2124" t="s">
        <v>77</v>
      </c>
      <c r="K142" s="2125"/>
      <c r="L142" s="2125"/>
      <c r="M142" s="2125"/>
      <c r="N142" s="2126"/>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147" t="s">
        <v>88</v>
      </c>
      <c r="B153" s="2148" t="s">
        <v>57</v>
      </c>
      <c r="C153" s="2149" t="s">
        <v>9</v>
      </c>
      <c r="D153" s="583" t="s">
        <v>89</v>
      </c>
      <c r="E153" s="583"/>
      <c r="F153" s="584"/>
      <c r="G153" s="584"/>
      <c r="H153" s="583" t="s">
        <v>90</v>
      </c>
      <c r="I153" s="583"/>
      <c r="J153" s="585"/>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586"/>
      <c r="F163" s="157"/>
      <c r="G163" s="157"/>
      <c r="H163" s="157"/>
      <c r="I163" s="157"/>
      <c r="J163" s="233"/>
      <c r="K163" s="234"/>
    </row>
    <row r="164" spans="1:18" ht="95.25" customHeight="1">
      <c r="A164" s="235" t="s">
        <v>97</v>
      </c>
      <c r="B164" s="236" t="s">
        <v>98</v>
      </c>
      <c r="C164" s="607" t="s">
        <v>9</v>
      </c>
      <c r="D164" s="238" t="s">
        <v>99</v>
      </c>
      <c r="E164" s="238" t="s">
        <v>100</v>
      </c>
      <c r="F164" s="588" t="s">
        <v>101</v>
      </c>
      <c r="G164" s="238" t="s">
        <v>102</v>
      </c>
      <c r="H164" s="238" t="s">
        <v>103</v>
      </c>
      <c r="I164" s="240" t="s">
        <v>104</v>
      </c>
      <c r="J164" s="394" t="s">
        <v>105</v>
      </c>
      <c r="K164" s="394" t="s">
        <v>106</v>
      </c>
      <c r="L164" s="242"/>
    </row>
    <row r="165" spans="1:18" ht="15.75" customHeight="1">
      <c r="A165" s="1411"/>
      <c r="B165" s="1412"/>
      <c r="C165" s="243">
        <v>2014</v>
      </c>
      <c r="D165" s="167"/>
      <c r="E165" s="167"/>
      <c r="F165" s="167"/>
      <c r="G165" s="167"/>
      <c r="H165" s="167"/>
      <c r="I165" s="168"/>
      <c r="J165" s="244">
        <f>SUM(D165,F165,H165)</f>
        <v>0</v>
      </c>
      <c r="K165" s="245">
        <f>SUM(E165,G165,I165)</f>
        <v>0</v>
      </c>
      <c r="L165" s="242"/>
    </row>
    <row r="166" spans="1:18">
      <c r="A166" s="1413"/>
      <c r="B166" s="1414"/>
      <c r="C166" s="246">
        <v>2015</v>
      </c>
      <c r="D166" s="247"/>
      <c r="E166" s="247"/>
      <c r="F166" s="247"/>
      <c r="G166" s="247"/>
      <c r="H166" s="247"/>
      <c r="I166" s="248"/>
      <c r="J166" s="249">
        <f t="shared" ref="J166:K171" si="17">SUM(D166,F166,H166)</f>
        <v>0</v>
      </c>
      <c r="K166" s="250">
        <f t="shared" si="17"/>
        <v>0</v>
      </c>
      <c r="L166" s="242"/>
    </row>
    <row r="167" spans="1:18">
      <c r="A167" s="1413"/>
      <c r="B167" s="1414"/>
      <c r="C167" s="246">
        <v>2016</v>
      </c>
      <c r="D167" s="247"/>
      <c r="E167" s="247"/>
      <c r="F167" s="247"/>
      <c r="G167" s="247"/>
      <c r="H167" s="247"/>
      <c r="I167" s="248"/>
      <c r="J167" s="249">
        <f t="shared" si="17"/>
        <v>0</v>
      </c>
      <c r="K167" s="250">
        <f t="shared" si="17"/>
        <v>0</v>
      </c>
    </row>
    <row r="168" spans="1:18">
      <c r="A168" s="1413"/>
      <c r="B168" s="1414"/>
      <c r="C168" s="246">
        <v>2017</v>
      </c>
      <c r="D168" s="247"/>
      <c r="E168" s="157"/>
      <c r="F168" s="247"/>
      <c r="G168" s="247"/>
      <c r="H168" s="247"/>
      <c r="I168" s="248"/>
      <c r="J168" s="249">
        <f t="shared" si="17"/>
        <v>0</v>
      </c>
      <c r="K168" s="250">
        <f t="shared" si="17"/>
        <v>0</v>
      </c>
    </row>
    <row r="169" spans="1:18">
      <c r="A169" s="1413"/>
      <c r="B169" s="1414"/>
      <c r="C169" s="251">
        <v>2018</v>
      </c>
      <c r="D169" s="247"/>
      <c r="E169" s="247"/>
      <c r="F169" s="247"/>
      <c r="G169" s="252"/>
      <c r="H169" s="247"/>
      <c r="I169" s="248"/>
      <c r="J169" s="249">
        <f t="shared" si="17"/>
        <v>0</v>
      </c>
      <c r="K169" s="250">
        <f t="shared" si="17"/>
        <v>0</v>
      </c>
      <c r="L169" s="242"/>
    </row>
    <row r="170" spans="1:18">
      <c r="A170" s="1413"/>
      <c r="B170" s="1414"/>
      <c r="C170" s="246">
        <v>2019</v>
      </c>
      <c r="D170" s="157"/>
      <c r="E170" s="247"/>
      <c r="F170" s="247"/>
      <c r="G170" s="247"/>
      <c r="H170" s="252"/>
      <c r="I170" s="248"/>
      <c r="J170" s="249">
        <f t="shared" si="17"/>
        <v>0</v>
      </c>
      <c r="K170" s="250">
        <f t="shared" si="17"/>
        <v>0</v>
      </c>
      <c r="L170" s="242"/>
    </row>
    <row r="171" spans="1:18">
      <c r="A171" s="1413"/>
      <c r="B171" s="1414"/>
      <c r="C171" s="251">
        <v>2020</v>
      </c>
      <c r="D171" s="247"/>
      <c r="E171" s="247"/>
      <c r="F171" s="247"/>
      <c r="G171" s="247"/>
      <c r="H171" s="247"/>
      <c r="I171" s="248"/>
      <c r="J171" s="249">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145" t="s">
        <v>108</v>
      </c>
      <c r="B176" s="2144" t="s">
        <v>109</v>
      </c>
      <c r="C176" s="2146" t="s">
        <v>9</v>
      </c>
      <c r="D176" s="552" t="s">
        <v>110</v>
      </c>
      <c r="E176" s="589"/>
      <c r="F176" s="589"/>
      <c r="G176" s="590"/>
      <c r="H176" s="554"/>
      <c r="I176" s="1588" t="s">
        <v>111</v>
      </c>
      <c r="J176" s="2122"/>
      <c r="K176" s="2122"/>
      <c r="L176" s="2122"/>
      <c r="M176" s="2122"/>
      <c r="N176" s="2122"/>
      <c r="O176" s="2123"/>
    </row>
    <row r="177" spans="1:15" s="31" customFormat="1" ht="129.75" customHeight="1">
      <c r="A177" s="1935"/>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t="s">
        <v>311</v>
      </c>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5</v>
      </c>
      <c r="E180" s="41"/>
      <c r="F180" s="41"/>
      <c r="G180" s="271">
        <f t="shared" si="19"/>
        <v>5</v>
      </c>
      <c r="H180" s="272">
        <v>5</v>
      </c>
      <c r="I180" s="104">
        <v>5</v>
      </c>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5</v>
      </c>
      <c r="E185" s="108">
        <f>SUM(E178:E184)</f>
        <v>0</v>
      </c>
      <c r="F185" s="108">
        <f>SUM(F178:F184)</f>
        <v>0</v>
      </c>
      <c r="G185" s="212">
        <f t="shared" ref="G185:O185" si="20">SUM(G178:G184)</f>
        <v>5</v>
      </c>
      <c r="H185" s="273">
        <f t="shared" si="20"/>
        <v>5</v>
      </c>
      <c r="I185" s="107">
        <f t="shared" si="20"/>
        <v>5</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595" t="s">
        <v>117</v>
      </c>
      <c r="B187" s="2144" t="s">
        <v>109</v>
      </c>
      <c r="C187" s="1398" t="s">
        <v>9</v>
      </c>
      <c r="D187" s="1400" t="s">
        <v>118</v>
      </c>
      <c r="E187" s="2119"/>
      <c r="F187" s="2119"/>
      <c r="G187" s="2086"/>
      <c r="H187" s="2087"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42</v>
      </c>
      <c r="E191" s="41"/>
      <c r="F191" s="41"/>
      <c r="G191" s="279">
        <f t="shared" si="21"/>
        <v>42</v>
      </c>
      <c r="H191" s="104"/>
      <c r="I191" s="41"/>
      <c r="J191" s="41">
        <v>42</v>
      </c>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42</v>
      </c>
      <c r="E196" s="108">
        <f t="shared" si="22"/>
        <v>0</v>
      </c>
      <c r="F196" s="108">
        <f t="shared" si="22"/>
        <v>0</v>
      </c>
      <c r="G196" s="280">
        <f t="shared" si="22"/>
        <v>42</v>
      </c>
      <c r="H196" s="107">
        <f t="shared" si="22"/>
        <v>0</v>
      </c>
      <c r="I196" s="108">
        <f t="shared" si="22"/>
        <v>0</v>
      </c>
      <c r="J196" s="108">
        <f t="shared" si="22"/>
        <v>42</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608" t="s">
        <v>129</v>
      </c>
      <c r="B201" s="285" t="s">
        <v>109</v>
      </c>
      <c r="C201" s="286" t="s">
        <v>9</v>
      </c>
      <c r="D201" s="555" t="s">
        <v>130</v>
      </c>
      <c r="E201" s="288" t="s">
        <v>131</v>
      </c>
      <c r="F201" s="288" t="s">
        <v>132</v>
      </c>
      <c r="G201" s="286" t="s">
        <v>133</v>
      </c>
      <c r="H201" s="592" t="s">
        <v>134</v>
      </c>
      <c r="I201" s="556" t="s">
        <v>135</v>
      </c>
      <c r="J201" s="399"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609" t="s">
        <v>139</v>
      </c>
      <c r="B212" s="307" t="s">
        <v>140</v>
      </c>
      <c r="C212" s="308">
        <v>2014</v>
      </c>
      <c r="D212" s="309">
        <v>2015</v>
      </c>
      <c r="E212" s="309">
        <v>2016</v>
      </c>
      <c r="F212" s="309">
        <v>2017</v>
      </c>
      <c r="G212" s="309">
        <v>2018</v>
      </c>
      <c r="H212" s="309">
        <v>2019</v>
      </c>
      <c r="I212" s="310">
        <v>2020</v>
      </c>
    </row>
    <row r="213" spans="1:12" ht="15" customHeight="1">
      <c r="A213" t="s">
        <v>141</v>
      </c>
      <c r="B213" s="1498" t="s">
        <v>312</v>
      </c>
      <c r="C213" s="73"/>
      <c r="D213" s="127"/>
      <c r="E213" s="127">
        <v>50681.78</v>
      </c>
      <c r="F213" s="127"/>
      <c r="G213" s="127"/>
      <c r="H213" s="127"/>
      <c r="I213" s="311"/>
    </row>
    <row r="214" spans="1:12">
      <c r="A214" t="s">
        <v>142</v>
      </c>
      <c r="B214" s="1499"/>
      <c r="C214" s="73"/>
      <c r="D214" s="127"/>
      <c r="E214" s="127">
        <v>50681.78</v>
      </c>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v>0</v>
      </c>
      <c r="F216" s="127"/>
      <c r="G216" s="127"/>
      <c r="H216" s="127"/>
      <c r="I216" s="311"/>
    </row>
    <row r="217" spans="1:12">
      <c r="A217" t="s">
        <v>145</v>
      </c>
      <c r="B217" s="1499"/>
      <c r="C217" s="73"/>
      <c r="D217" s="127"/>
      <c r="E217" s="127">
        <v>0</v>
      </c>
      <c r="F217" s="127"/>
      <c r="G217" s="127"/>
      <c r="H217" s="127"/>
      <c r="I217" s="311"/>
    </row>
    <row r="218" spans="1:12" ht="28.8">
      <c r="A218" s="31" t="s">
        <v>146</v>
      </c>
      <c r="B218" s="1499"/>
      <c r="C218" s="73"/>
      <c r="D218" s="127"/>
      <c r="E218" s="127">
        <v>62732.03</v>
      </c>
      <c r="F218" s="127"/>
      <c r="G218" s="127"/>
      <c r="H218" s="127"/>
      <c r="I218" s="311"/>
    </row>
    <row r="219" spans="1:12" ht="15" thickBot="1">
      <c r="A219" s="312"/>
      <c r="B219" s="1500"/>
      <c r="C219" s="45" t="s">
        <v>13</v>
      </c>
      <c r="D219" s="313">
        <f>SUM(D214:D218)</f>
        <v>0</v>
      </c>
      <c r="E219" s="313">
        <f t="shared" ref="E219:I219" si="24">SUM(E214:E218)</f>
        <v>113413.81</v>
      </c>
      <c r="F219" s="313">
        <f t="shared" si="24"/>
        <v>0</v>
      </c>
      <c r="G219" s="313">
        <f t="shared" si="24"/>
        <v>0</v>
      </c>
      <c r="H219" s="313">
        <f t="shared" si="24"/>
        <v>0</v>
      </c>
      <c r="I219" s="31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Y227"/>
  <sheetViews>
    <sheetView topLeftCell="A208" workbookViewId="0">
      <selection activeCell="B16" sqref="B1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313</v>
      </c>
      <c r="C1" s="1471"/>
      <c r="D1" s="1471"/>
      <c r="E1" s="1471"/>
      <c r="F1" s="1471"/>
    </row>
    <row r="2" spans="1:25" s="2" customFormat="1" ht="20.100000000000001" customHeight="1" thickBot="1"/>
    <row r="3" spans="1:25" s="5" customFormat="1" ht="20.100000000000001" customHeight="1">
      <c r="A3" s="611" t="s">
        <v>2</v>
      </c>
      <c r="B3" s="612"/>
      <c r="C3" s="612"/>
      <c r="D3" s="612"/>
      <c r="E3" s="612"/>
      <c r="F3" s="2165"/>
      <c r="G3" s="2165"/>
      <c r="H3" s="2165"/>
      <c r="I3" s="2165"/>
      <c r="J3" s="2165"/>
      <c r="K3" s="2165"/>
      <c r="L3" s="2165"/>
      <c r="M3" s="2165"/>
      <c r="N3" s="2165"/>
      <c r="O3" s="2166"/>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613"/>
      <c r="B15" s="614"/>
      <c r="C15" s="11"/>
      <c r="D15" s="2110" t="s">
        <v>5</v>
      </c>
      <c r="E15" s="2167"/>
      <c r="F15" s="2167"/>
      <c r="G15" s="2167"/>
      <c r="H15" s="12"/>
      <c r="I15" s="13" t="s">
        <v>6</v>
      </c>
      <c r="J15" s="14"/>
      <c r="K15" s="14"/>
      <c r="L15" s="14"/>
      <c r="M15" s="14"/>
      <c r="N15" s="14"/>
      <c r="O15" s="15"/>
      <c r="P15" s="16"/>
      <c r="Q15" s="17"/>
      <c r="R15" s="18"/>
      <c r="S15" s="18"/>
      <c r="T15" s="18"/>
      <c r="U15" s="18"/>
      <c r="V15" s="18"/>
      <c r="W15" s="16"/>
      <c r="X15" s="16"/>
      <c r="Y15" s="17"/>
    </row>
    <row r="16" spans="1:25" s="31" customFormat="1" ht="129" customHeight="1">
      <c r="A16" s="42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v>10</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10</v>
      </c>
      <c r="E19" s="41"/>
      <c r="F19" s="41"/>
      <c r="G19" s="35">
        <f t="shared" si="0"/>
        <v>10</v>
      </c>
      <c r="H19" s="42">
        <v>10</v>
      </c>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10</v>
      </c>
      <c r="E24" s="47">
        <f>SUM(E17:E23)</f>
        <v>0</v>
      </c>
      <c r="F24" s="47">
        <f>SUM(F17:F23)</f>
        <v>0</v>
      </c>
      <c r="G24" s="48">
        <f>SUM(D24:F24)</f>
        <v>10</v>
      </c>
      <c r="H24" s="49">
        <f>SUM(H17:H23)</f>
        <v>10</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613"/>
      <c r="B26" s="615"/>
      <c r="C26" s="53"/>
      <c r="D26" s="1550" t="s">
        <v>5</v>
      </c>
      <c r="E26" s="2168"/>
      <c r="F26" s="2168"/>
      <c r="G26" s="2169"/>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v>156</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156</v>
      </c>
      <c r="E30" s="41"/>
      <c r="F30" s="41"/>
      <c r="G30" s="59">
        <f t="shared" si="2"/>
        <v>156</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156</v>
      </c>
      <c r="E35" s="47">
        <f>SUM(E28:E34)</f>
        <v>0</v>
      </c>
      <c r="F35" s="47">
        <f>SUM(F28:F34)</f>
        <v>0</v>
      </c>
      <c r="G35" s="51">
        <f t="shared" si="2"/>
        <v>156</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603" t="s">
        <v>24</v>
      </c>
      <c r="B39" s="616" t="s">
        <v>8</v>
      </c>
      <c r="C39" s="69" t="s">
        <v>9</v>
      </c>
      <c r="D39" s="536" t="s">
        <v>25</v>
      </c>
      <c r="E39" s="71" t="s">
        <v>26</v>
      </c>
      <c r="F39" s="72"/>
      <c r="G39" s="30"/>
      <c r="H39" s="30"/>
    </row>
    <row r="40" spans="1:17">
      <c r="A40" s="1407" t="s">
        <v>314</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6864</v>
      </c>
      <c r="E42" s="39">
        <v>6864</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6864</v>
      </c>
      <c r="E47" s="75">
        <f>SUM(E40:E46)</f>
        <v>6864</v>
      </c>
      <c r="F47" s="76"/>
      <c r="G47" s="38"/>
      <c r="H47" s="38"/>
    </row>
    <row r="48" spans="1:17" s="38" customFormat="1" ht="15" thickBot="1">
      <c r="A48" s="617"/>
      <c r="B48" s="78"/>
      <c r="C48" s="79"/>
    </row>
    <row r="49" spans="1:15" ht="83.25" customHeight="1">
      <c r="A49" s="80" t="s">
        <v>27</v>
      </c>
      <c r="B49" s="616" t="s">
        <v>8</v>
      </c>
      <c r="C49" s="81" t="s">
        <v>9</v>
      </c>
      <c r="D49" s="536"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2170" t="s">
        <v>37</v>
      </c>
      <c r="B60" s="618"/>
      <c r="C60" s="2171" t="s">
        <v>9</v>
      </c>
      <c r="D60" s="2164" t="s">
        <v>38</v>
      </c>
      <c r="E60" s="619" t="s">
        <v>6</v>
      </c>
      <c r="F60" s="620"/>
      <c r="G60" s="620"/>
      <c r="H60" s="620"/>
      <c r="I60" s="620"/>
      <c r="J60" s="620"/>
      <c r="K60" s="620"/>
      <c r="L60" s="621"/>
    </row>
    <row r="61" spans="1:15" ht="115.5" customHeight="1">
      <c r="A61" s="2116"/>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v>13</v>
      </c>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13</v>
      </c>
      <c r="E64" s="104">
        <v>13</v>
      </c>
      <c r="F64" s="41"/>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13</v>
      </c>
      <c r="E69" s="107">
        <f>SUM(E62:E68)</f>
        <v>13</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622" t="s">
        <v>39</v>
      </c>
      <c r="B71" s="623" t="s">
        <v>8</v>
      </c>
      <c r="C71" s="69" t="s">
        <v>9</v>
      </c>
      <c r="D71" s="115" t="s">
        <v>40</v>
      </c>
      <c r="E71" s="115" t="s">
        <v>41</v>
      </c>
      <c r="F71" s="116" t="s">
        <v>42</v>
      </c>
      <c r="G71" s="624"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625" t="s">
        <v>45</v>
      </c>
      <c r="B84" s="626" t="s">
        <v>46</v>
      </c>
      <c r="C84" s="141" t="s">
        <v>9</v>
      </c>
      <c r="D84" s="627"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172" t="s">
        <v>56</v>
      </c>
      <c r="B96" s="2173" t="s">
        <v>57</v>
      </c>
      <c r="C96" s="2174" t="s">
        <v>9</v>
      </c>
      <c r="D96" s="2103" t="s">
        <v>58</v>
      </c>
      <c r="E96" s="1529"/>
      <c r="F96" s="154" t="s">
        <v>59</v>
      </c>
      <c r="G96" s="628"/>
      <c r="H96" s="628"/>
      <c r="I96" s="628"/>
      <c r="J96" s="628"/>
      <c r="K96" s="628"/>
      <c r="L96" s="628"/>
      <c r="M96" s="629"/>
      <c r="N96" s="157"/>
      <c r="O96" s="157"/>
      <c r="P96" s="157"/>
    </row>
    <row r="97" spans="1:16" ht="100.5" customHeight="1">
      <c r="A97" s="1560"/>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172" t="s">
        <v>64</v>
      </c>
      <c r="B107" s="2173" t="s">
        <v>57</v>
      </c>
      <c r="C107" s="2174" t="s">
        <v>9</v>
      </c>
      <c r="D107" s="2175" t="s">
        <v>65</v>
      </c>
      <c r="E107" s="154" t="s">
        <v>66</v>
      </c>
      <c r="F107" s="628"/>
      <c r="G107" s="628"/>
      <c r="H107" s="628"/>
      <c r="I107" s="628"/>
      <c r="J107" s="628"/>
      <c r="K107" s="628"/>
      <c r="L107" s="629"/>
      <c r="M107" s="177"/>
      <c r="N107" s="177"/>
    </row>
    <row r="108" spans="1:16" ht="103.5" customHeight="1">
      <c r="A108" s="1560"/>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172" t="s">
        <v>67</v>
      </c>
      <c r="B118" s="2173" t="s">
        <v>57</v>
      </c>
      <c r="C118" s="2174" t="s">
        <v>9</v>
      </c>
      <c r="D118" s="2175" t="s">
        <v>68</v>
      </c>
      <c r="E118" s="154" t="s">
        <v>66</v>
      </c>
      <c r="F118" s="628"/>
      <c r="G118" s="628"/>
      <c r="H118" s="628"/>
      <c r="I118" s="628"/>
      <c r="J118" s="628"/>
      <c r="K118" s="628"/>
      <c r="L118" s="629"/>
      <c r="M118" s="177"/>
      <c r="N118" s="177"/>
    </row>
    <row r="119" spans="1:14" ht="120.75" customHeight="1">
      <c r="A119" s="1560"/>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172" t="s">
        <v>69</v>
      </c>
      <c r="B129" s="2173" t="s">
        <v>57</v>
      </c>
      <c r="C129" s="630" t="s">
        <v>9</v>
      </c>
      <c r="D129" s="544" t="s">
        <v>70</v>
      </c>
      <c r="E129" s="631"/>
      <c r="F129" s="631"/>
      <c r="G129" s="632"/>
      <c r="H129" s="177"/>
      <c r="I129" s="177"/>
      <c r="J129" s="177"/>
      <c r="K129" s="177"/>
      <c r="L129" s="177"/>
      <c r="M129" s="177"/>
      <c r="N129" s="177"/>
    </row>
    <row r="130" spans="1:16" ht="77.25" customHeight="1">
      <c r="A130" s="1560"/>
      <c r="B130" s="1443"/>
      <c r="C130" s="561"/>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176" t="s">
        <v>75</v>
      </c>
      <c r="B142" s="2177" t="s">
        <v>57</v>
      </c>
      <c r="C142" s="2183" t="s">
        <v>9</v>
      </c>
      <c r="D142" s="633" t="s">
        <v>76</v>
      </c>
      <c r="E142" s="634"/>
      <c r="F142" s="634"/>
      <c r="G142" s="634"/>
      <c r="H142" s="634"/>
      <c r="I142" s="635"/>
      <c r="J142" s="2178" t="s">
        <v>77</v>
      </c>
      <c r="K142" s="2179"/>
      <c r="L142" s="2179"/>
      <c r="M142" s="2179"/>
      <c r="N142" s="2180"/>
      <c r="O142" s="157"/>
      <c r="P142" s="157"/>
    </row>
    <row r="143" spans="1:16" ht="113.25" customHeight="1">
      <c r="A143" s="1573"/>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181" t="s">
        <v>88</v>
      </c>
      <c r="B153" s="2177" t="s">
        <v>57</v>
      </c>
      <c r="C153" s="2182" t="s">
        <v>9</v>
      </c>
      <c r="D153" s="636" t="s">
        <v>89</v>
      </c>
      <c r="E153" s="636"/>
      <c r="F153" s="637"/>
      <c r="G153" s="637"/>
      <c r="H153" s="636" t="s">
        <v>90</v>
      </c>
      <c r="I153" s="636"/>
      <c r="J153" s="638"/>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639"/>
      <c r="F163" s="157"/>
      <c r="G163" s="157"/>
      <c r="H163" s="157"/>
      <c r="I163" s="157"/>
      <c r="J163" s="233"/>
      <c r="K163" s="234"/>
    </row>
    <row r="164" spans="1:18" ht="95.25" customHeight="1">
      <c r="A164" s="235" t="s">
        <v>97</v>
      </c>
      <c r="B164" s="236" t="s">
        <v>98</v>
      </c>
      <c r="C164" s="640" t="s">
        <v>9</v>
      </c>
      <c r="D164" s="238" t="s">
        <v>99</v>
      </c>
      <c r="E164" s="238" t="s">
        <v>100</v>
      </c>
      <c r="F164" s="641" t="s">
        <v>101</v>
      </c>
      <c r="G164" s="238" t="s">
        <v>102</v>
      </c>
      <c r="H164" s="238" t="s">
        <v>103</v>
      </c>
      <c r="I164" s="240" t="s">
        <v>104</v>
      </c>
      <c r="J164" s="394" t="s">
        <v>105</v>
      </c>
      <c r="K164" s="394" t="s">
        <v>106</v>
      </c>
      <c r="L164" s="242"/>
    </row>
    <row r="165" spans="1:18" ht="15.75" customHeight="1">
      <c r="A165" s="1411"/>
      <c r="B165" s="1412"/>
      <c r="C165" s="243">
        <v>2014</v>
      </c>
      <c r="D165" s="167"/>
      <c r="E165" s="167"/>
      <c r="F165" s="167"/>
      <c r="G165" s="167"/>
      <c r="H165" s="167"/>
      <c r="I165" s="168"/>
      <c r="J165" s="244">
        <f>SUM(D165,F165,H165)</f>
        <v>0</v>
      </c>
      <c r="K165" s="245">
        <f>SUM(E165,G165,I165)</f>
        <v>0</v>
      </c>
      <c r="L165" s="242"/>
    </row>
    <row r="166" spans="1:18">
      <c r="A166" s="1413"/>
      <c r="B166" s="1414"/>
      <c r="C166" s="246">
        <v>2015</v>
      </c>
      <c r="D166" s="247"/>
      <c r="E166" s="247"/>
      <c r="F166" s="247"/>
      <c r="G166" s="247"/>
      <c r="H166" s="247"/>
      <c r="I166" s="248"/>
      <c r="J166" s="249">
        <f t="shared" ref="J166:K171" si="17">SUM(D166,F166,H166)</f>
        <v>0</v>
      </c>
      <c r="K166" s="250">
        <f t="shared" si="17"/>
        <v>0</v>
      </c>
      <c r="L166" s="242"/>
    </row>
    <row r="167" spans="1:18">
      <c r="A167" s="1413"/>
      <c r="B167" s="1414"/>
      <c r="C167" s="246">
        <v>2016</v>
      </c>
      <c r="D167" s="247"/>
      <c r="E167" s="247"/>
      <c r="F167" s="247"/>
      <c r="G167" s="247"/>
      <c r="H167" s="247"/>
      <c r="I167" s="248"/>
      <c r="J167" s="249">
        <f t="shared" si="17"/>
        <v>0</v>
      </c>
      <c r="K167" s="250">
        <f t="shared" si="17"/>
        <v>0</v>
      </c>
    </row>
    <row r="168" spans="1:18">
      <c r="A168" s="1413"/>
      <c r="B168" s="1414"/>
      <c r="C168" s="246">
        <v>2017</v>
      </c>
      <c r="D168" s="247"/>
      <c r="E168" s="157"/>
      <c r="F168" s="247"/>
      <c r="G168" s="247"/>
      <c r="H168" s="247"/>
      <c r="I168" s="248"/>
      <c r="J168" s="249">
        <f t="shared" si="17"/>
        <v>0</v>
      </c>
      <c r="K168" s="250">
        <f t="shared" si="17"/>
        <v>0</v>
      </c>
    </row>
    <row r="169" spans="1:18">
      <c r="A169" s="1413"/>
      <c r="B169" s="1414"/>
      <c r="C169" s="251">
        <v>2018</v>
      </c>
      <c r="D169" s="247"/>
      <c r="E169" s="247"/>
      <c r="F169" s="247"/>
      <c r="G169" s="252"/>
      <c r="H169" s="247"/>
      <c r="I169" s="248"/>
      <c r="J169" s="249">
        <f t="shared" si="17"/>
        <v>0</v>
      </c>
      <c r="K169" s="250">
        <f t="shared" si="17"/>
        <v>0</v>
      </c>
      <c r="L169" s="242"/>
    </row>
    <row r="170" spans="1:18">
      <c r="A170" s="1413"/>
      <c r="B170" s="1414"/>
      <c r="C170" s="246">
        <v>2019</v>
      </c>
      <c r="D170" s="157"/>
      <c r="E170" s="247"/>
      <c r="F170" s="247"/>
      <c r="G170" s="247"/>
      <c r="H170" s="252"/>
      <c r="I170" s="248"/>
      <c r="J170" s="249">
        <f t="shared" si="17"/>
        <v>0</v>
      </c>
      <c r="K170" s="250">
        <f t="shared" si="17"/>
        <v>0</v>
      </c>
      <c r="L170" s="242"/>
    </row>
    <row r="171" spans="1:18">
      <c r="A171" s="1413"/>
      <c r="B171" s="1414"/>
      <c r="C171" s="251">
        <v>2020</v>
      </c>
      <c r="D171" s="247"/>
      <c r="E171" s="247"/>
      <c r="F171" s="247"/>
      <c r="G171" s="247"/>
      <c r="H171" s="247"/>
      <c r="I171" s="248"/>
      <c r="J171" s="249">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185" t="s">
        <v>108</v>
      </c>
      <c r="B176" s="2186" t="s">
        <v>109</v>
      </c>
      <c r="C176" s="2187" t="s">
        <v>9</v>
      </c>
      <c r="D176" s="552" t="s">
        <v>110</v>
      </c>
      <c r="E176" s="642"/>
      <c r="F176" s="642"/>
      <c r="G176" s="643"/>
      <c r="H176" s="644"/>
      <c r="I176" s="1588" t="s">
        <v>111</v>
      </c>
      <c r="J176" s="2188"/>
      <c r="K176" s="2188"/>
      <c r="L176" s="2188"/>
      <c r="M176" s="2188"/>
      <c r="N176" s="2188"/>
      <c r="O176" s="2189"/>
    </row>
    <row r="177" spans="1:15" s="31" customFormat="1" ht="129.75" customHeight="1">
      <c r="A177" s="1935"/>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c r="E180" s="41"/>
      <c r="F180" s="41"/>
      <c r="G180" s="271">
        <f t="shared" si="19"/>
        <v>0</v>
      </c>
      <c r="H180" s="272"/>
      <c r="I180" s="104"/>
      <c r="J180" s="41"/>
      <c r="K180" s="41"/>
      <c r="L180" s="41"/>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0</v>
      </c>
      <c r="E185" s="108">
        <f>SUM(E178:E184)</f>
        <v>0</v>
      </c>
      <c r="F185" s="108">
        <f>SUM(F178:F184)</f>
        <v>0</v>
      </c>
      <c r="G185" s="212">
        <f t="shared" ref="G185:O185" si="20">SUM(G178:G184)</f>
        <v>0</v>
      </c>
      <c r="H185" s="273">
        <f t="shared" si="20"/>
        <v>0</v>
      </c>
      <c r="I185" s="107">
        <f t="shared" si="20"/>
        <v>0</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595" t="s">
        <v>117</v>
      </c>
      <c r="B187" s="2186" t="s">
        <v>109</v>
      </c>
      <c r="C187" s="1398" t="s">
        <v>9</v>
      </c>
      <c r="D187" s="1400" t="s">
        <v>118</v>
      </c>
      <c r="E187" s="2184"/>
      <c r="F187" s="2184"/>
      <c r="G187" s="1504"/>
      <c r="H187" s="2087"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c r="E191" s="41"/>
      <c r="F191" s="41"/>
      <c r="G191" s="279">
        <f t="shared" si="21"/>
        <v>0</v>
      </c>
      <c r="H191" s="104"/>
      <c r="I191" s="41"/>
      <c r="J191" s="41"/>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0</v>
      </c>
      <c r="E196" s="108">
        <f t="shared" si="22"/>
        <v>0</v>
      </c>
      <c r="F196" s="108">
        <f t="shared" si="22"/>
        <v>0</v>
      </c>
      <c r="G196" s="280">
        <f t="shared" si="22"/>
        <v>0</v>
      </c>
      <c r="H196" s="107">
        <f t="shared" si="22"/>
        <v>0</v>
      </c>
      <c r="I196" s="108">
        <f t="shared" si="22"/>
        <v>0</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645" t="s">
        <v>129</v>
      </c>
      <c r="B201" s="285" t="s">
        <v>109</v>
      </c>
      <c r="C201" s="286" t="s">
        <v>9</v>
      </c>
      <c r="D201" s="555" t="s">
        <v>130</v>
      </c>
      <c r="E201" s="288" t="s">
        <v>131</v>
      </c>
      <c r="F201" s="288" t="s">
        <v>132</v>
      </c>
      <c r="G201" s="286" t="s">
        <v>133</v>
      </c>
      <c r="H201" s="646" t="s">
        <v>134</v>
      </c>
      <c r="I201" s="556" t="s">
        <v>135</v>
      </c>
      <c r="J201" s="399"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647" t="s">
        <v>139</v>
      </c>
      <c r="B212" s="307" t="s">
        <v>140</v>
      </c>
      <c r="C212" s="308">
        <v>2014</v>
      </c>
      <c r="D212" s="309">
        <v>2015</v>
      </c>
      <c r="E212" s="309">
        <v>2016</v>
      </c>
      <c r="F212" s="309">
        <v>2017</v>
      </c>
      <c r="G212" s="309">
        <v>2018</v>
      </c>
      <c r="H212" s="309">
        <v>2019</v>
      </c>
      <c r="I212" s="310">
        <v>2020</v>
      </c>
    </row>
    <row r="213" spans="1:12" ht="15" customHeight="1">
      <c r="A213" t="s">
        <v>141</v>
      </c>
      <c r="B213" s="1498"/>
      <c r="C213" s="73"/>
      <c r="D213" s="127"/>
      <c r="E213" s="127">
        <v>0</v>
      </c>
      <c r="F213" s="127"/>
      <c r="G213" s="127"/>
      <c r="H213" s="127"/>
      <c r="I213" s="311"/>
    </row>
    <row r="214" spans="1:12">
      <c r="A214" t="s">
        <v>142</v>
      </c>
      <c r="B214" s="1499"/>
      <c r="C214" s="73"/>
      <c r="D214" s="127"/>
      <c r="E214" s="127">
        <v>162.15</v>
      </c>
      <c r="F214" s="127"/>
      <c r="G214" s="127"/>
      <c r="H214" s="127"/>
      <c r="I214" s="311"/>
    </row>
    <row r="215" spans="1:12">
      <c r="A215" t="s">
        <v>143</v>
      </c>
      <c r="B215" s="1499"/>
      <c r="C215" s="73"/>
      <c r="D215" s="127"/>
      <c r="E215" s="127">
        <v>0</v>
      </c>
      <c r="F215" s="127"/>
      <c r="G215" s="127"/>
      <c r="H215" s="127"/>
      <c r="I215" s="311"/>
    </row>
    <row r="216" spans="1:12">
      <c r="A216" t="s">
        <v>144</v>
      </c>
      <c r="B216" s="1499"/>
      <c r="C216" s="73"/>
      <c r="D216" s="127"/>
      <c r="E216" s="127">
        <v>0</v>
      </c>
      <c r="F216" s="127"/>
      <c r="G216" s="127"/>
      <c r="H216" s="127"/>
      <c r="I216" s="311"/>
    </row>
    <row r="217" spans="1:12">
      <c r="A217" t="s">
        <v>145</v>
      </c>
      <c r="B217" s="1499"/>
      <c r="C217" s="73"/>
      <c r="D217" s="127"/>
      <c r="E217" s="127">
        <v>0</v>
      </c>
      <c r="F217" s="127"/>
      <c r="G217" s="127"/>
      <c r="H217" s="127"/>
      <c r="I217" s="311"/>
    </row>
    <row r="218" spans="1:12" ht="28.8">
      <c r="A218" s="31" t="s">
        <v>146</v>
      </c>
      <c r="B218" s="1499"/>
      <c r="C218" s="73"/>
      <c r="D218" s="127"/>
      <c r="E218" s="127">
        <v>59889.77</v>
      </c>
      <c r="F218" s="127"/>
      <c r="G218" s="127"/>
      <c r="H218" s="127"/>
      <c r="I218" s="311"/>
    </row>
    <row r="219" spans="1:12" ht="15" thickBot="1">
      <c r="A219" s="312"/>
      <c r="B219" s="1500"/>
      <c r="C219" s="45" t="s">
        <v>13</v>
      </c>
      <c r="D219" s="313">
        <f>SUM(D214:D218)</f>
        <v>0</v>
      </c>
      <c r="E219" s="313">
        <f t="shared" ref="E219:I219" si="24">SUM(E214:E218)</f>
        <v>60051.92</v>
      </c>
      <c r="F219" s="313">
        <f t="shared" si="24"/>
        <v>0</v>
      </c>
      <c r="G219" s="313">
        <f t="shared" si="24"/>
        <v>0</v>
      </c>
      <c r="H219" s="313">
        <f t="shared" si="24"/>
        <v>0</v>
      </c>
      <c r="I219" s="313">
        <f t="shared" si="24"/>
        <v>0</v>
      </c>
    </row>
    <row r="221" spans="1:12" ht="28.8">
      <c r="A221" s="31" t="s">
        <v>315</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316</v>
      </c>
      <c r="C1" s="1471"/>
      <c r="D1" s="1471"/>
      <c r="E1" s="1471"/>
      <c r="F1" s="1471"/>
      <c r="G1" s="2191"/>
      <c r="H1" s="2191"/>
      <c r="I1" s="2191"/>
      <c r="J1" s="2191"/>
    </row>
    <row r="2" spans="1:25" s="2" customFormat="1" ht="20.100000000000001" customHeight="1" thickBot="1"/>
    <row r="3" spans="1:25" s="5" customFormat="1" ht="20.100000000000001" customHeight="1">
      <c r="A3" s="831" t="s">
        <v>2</v>
      </c>
      <c r="B3" s="832"/>
      <c r="C3" s="832"/>
      <c r="D3" s="832"/>
      <c r="E3" s="832"/>
      <c r="F3" s="2192"/>
      <c r="G3" s="2192"/>
      <c r="H3" s="2192"/>
      <c r="I3" s="2192"/>
      <c r="J3" s="2192"/>
      <c r="K3" s="2192"/>
      <c r="L3" s="2192"/>
      <c r="M3" s="2192"/>
      <c r="N3" s="2192"/>
      <c r="O3" s="2193"/>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833"/>
      <c r="B15" s="834"/>
      <c r="C15" s="11"/>
      <c r="D15" s="1713" t="s">
        <v>5</v>
      </c>
      <c r="E15" s="2194"/>
      <c r="F15" s="2194"/>
      <c r="G15" s="2194"/>
      <c r="H15" s="835"/>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195">
        <v>27</v>
      </c>
      <c r="B17" s="2196"/>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195"/>
      <c r="B18" s="2196"/>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195"/>
      <c r="B19" s="2196"/>
      <c r="C19" s="39">
        <v>2016</v>
      </c>
      <c r="D19" s="40">
        <v>27</v>
      </c>
      <c r="E19" s="41"/>
      <c r="F19" s="41"/>
      <c r="G19" s="35">
        <f t="shared" si="0"/>
        <v>27</v>
      </c>
      <c r="H19" s="42">
        <v>27</v>
      </c>
      <c r="I19" s="41"/>
      <c r="J19" s="41"/>
      <c r="K19" s="41"/>
      <c r="L19" s="41"/>
      <c r="M19" s="41"/>
      <c r="N19" s="41"/>
      <c r="O19" s="43"/>
      <c r="P19" s="38"/>
      <c r="Q19" s="38"/>
      <c r="R19" s="38"/>
      <c r="S19" s="38"/>
      <c r="T19" s="38"/>
      <c r="U19" s="38"/>
      <c r="V19" s="38"/>
      <c r="W19" s="38"/>
      <c r="X19" s="38"/>
      <c r="Y19" s="38"/>
    </row>
    <row r="20" spans="1:25">
      <c r="A20" s="2195"/>
      <c r="B20" s="2196"/>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2195"/>
      <c r="B21" s="2196"/>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195"/>
      <c r="B22" s="2196"/>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195"/>
      <c r="B23" s="2196"/>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197"/>
      <c r="B24" s="2198"/>
      <c r="C24" s="45" t="s">
        <v>13</v>
      </c>
      <c r="D24" s="46">
        <f>SUM(D17:D23)</f>
        <v>27</v>
      </c>
      <c r="E24" s="47">
        <f>SUM(E17:E23)</f>
        <v>0</v>
      </c>
      <c r="F24" s="47">
        <f>SUM(F17:F23)</f>
        <v>0</v>
      </c>
      <c r="G24" s="48">
        <f>SUM(D24:F24)</f>
        <v>27</v>
      </c>
      <c r="H24" s="49">
        <f>SUM(H17:H23)</f>
        <v>27</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833"/>
      <c r="B26" s="834"/>
      <c r="C26" s="53"/>
      <c r="D26" s="1715" t="s">
        <v>5</v>
      </c>
      <c r="E26" s="2190"/>
      <c r="F26" s="2190"/>
      <c r="G26" s="1717"/>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195">
        <v>1000</v>
      </c>
      <c r="B28" s="1414" t="s">
        <v>317</v>
      </c>
      <c r="C28" s="58">
        <v>2014</v>
      </c>
      <c r="D28" s="36"/>
      <c r="E28" s="34"/>
      <c r="F28" s="34"/>
      <c r="G28" s="59">
        <f>SUM(D28:F28)</f>
        <v>0</v>
      </c>
      <c r="H28" s="38"/>
      <c r="I28" s="38"/>
      <c r="J28" s="38"/>
      <c r="K28" s="38"/>
      <c r="L28" s="38"/>
      <c r="M28" s="38"/>
      <c r="N28" s="38"/>
      <c r="O28" s="38"/>
      <c r="P28" s="38"/>
      <c r="Q28" s="8"/>
    </row>
    <row r="29" spans="1:25">
      <c r="A29" s="2199"/>
      <c r="B29" s="1414"/>
      <c r="C29" s="60">
        <v>2015</v>
      </c>
      <c r="D29" s="42"/>
      <c r="E29" s="41"/>
      <c r="F29" s="41"/>
      <c r="G29" s="59">
        <f t="shared" ref="G29:G35" si="2">SUM(D29:F29)</f>
        <v>0</v>
      </c>
      <c r="H29" s="38"/>
      <c r="I29" s="38"/>
      <c r="J29" s="38"/>
      <c r="K29" s="38"/>
      <c r="L29" s="38"/>
      <c r="M29" s="38"/>
      <c r="N29" s="38"/>
      <c r="O29" s="38"/>
      <c r="P29" s="38"/>
      <c r="Q29" s="8"/>
    </row>
    <row r="30" spans="1:25">
      <c r="A30" s="2199"/>
      <c r="B30" s="1414"/>
      <c r="C30" s="60">
        <v>2016</v>
      </c>
      <c r="D30" s="42">
        <v>1000</v>
      </c>
      <c r="E30" s="41"/>
      <c r="F30" s="41"/>
      <c r="G30" s="59">
        <f t="shared" si="2"/>
        <v>1000</v>
      </c>
      <c r="H30" s="38"/>
      <c r="I30" s="38"/>
      <c r="J30" s="38"/>
      <c r="K30" s="38"/>
      <c r="L30" s="38"/>
      <c r="M30" s="38"/>
      <c r="N30" s="38"/>
      <c r="O30" s="38"/>
      <c r="P30" s="38"/>
      <c r="Q30" s="8"/>
    </row>
    <row r="31" spans="1:25">
      <c r="A31" s="2199"/>
      <c r="B31" s="1414"/>
      <c r="C31" s="60">
        <v>2017</v>
      </c>
      <c r="D31" s="42"/>
      <c r="E31" s="41"/>
      <c r="F31" s="41"/>
      <c r="G31" s="59">
        <f t="shared" si="2"/>
        <v>0</v>
      </c>
      <c r="H31" s="38"/>
      <c r="I31" s="38"/>
      <c r="J31" s="38"/>
      <c r="K31" s="38"/>
      <c r="L31" s="38"/>
      <c r="M31" s="38"/>
      <c r="N31" s="38"/>
      <c r="O31" s="38"/>
      <c r="P31" s="38"/>
      <c r="Q31" s="8"/>
    </row>
    <row r="32" spans="1:25">
      <c r="A32" s="2199"/>
      <c r="B32" s="1414"/>
      <c r="C32" s="60">
        <v>2018</v>
      </c>
      <c r="D32" s="42"/>
      <c r="E32" s="41"/>
      <c r="F32" s="41"/>
      <c r="G32" s="59">
        <f>SUM(D32:F32)</f>
        <v>0</v>
      </c>
      <c r="H32" s="38"/>
      <c r="I32" s="38"/>
      <c r="J32" s="38"/>
      <c r="K32" s="38"/>
      <c r="L32" s="38"/>
      <c r="M32" s="38"/>
      <c r="N32" s="38"/>
      <c r="O32" s="38"/>
      <c r="P32" s="38"/>
      <c r="Q32" s="8"/>
    </row>
    <row r="33" spans="1:17">
      <c r="A33" s="2199"/>
      <c r="B33" s="1414"/>
      <c r="C33" s="61">
        <v>2019</v>
      </c>
      <c r="D33" s="42"/>
      <c r="E33" s="41"/>
      <c r="F33" s="41"/>
      <c r="G33" s="59">
        <f t="shared" si="2"/>
        <v>0</v>
      </c>
      <c r="H33" s="38"/>
      <c r="I33" s="38"/>
      <c r="J33" s="38"/>
      <c r="K33" s="38"/>
      <c r="L33" s="38"/>
      <c r="M33" s="38"/>
      <c r="N33" s="38"/>
      <c r="O33" s="38"/>
      <c r="P33" s="38"/>
      <c r="Q33" s="8"/>
    </row>
    <row r="34" spans="1:17">
      <c r="A34" s="2199"/>
      <c r="B34" s="1414"/>
      <c r="C34" s="60">
        <v>2020</v>
      </c>
      <c r="D34" s="42"/>
      <c r="E34" s="41"/>
      <c r="F34" s="41"/>
      <c r="G34" s="59">
        <f t="shared" si="2"/>
        <v>0</v>
      </c>
      <c r="H34" s="38"/>
      <c r="I34" s="38"/>
      <c r="J34" s="38"/>
      <c r="K34" s="38"/>
      <c r="L34" s="38"/>
      <c r="M34" s="38"/>
      <c r="N34" s="38"/>
      <c r="O34" s="38"/>
      <c r="P34" s="38"/>
      <c r="Q34" s="8"/>
    </row>
    <row r="35" spans="1:17" ht="30" customHeight="1" thickBot="1">
      <c r="A35" s="1464"/>
      <c r="B35" s="1416"/>
      <c r="C35" s="62" t="s">
        <v>13</v>
      </c>
      <c r="D35" s="49">
        <f>SUM(D28:D34)</f>
        <v>1000</v>
      </c>
      <c r="E35" s="47">
        <f>SUM(E28:E34)</f>
        <v>0</v>
      </c>
      <c r="F35" s="47">
        <f>SUM(F28:F34)</f>
        <v>0</v>
      </c>
      <c r="G35" s="51">
        <f t="shared" si="2"/>
        <v>1000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815" t="s">
        <v>24</v>
      </c>
      <c r="B39" s="816" t="s">
        <v>8</v>
      </c>
      <c r="C39" s="69" t="s">
        <v>9</v>
      </c>
      <c r="D39" s="836" t="s">
        <v>25</v>
      </c>
      <c r="E39" s="71" t="s">
        <v>26</v>
      </c>
      <c r="F39" s="72"/>
      <c r="G39" s="30"/>
      <c r="H39" s="30"/>
    </row>
    <row r="40" spans="1:17">
      <c r="A40" s="1407"/>
      <c r="B40" s="1388" t="s">
        <v>318</v>
      </c>
      <c r="C40" s="73">
        <v>2014</v>
      </c>
      <c r="D40" s="33"/>
      <c r="E40" s="32"/>
      <c r="F40" s="8"/>
      <c r="G40" s="38"/>
      <c r="H40" s="38"/>
    </row>
    <row r="41" spans="1:17">
      <c r="A41" s="2054"/>
      <c r="B41" s="1388"/>
      <c r="C41" s="74">
        <v>2015</v>
      </c>
      <c r="D41" s="40"/>
      <c r="E41" s="39"/>
      <c r="F41" s="8"/>
      <c r="G41" s="38"/>
      <c r="H41" s="38"/>
    </row>
    <row r="42" spans="1:17">
      <c r="A42" s="2054"/>
      <c r="B42" s="1388"/>
      <c r="C42" s="74">
        <v>2016</v>
      </c>
      <c r="D42" s="40"/>
      <c r="E42" s="39"/>
      <c r="F42" s="8"/>
      <c r="G42" s="38"/>
      <c r="H42" s="38"/>
    </row>
    <row r="43" spans="1:17">
      <c r="A43" s="2054"/>
      <c r="B43" s="1388"/>
      <c r="C43" s="74">
        <v>2017</v>
      </c>
      <c r="D43" s="40"/>
      <c r="E43" s="39"/>
      <c r="F43" s="8"/>
      <c r="G43" s="38"/>
      <c r="H43" s="38"/>
    </row>
    <row r="44" spans="1:17">
      <c r="A44" s="2054"/>
      <c r="B44" s="1388"/>
      <c r="C44" s="74">
        <v>2018</v>
      </c>
      <c r="D44" s="40"/>
      <c r="E44" s="39"/>
      <c r="F44" s="8"/>
      <c r="G44" s="38"/>
      <c r="H44" s="38"/>
    </row>
    <row r="45" spans="1:17">
      <c r="A45" s="2054"/>
      <c r="B45" s="1388"/>
      <c r="C45" s="74">
        <v>2019</v>
      </c>
      <c r="D45" s="40"/>
      <c r="E45" s="39"/>
      <c r="F45" s="8"/>
      <c r="G45" s="38"/>
      <c r="H45" s="38"/>
    </row>
    <row r="46" spans="1:17">
      <c r="A46" s="2054"/>
      <c r="B46" s="1388"/>
      <c r="C46" s="74">
        <v>2020</v>
      </c>
      <c r="D46" s="40"/>
      <c r="E46" s="39"/>
      <c r="F46" s="8"/>
      <c r="G46" s="38"/>
      <c r="H46" s="38"/>
    </row>
    <row r="47" spans="1:17" ht="15" thickBot="1">
      <c r="A47" s="2055"/>
      <c r="B47" s="1390"/>
      <c r="C47" s="45" t="s">
        <v>13</v>
      </c>
      <c r="D47" s="46">
        <f>SUM(D40:D46)</f>
        <v>0</v>
      </c>
      <c r="E47" s="75">
        <f>SUM(E40:E46)</f>
        <v>0</v>
      </c>
      <c r="F47" s="76"/>
      <c r="G47" s="38"/>
      <c r="H47" s="38"/>
    </row>
    <row r="48" spans="1:17" s="38" customFormat="1" ht="15" thickBot="1">
      <c r="A48" s="837"/>
      <c r="B48" s="78"/>
      <c r="C48" s="79"/>
    </row>
    <row r="49" spans="1:15" ht="83.25" customHeight="1">
      <c r="A49" s="838" t="s">
        <v>27</v>
      </c>
      <c r="B49" s="816" t="s">
        <v>8</v>
      </c>
      <c r="C49" s="81" t="s">
        <v>9</v>
      </c>
      <c r="D49" s="836" t="s">
        <v>28</v>
      </c>
      <c r="E49" s="82" t="s">
        <v>29</v>
      </c>
      <c r="F49" s="82" t="s">
        <v>30</v>
      </c>
      <c r="G49" s="82" t="s">
        <v>31</v>
      </c>
      <c r="H49" s="82" t="s">
        <v>32</v>
      </c>
      <c r="I49" s="82" t="s">
        <v>33</v>
      </c>
      <c r="J49" s="82" t="s">
        <v>34</v>
      </c>
      <c r="K49" s="83" t="s">
        <v>35</v>
      </c>
    </row>
    <row r="50" spans="1:15" ht="17.25" customHeight="1">
      <c r="A50" s="1405"/>
      <c r="B50" s="1412" t="s">
        <v>319</v>
      </c>
      <c r="C50" s="84" t="s">
        <v>36</v>
      </c>
      <c r="D50" s="33"/>
      <c r="E50" s="34"/>
      <c r="F50" s="34"/>
      <c r="G50" s="34"/>
      <c r="H50" s="34"/>
      <c r="I50" s="34"/>
      <c r="J50" s="34"/>
      <c r="K50" s="37"/>
    </row>
    <row r="51" spans="1:15" ht="15" customHeight="1">
      <c r="A51" s="2054"/>
      <c r="B51" s="1414"/>
      <c r="C51" s="74">
        <v>2014</v>
      </c>
      <c r="D51" s="40"/>
      <c r="E51" s="41"/>
      <c r="F51" s="41"/>
      <c r="G51" s="41"/>
      <c r="H51" s="41"/>
      <c r="I51" s="41"/>
      <c r="J51" s="41"/>
      <c r="K51" s="85"/>
    </row>
    <row r="52" spans="1:15">
      <c r="A52" s="2054"/>
      <c r="B52" s="1414"/>
      <c r="C52" s="74">
        <v>2015</v>
      </c>
      <c r="D52" s="40"/>
      <c r="E52" s="41"/>
      <c r="F52" s="41"/>
      <c r="G52" s="41"/>
      <c r="H52" s="41"/>
      <c r="I52" s="41"/>
      <c r="J52" s="41"/>
      <c r="K52" s="85"/>
    </row>
    <row r="53" spans="1:15">
      <c r="A53" s="2054"/>
      <c r="B53" s="1414"/>
      <c r="C53" s="74">
        <v>2016</v>
      </c>
      <c r="D53" s="40"/>
      <c r="E53" s="41"/>
      <c r="F53" s="41"/>
      <c r="G53" s="41"/>
      <c r="H53" s="41"/>
      <c r="I53" s="41"/>
      <c r="J53" s="41"/>
      <c r="K53" s="85"/>
    </row>
    <row r="54" spans="1:15">
      <c r="A54" s="2054"/>
      <c r="B54" s="1414"/>
      <c r="C54" s="74">
        <v>2017</v>
      </c>
      <c r="D54" s="40"/>
      <c r="E54" s="41"/>
      <c r="F54" s="41"/>
      <c r="G54" s="41"/>
      <c r="H54" s="41"/>
      <c r="I54" s="41"/>
      <c r="J54" s="41"/>
      <c r="K54" s="85"/>
    </row>
    <row r="55" spans="1:15">
      <c r="A55" s="2054"/>
      <c r="B55" s="1414"/>
      <c r="C55" s="74">
        <v>2018</v>
      </c>
      <c r="D55" s="40"/>
      <c r="E55" s="41"/>
      <c r="F55" s="41"/>
      <c r="G55" s="41"/>
      <c r="H55" s="41"/>
      <c r="I55" s="41"/>
      <c r="J55" s="41"/>
      <c r="K55" s="85"/>
    </row>
    <row r="56" spans="1:15">
      <c r="A56" s="2054"/>
      <c r="B56" s="1414"/>
      <c r="C56" s="74">
        <v>2019</v>
      </c>
      <c r="D56" s="40"/>
      <c r="E56" s="41"/>
      <c r="F56" s="41"/>
      <c r="G56" s="41"/>
      <c r="H56" s="41"/>
      <c r="I56" s="41"/>
      <c r="J56" s="41"/>
      <c r="K56" s="85"/>
    </row>
    <row r="57" spans="1:15">
      <c r="A57" s="2054"/>
      <c r="B57" s="1414"/>
      <c r="C57" s="74">
        <v>2020</v>
      </c>
      <c r="D57" s="40"/>
      <c r="E57" s="41"/>
      <c r="F57" s="41"/>
      <c r="G57" s="41"/>
      <c r="H57" s="41"/>
      <c r="I57" s="41"/>
      <c r="J57" s="41"/>
      <c r="K57" s="86"/>
    </row>
    <row r="58" spans="1:15" ht="20.25" customHeight="1" thickBot="1">
      <c r="A58" s="2055"/>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2205" t="s">
        <v>37</v>
      </c>
      <c r="B60" s="839"/>
      <c r="C60" s="2206" t="s">
        <v>9</v>
      </c>
      <c r="D60" s="2207" t="s">
        <v>38</v>
      </c>
      <c r="E60" s="840" t="s">
        <v>6</v>
      </c>
      <c r="F60" s="841"/>
      <c r="G60" s="841"/>
      <c r="H60" s="841"/>
      <c r="I60" s="841"/>
      <c r="J60" s="841"/>
      <c r="K60" s="841"/>
      <c r="L60" s="842"/>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2200">
        <v>1</v>
      </c>
      <c r="B62" s="1425"/>
      <c r="C62" s="98">
        <v>2014</v>
      </c>
      <c r="D62" s="99"/>
      <c r="E62" s="100"/>
      <c r="F62" s="101"/>
      <c r="G62" s="101"/>
      <c r="H62" s="101"/>
      <c r="I62" s="101"/>
      <c r="J62" s="101"/>
      <c r="K62" s="101"/>
      <c r="L62" s="37"/>
      <c r="M62" s="8"/>
      <c r="N62" s="8"/>
      <c r="O62" s="8"/>
    </row>
    <row r="63" spans="1:15">
      <c r="A63" s="2208"/>
      <c r="B63" s="1425"/>
      <c r="C63" s="102">
        <v>2015</v>
      </c>
      <c r="D63" s="103"/>
      <c r="E63" s="104"/>
      <c r="F63" s="41"/>
      <c r="G63" s="41"/>
      <c r="H63" s="41"/>
      <c r="I63" s="41"/>
      <c r="J63" s="41"/>
      <c r="K63" s="41"/>
      <c r="L63" s="85"/>
      <c r="M63" s="8"/>
      <c r="N63" s="8"/>
      <c r="O63" s="8"/>
    </row>
    <row r="64" spans="1:15">
      <c r="A64" s="2208"/>
      <c r="B64" s="1425"/>
      <c r="C64" s="102">
        <v>2016</v>
      </c>
      <c r="D64" s="103">
        <v>1</v>
      </c>
      <c r="E64" s="104">
        <v>1</v>
      </c>
      <c r="F64" s="41"/>
      <c r="G64" s="41"/>
      <c r="H64" s="41"/>
      <c r="I64" s="41"/>
      <c r="J64" s="41"/>
      <c r="K64" s="41"/>
      <c r="L64" s="85"/>
      <c r="M64" s="8"/>
      <c r="N64" s="8"/>
      <c r="O64" s="8"/>
    </row>
    <row r="65" spans="1:20">
      <c r="A65" s="2208"/>
      <c r="B65" s="1425"/>
      <c r="C65" s="102">
        <v>2017</v>
      </c>
      <c r="D65" s="103"/>
      <c r="E65" s="104"/>
      <c r="F65" s="41"/>
      <c r="G65" s="41"/>
      <c r="H65" s="41"/>
      <c r="I65" s="41"/>
      <c r="J65" s="41"/>
      <c r="K65" s="41"/>
      <c r="L65" s="85"/>
      <c r="M65" s="8"/>
      <c r="N65" s="8"/>
      <c r="O65" s="8"/>
    </row>
    <row r="66" spans="1:20">
      <c r="A66" s="2208"/>
      <c r="B66" s="1425"/>
      <c r="C66" s="102">
        <v>2018</v>
      </c>
      <c r="D66" s="103"/>
      <c r="E66" s="104"/>
      <c r="F66" s="41"/>
      <c r="G66" s="41"/>
      <c r="H66" s="41"/>
      <c r="I66" s="41"/>
      <c r="J66" s="41"/>
      <c r="K66" s="41"/>
      <c r="L66" s="85"/>
      <c r="M66" s="8"/>
      <c r="N66" s="8"/>
      <c r="O66" s="8"/>
    </row>
    <row r="67" spans="1:20" ht="17.25" customHeight="1">
      <c r="A67" s="2208"/>
      <c r="B67" s="1425"/>
      <c r="C67" s="102">
        <v>2019</v>
      </c>
      <c r="D67" s="103"/>
      <c r="E67" s="104"/>
      <c r="F67" s="41"/>
      <c r="G67" s="41"/>
      <c r="H67" s="41"/>
      <c r="I67" s="41"/>
      <c r="J67" s="41"/>
      <c r="K67" s="41"/>
      <c r="L67" s="85"/>
      <c r="M67" s="8"/>
      <c r="N67" s="8"/>
      <c r="O67" s="8"/>
    </row>
    <row r="68" spans="1:20" ht="16.5" customHeight="1">
      <c r="A68" s="2208"/>
      <c r="B68" s="1425"/>
      <c r="C68" s="102">
        <v>2020</v>
      </c>
      <c r="D68" s="103"/>
      <c r="E68" s="104"/>
      <c r="F68" s="41"/>
      <c r="G68" s="41"/>
      <c r="H68" s="41"/>
      <c r="I68" s="41"/>
      <c r="J68" s="41"/>
      <c r="K68" s="41"/>
      <c r="L68" s="85"/>
      <c r="M68" s="76"/>
      <c r="N68" s="76"/>
      <c r="O68" s="76"/>
    </row>
    <row r="69" spans="1:20" ht="18" customHeight="1" thickBot="1">
      <c r="A69" s="2202"/>
      <c r="B69" s="1427"/>
      <c r="C69" s="105" t="s">
        <v>13</v>
      </c>
      <c r="D69" s="106">
        <f>SUM(D62:D68)</f>
        <v>1</v>
      </c>
      <c r="E69" s="107">
        <f>SUM(E62:E68)</f>
        <v>1</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843" t="s">
        <v>39</v>
      </c>
      <c r="B71" s="844" t="s">
        <v>8</v>
      </c>
      <c r="C71" s="69" t="s">
        <v>9</v>
      </c>
      <c r="D71" s="115" t="s">
        <v>40</v>
      </c>
      <c r="E71" s="115" t="s">
        <v>41</v>
      </c>
      <c r="F71" s="116" t="s">
        <v>42</v>
      </c>
      <c r="G71" s="845" t="s">
        <v>43</v>
      </c>
      <c r="H71" s="118" t="s">
        <v>14</v>
      </c>
      <c r="I71" s="119" t="s">
        <v>15</v>
      </c>
      <c r="J71" s="120" t="s">
        <v>16</v>
      </c>
      <c r="K71" s="119" t="s">
        <v>17</v>
      </c>
      <c r="L71" s="119" t="s">
        <v>18</v>
      </c>
      <c r="M71" s="121" t="s">
        <v>19</v>
      </c>
      <c r="N71" s="120" t="s">
        <v>20</v>
      </c>
      <c r="O71" s="122" t="s">
        <v>21</v>
      </c>
    </row>
    <row r="72" spans="1:20" ht="15" customHeight="1">
      <c r="A72" s="2209">
        <v>0</v>
      </c>
      <c r="B72" s="2201"/>
      <c r="C72" s="73">
        <v>2014</v>
      </c>
      <c r="D72" s="123"/>
      <c r="E72" s="123"/>
      <c r="F72" s="123"/>
      <c r="G72" s="124">
        <f>SUM(D72:F72)</f>
        <v>0</v>
      </c>
      <c r="H72" s="33"/>
      <c r="I72" s="125"/>
      <c r="J72" s="101"/>
      <c r="K72" s="101"/>
      <c r="L72" s="101"/>
      <c r="M72" s="101"/>
      <c r="N72" s="101"/>
      <c r="O72" s="126"/>
    </row>
    <row r="73" spans="1:20">
      <c r="A73" s="2209"/>
      <c r="B73" s="2201"/>
      <c r="C73" s="74">
        <v>2015</v>
      </c>
      <c r="D73" s="127"/>
      <c r="E73" s="127"/>
      <c r="F73" s="127"/>
      <c r="G73" s="124">
        <f t="shared" ref="G73:G78" si="5">SUM(D73:F73)</f>
        <v>0</v>
      </c>
      <c r="H73" s="40"/>
      <c r="I73" s="40"/>
      <c r="J73" s="41"/>
      <c r="K73" s="41"/>
      <c r="L73" s="41"/>
      <c r="M73" s="41"/>
      <c r="N73" s="41"/>
      <c r="O73" s="85"/>
    </row>
    <row r="74" spans="1:20">
      <c r="A74" s="2209"/>
      <c r="B74" s="2201"/>
      <c r="C74" s="74">
        <v>2016</v>
      </c>
      <c r="D74" s="127"/>
      <c r="E74" s="127"/>
      <c r="F74" s="127"/>
      <c r="G74" s="124">
        <f t="shared" si="5"/>
        <v>0</v>
      </c>
      <c r="H74" s="40"/>
      <c r="I74" s="40"/>
      <c r="J74" s="41"/>
      <c r="K74" s="41"/>
      <c r="L74" s="41"/>
      <c r="M74" s="41"/>
      <c r="N74" s="41"/>
      <c r="O74" s="85"/>
    </row>
    <row r="75" spans="1:20">
      <c r="A75" s="2209"/>
      <c r="B75" s="2201"/>
      <c r="C75" s="74">
        <v>2017</v>
      </c>
      <c r="D75" s="127"/>
      <c r="E75" s="127"/>
      <c r="F75" s="127"/>
      <c r="G75" s="124">
        <f t="shared" si="5"/>
        <v>0</v>
      </c>
      <c r="H75" s="40"/>
      <c r="I75" s="40"/>
      <c r="J75" s="41"/>
      <c r="K75" s="41"/>
      <c r="L75" s="41"/>
      <c r="M75" s="41"/>
      <c r="N75" s="41"/>
      <c r="O75" s="85"/>
    </row>
    <row r="76" spans="1:20">
      <c r="A76" s="2209"/>
      <c r="B76" s="2201"/>
      <c r="C76" s="74">
        <v>2018</v>
      </c>
      <c r="D76" s="127"/>
      <c r="E76" s="127"/>
      <c r="F76" s="127"/>
      <c r="G76" s="124">
        <f t="shared" si="5"/>
        <v>0</v>
      </c>
      <c r="H76" s="40"/>
      <c r="I76" s="40"/>
      <c r="J76" s="41"/>
      <c r="K76" s="41"/>
      <c r="L76" s="41"/>
      <c r="M76" s="41"/>
      <c r="N76" s="41"/>
      <c r="O76" s="85"/>
    </row>
    <row r="77" spans="1:20" ht="15.75" customHeight="1">
      <c r="A77" s="2209"/>
      <c r="B77" s="2201"/>
      <c r="C77" s="74">
        <v>2019</v>
      </c>
      <c r="D77" s="127"/>
      <c r="E77" s="127"/>
      <c r="F77" s="127"/>
      <c r="G77" s="124">
        <f t="shared" si="5"/>
        <v>0</v>
      </c>
      <c r="H77" s="40"/>
      <c r="I77" s="40"/>
      <c r="J77" s="41"/>
      <c r="K77" s="41"/>
      <c r="L77" s="41"/>
      <c r="M77" s="41"/>
      <c r="N77" s="41"/>
      <c r="O77" s="85"/>
    </row>
    <row r="78" spans="1:20" ht="17.25" customHeight="1">
      <c r="A78" s="2209"/>
      <c r="B78" s="2201"/>
      <c r="C78" s="74">
        <v>2020</v>
      </c>
      <c r="D78" s="127"/>
      <c r="E78" s="127"/>
      <c r="F78" s="127"/>
      <c r="G78" s="124">
        <f t="shared" si="5"/>
        <v>0</v>
      </c>
      <c r="H78" s="40"/>
      <c r="I78" s="40"/>
      <c r="J78" s="41"/>
      <c r="K78" s="41"/>
      <c r="L78" s="41"/>
      <c r="M78" s="41"/>
      <c r="N78" s="41"/>
      <c r="O78" s="85"/>
    </row>
    <row r="79" spans="1:20" ht="20.25" customHeight="1" thickBot="1">
      <c r="A79" s="2202"/>
      <c r="B79" s="2203"/>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846" t="s">
        <v>45</v>
      </c>
      <c r="B84" s="847" t="s">
        <v>46</v>
      </c>
      <c r="C84" s="141" t="s">
        <v>9</v>
      </c>
      <c r="D84" s="848" t="s">
        <v>47</v>
      </c>
      <c r="E84" s="143" t="s">
        <v>48</v>
      </c>
      <c r="F84" s="144" t="s">
        <v>49</v>
      </c>
      <c r="G84" s="144" t="s">
        <v>50</v>
      </c>
      <c r="H84" s="144" t="s">
        <v>51</v>
      </c>
      <c r="I84" s="144" t="s">
        <v>52</v>
      </c>
      <c r="J84" s="144" t="s">
        <v>53</v>
      </c>
      <c r="K84" s="145" t="s">
        <v>54</v>
      </c>
    </row>
    <row r="85" spans="1:16" ht="15" customHeight="1">
      <c r="A85" s="2210">
        <v>5</v>
      </c>
      <c r="B85" s="1425"/>
      <c r="C85" s="73">
        <v>2014</v>
      </c>
      <c r="D85" s="146"/>
      <c r="E85" s="147"/>
      <c r="F85" s="34"/>
      <c r="G85" s="34"/>
      <c r="H85" s="34"/>
      <c r="I85" s="34"/>
      <c r="J85" s="34"/>
      <c r="K85" s="37"/>
    </row>
    <row r="86" spans="1:16">
      <c r="A86" s="2208"/>
      <c r="B86" s="1425"/>
      <c r="C86" s="74">
        <v>2015</v>
      </c>
      <c r="D86" s="148"/>
      <c r="E86" s="104"/>
      <c r="F86" s="41"/>
      <c r="G86" s="41"/>
      <c r="H86" s="41"/>
      <c r="I86" s="41"/>
      <c r="J86" s="41"/>
      <c r="K86" s="85"/>
    </row>
    <row r="87" spans="1:16">
      <c r="A87" s="2208"/>
      <c r="B87" s="1425"/>
      <c r="C87" s="74">
        <v>2016</v>
      </c>
      <c r="D87" s="148">
        <v>5</v>
      </c>
      <c r="E87" s="104">
        <v>5</v>
      </c>
      <c r="F87" s="41"/>
      <c r="G87" s="41"/>
      <c r="H87" s="41"/>
      <c r="I87" s="41"/>
      <c r="J87" s="41"/>
      <c r="K87" s="85"/>
    </row>
    <row r="88" spans="1:16">
      <c r="A88" s="2208"/>
      <c r="B88" s="1425"/>
      <c r="C88" s="74">
        <v>2017</v>
      </c>
      <c r="D88" s="148"/>
      <c r="E88" s="104"/>
      <c r="F88" s="41"/>
      <c r="G88" s="41"/>
      <c r="H88" s="41"/>
      <c r="I88" s="41"/>
      <c r="J88" s="41"/>
      <c r="K88" s="85"/>
    </row>
    <row r="89" spans="1:16">
      <c r="A89" s="2208"/>
      <c r="B89" s="1425"/>
      <c r="C89" s="74">
        <v>2018</v>
      </c>
      <c r="D89" s="148"/>
      <c r="E89" s="104"/>
      <c r="F89" s="41"/>
      <c r="G89" s="41"/>
      <c r="H89" s="41"/>
      <c r="I89" s="41"/>
      <c r="J89" s="41"/>
      <c r="K89" s="85"/>
    </row>
    <row r="90" spans="1:16">
      <c r="A90" s="2208"/>
      <c r="B90" s="1425"/>
      <c r="C90" s="74">
        <v>2019</v>
      </c>
      <c r="D90" s="148"/>
      <c r="E90" s="104"/>
      <c r="F90" s="41"/>
      <c r="G90" s="41"/>
      <c r="H90" s="41"/>
      <c r="I90" s="41"/>
      <c r="J90" s="41"/>
      <c r="K90" s="85"/>
    </row>
    <row r="91" spans="1:16">
      <c r="A91" s="2208"/>
      <c r="B91" s="1425"/>
      <c r="C91" s="74">
        <v>2020</v>
      </c>
      <c r="D91" s="148"/>
      <c r="E91" s="104"/>
      <c r="F91" s="41"/>
      <c r="G91" s="41"/>
      <c r="H91" s="41"/>
      <c r="I91" s="41"/>
      <c r="J91" s="41"/>
      <c r="K91" s="85"/>
    </row>
    <row r="92" spans="1:16" ht="18" customHeight="1" thickBot="1">
      <c r="A92" s="2202"/>
      <c r="B92" s="1427"/>
      <c r="C92" s="128" t="s">
        <v>13</v>
      </c>
      <c r="D92" s="149">
        <f t="shared" ref="D92:I92" si="7">SUM(D85:D91)</f>
        <v>5</v>
      </c>
      <c r="E92" s="107">
        <f t="shared" si="7"/>
        <v>5</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2204" t="s">
        <v>56</v>
      </c>
      <c r="B96" s="2211" t="s">
        <v>57</v>
      </c>
      <c r="C96" s="2216" t="s">
        <v>9</v>
      </c>
      <c r="D96" s="1729" t="s">
        <v>58</v>
      </c>
      <c r="E96" s="2217"/>
      <c r="F96" s="817" t="s">
        <v>59</v>
      </c>
      <c r="G96" s="849"/>
      <c r="H96" s="849"/>
      <c r="I96" s="849"/>
      <c r="J96" s="849"/>
      <c r="K96" s="849"/>
      <c r="L96" s="849"/>
      <c r="M96" s="818"/>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2200">
        <v>0</v>
      </c>
      <c r="B98" s="2201"/>
      <c r="C98" s="98">
        <v>2014</v>
      </c>
      <c r="D98" s="33"/>
      <c r="E98" s="34"/>
      <c r="F98" s="166"/>
      <c r="G98" s="167"/>
      <c r="H98" s="167"/>
      <c r="I98" s="167"/>
      <c r="J98" s="167"/>
      <c r="K98" s="167"/>
      <c r="L98" s="167"/>
      <c r="M98" s="168"/>
      <c r="N98" s="157"/>
      <c r="O98" s="157"/>
      <c r="P98" s="157"/>
    </row>
    <row r="99" spans="1:16" ht="16.5" customHeight="1">
      <c r="A99" s="2200"/>
      <c r="B99" s="2201"/>
      <c r="C99" s="102">
        <v>2015</v>
      </c>
      <c r="D99" s="40"/>
      <c r="E99" s="41"/>
      <c r="F99" s="169"/>
      <c r="G99" s="170"/>
      <c r="H99" s="170"/>
      <c r="I99" s="170"/>
      <c r="J99" s="170"/>
      <c r="K99" s="170"/>
      <c r="L99" s="170"/>
      <c r="M99" s="171"/>
      <c r="N99" s="157"/>
      <c r="O99" s="157"/>
      <c r="P99" s="157"/>
    </row>
    <row r="100" spans="1:16" ht="16.5" customHeight="1">
      <c r="A100" s="2200"/>
      <c r="B100" s="2201"/>
      <c r="C100" s="102">
        <v>2016</v>
      </c>
      <c r="D100" s="40"/>
      <c r="E100" s="41"/>
      <c r="F100" s="169"/>
      <c r="G100" s="170"/>
      <c r="H100" s="170"/>
      <c r="I100" s="170"/>
      <c r="J100" s="170"/>
      <c r="K100" s="170"/>
      <c r="L100" s="170"/>
      <c r="M100" s="171"/>
      <c r="N100" s="157"/>
      <c r="O100" s="157"/>
      <c r="P100" s="157"/>
    </row>
    <row r="101" spans="1:16" ht="16.5" customHeight="1">
      <c r="A101" s="2200"/>
      <c r="B101" s="2201"/>
      <c r="C101" s="102">
        <v>2017</v>
      </c>
      <c r="D101" s="40"/>
      <c r="E101" s="41"/>
      <c r="F101" s="169"/>
      <c r="G101" s="170"/>
      <c r="H101" s="170"/>
      <c r="I101" s="170"/>
      <c r="J101" s="170"/>
      <c r="K101" s="170"/>
      <c r="L101" s="170"/>
      <c r="M101" s="171"/>
      <c r="N101" s="157"/>
      <c r="O101" s="157"/>
      <c r="P101" s="157"/>
    </row>
    <row r="102" spans="1:16" ht="15.75" customHeight="1">
      <c r="A102" s="2200"/>
      <c r="B102" s="2201"/>
      <c r="C102" s="102">
        <v>2018</v>
      </c>
      <c r="D102" s="40"/>
      <c r="E102" s="41"/>
      <c r="F102" s="169"/>
      <c r="G102" s="170"/>
      <c r="H102" s="170"/>
      <c r="I102" s="170"/>
      <c r="J102" s="170"/>
      <c r="K102" s="170"/>
      <c r="L102" s="170"/>
      <c r="M102" s="171"/>
      <c r="N102" s="157"/>
      <c r="O102" s="157"/>
      <c r="P102" s="157"/>
    </row>
    <row r="103" spans="1:16" ht="14.25" customHeight="1">
      <c r="A103" s="2200"/>
      <c r="B103" s="2201"/>
      <c r="C103" s="102">
        <v>2019</v>
      </c>
      <c r="D103" s="40"/>
      <c r="E103" s="41"/>
      <c r="F103" s="169"/>
      <c r="G103" s="170"/>
      <c r="H103" s="170"/>
      <c r="I103" s="170"/>
      <c r="J103" s="170"/>
      <c r="K103" s="170"/>
      <c r="L103" s="170"/>
      <c r="M103" s="171"/>
      <c r="N103" s="157"/>
      <c r="O103" s="157"/>
      <c r="P103" s="157"/>
    </row>
    <row r="104" spans="1:16" ht="14.25" customHeight="1">
      <c r="A104" s="2200"/>
      <c r="B104" s="2201"/>
      <c r="C104" s="102">
        <v>2020</v>
      </c>
      <c r="D104" s="40"/>
      <c r="E104" s="41"/>
      <c r="F104" s="169"/>
      <c r="G104" s="170"/>
      <c r="H104" s="170"/>
      <c r="I104" s="170"/>
      <c r="J104" s="170"/>
      <c r="K104" s="170"/>
      <c r="L104" s="170"/>
      <c r="M104" s="171"/>
      <c r="N104" s="157"/>
      <c r="O104" s="157"/>
      <c r="P104" s="157"/>
    </row>
    <row r="105" spans="1:16" ht="19.5" customHeight="1" thickBot="1">
      <c r="A105" s="2202"/>
      <c r="B105" s="2203"/>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2204" t="s">
        <v>64</v>
      </c>
      <c r="B107" s="2211" t="s">
        <v>57</v>
      </c>
      <c r="C107" s="2216" t="s">
        <v>9</v>
      </c>
      <c r="D107" s="2218" t="s">
        <v>65</v>
      </c>
      <c r="E107" s="817" t="s">
        <v>66</v>
      </c>
      <c r="F107" s="849"/>
      <c r="G107" s="849"/>
      <c r="H107" s="849"/>
      <c r="I107" s="849"/>
      <c r="J107" s="849"/>
      <c r="K107" s="849"/>
      <c r="L107" s="818"/>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2212">
        <v>0</v>
      </c>
      <c r="B109" s="2213"/>
      <c r="C109" s="98">
        <v>2014</v>
      </c>
      <c r="D109" s="34"/>
      <c r="E109" s="166"/>
      <c r="F109" s="167"/>
      <c r="G109" s="167"/>
      <c r="H109" s="167"/>
      <c r="I109" s="167"/>
      <c r="J109" s="167"/>
      <c r="K109" s="167"/>
      <c r="L109" s="168"/>
      <c r="M109" s="177"/>
      <c r="N109" s="177"/>
    </row>
    <row r="110" spans="1:16">
      <c r="A110" s="2212"/>
      <c r="B110" s="2213"/>
      <c r="C110" s="102">
        <v>2015</v>
      </c>
      <c r="D110" s="41"/>
      <c r="E110" s="169"/>
      <c r="F110" s="170"/>
      <c r="G110" s="170"/>
      <c r="H110" s="170"/>
      <c r="I110" s="170"/>
      <c r="J110" s="170"/>
      <c r="K110" s="170"/>
      <c r="L110" s="171"/>
      <c r="M110" s="177"/>
      <c r="N110" s="177"/>
    </row>
    <row r="111" spans="1:16">
      <c r="A111" s="2212"/>
      <c r="B111" s="2213"/>
      <c r="C111" s="102">
        <v>2016</v>
      </c>
      <c r="D111" s="41"/>
      <c r="E111" s="169"/>
      <c r="F111" s="170"/>
      <c r="G111" s="170"/>
      <c r="H111" s="170"/>
      <c r="I111" s="170"/>
      <c r="J111" s="170"/>
      <c r="K111" s="170"/>
      <c r="L111" s="171"/>
      <c r="M111" s="177"/>
      <c r="N111" s="177"/>
    </row>
    <row r="112" spans="1:16">
      <c r="A112" s="2212"/>
      <c r="B112" s="2213"/>
      <c r="C112" s="102">
        <v>2017</v>
      </c>
      <c r="D112" s="41"/>
      <c r="E112" s="169"/>
      <c r="F112" s="170"/>
      <c r="G112" s="170"/>
      <c r="H112" s="170"/>
      <c r="I112" s="170"/>
      <c r="J112" s="170"/>
      <c r="K112" s="170"/>
      <c r="L112" s="171"/>
      <c r="M112" s="177"/>
      <c r="N112" s="177"/>
    </row>
    <row r="113" spans="1:14">
      <c r="A113" s="2212"/>
      <c r="B113" s="2213"/>
      <c r="C113" s="102">
        <v>2018</v>
      </c>
      <c r="D113" s="41"/>
      <c r="E113" s="169"/>
      <c r="F113" s="170"/>
      <c r="G113" s="170"/>
      <c r="H113" s="170"/>
      <c r="I113" s="170"/>
      <c r="J113" s="170"/>
      <c r="K113" s="170"/>
      <c r="L113" s="171"/>
      <c r="M113" s="177"/>
      <c r="N113" s="177"/>
    </row>
    <row r="114" spans="1:14">
      <c r="A114" s="2212"/>
      <c r="B114" s="2213"/>
      <c r="C114" s="102">
        <v>2019</v>
      </c>
      <c r="D114" s="41"/>
      <c r="E114" s="169"/>
      <c r="F114" s="170"/>
      <c r="G114" s="170"/>
      <c r="H114" s="170"/>
      <c r="I114" s="170"/>
      <c r="J114" s="170"/>
      <c r="K114" s="170"/>
      <c r="L114" s="171"/>
      <c r="M114" s="177"/>
      <c r="N114" s="177"/>
    </row>
    <row r="115" spans="1:14">
      <c r="A115" s="2212"/>
      <c r="B115" s="2213"/>
      <c r="C115" s="102">
        <v>2020</v>
      </c>
      <c r="D115" s="41"/>
      <c r="E115" s="169"/>
      <c r="F115" s="170"/>
      <c r="G115" s="170"/>
      <c r="H115" s="170"/>
      <c r="I115" s="170"/>
      <c r="J115" s="170"/>
      <c r="K115" s="170"/>
      <c r="L115" s="171"/>
      <c r="M115" s="177"/>
      <c r="N115" s="177"/>
    </row>
    <row r="116" spans="1:14" ht="25.5" customHeight="1" thickBot="1">
      <c r="A116" s="2214"/>
      <c r="B116" s="2215"/>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2204" t="s">
        <v>67</v>
      </c>
      <c r="B118" s="2211" t="s">
        <v>57</v>
      </c>
      <c r="C118" s="2216" t="s">
        <v>9</v>
      </c>
      <c r="D118" s="2218" t="s">
        <v>68</v>
      </c>
      <c r="E118" s="817" t="s">
        <v>66</v>
      </c>
      <c r="F118" s="849"/>
      <c r="G118" s="849"/>
      <c r="H118" s="849"/>
      <c r="I118" s="849"/>
      <c r="J118" s="849"/>
      <c r="K118" s="849"/>
      <c r="L118" s="818"/>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2200">
        <v>0</v>
      </c>
      <c r="B120" s="2201"/>
      <c r="C120" s="98">
        <v>2014</v>
      </c>
      <c r="D120" s="34"/>
      <c r="E120" s="166"/>
      <c r="F120" s="167"/>
      <c r="G120" s="167"/>
      <c r="H120" s="167"/>
      <c r="I120" s="167"/>
      <c r="J120" s="167"/>
      <c r="K120" s="167"/>
      <c r="L120" s="168"/>
      <c r="M120" s="177"/>
      <c r="N120" s="177"/>
    </row>
    <row r="121" spans="1:14">
      <c r="A121" s="2200"/>
      <c r="B121" s="2201"/>
      <c r="C121" s="102">
        <v>2015</v>
      </c>
      <c r="D121" s="41"/>
      <c r="E121" s="169"/>
      <c r="F121" s="170"/>
      <c r="G121" s="170"/>
      <c r="H121" s="170"/>
      <c r="I121" s="170"/>
      <c r="J121" s="170"/>
      <c r="K121" s="170"/>
      <c r="L121" s="171"/>
      <c r="M121" s="177"/>
      <c r="N121" s="177"/>
    </row>
    <row r="122" spans="1:14">
      <c r="A122" s="2200"/>
      <c r="B122" s="2201"/>
      <c r="C122" s="102">
        <v>2016</v>
      </c>
      <c r="D122" s="41"/>
      <c r="E122" s="169"/>
      <c r="F122" s="170"/>
      <c r="G122" s="170"/>
      <c r="H122" s="170"/>
      <c r="I122" s="170"/>
      <c r="J122" s="170"/>
      <c r="K122" s="170"/>
      <c r="L122" s="171"/>
      <c r="M122" s="177"/>
      <c r="N122" s="177"/>
    </row>
    <row r="123" spans="1:14">
      <c r="A123" s="2200"/>
      <c r="B123" s="2201"/>
      <c r="C123" s="102">
        <v>2017</v>
      </c>
      <c r="D123" s="41"/>
      <c r="E123" s="169"/>
      <c r="F123" s="170"/>
      <c r="G123" s="170"/>
      <c r="H123" s="170"/>
      <c r="I123" s="170"/>
      <c r="J123" s="170"/>
      <c r="K123" s="170"/>
      <c r="L123" s="171"/>
      <c r="M123" s="177"/>
      <c r="N123" s="177"/>
    </row>
    <row r="124" spans="1:14">
      <c r="A124" s="2200"/>
      <c r="B124" s="2201"/>
      <c r="C124" s="102">
        <v>2018</v>
      </c>
      <c r="D124" s="41"/>
      <c r="E124" s="169"/>
      <c r="F124" s="170"/>
      <c r="G124" s="170"/>
      <c r="H124" s="170"/>
      <c r="I124" s="170"/>
      <c r="J124" s="170"/>
      <c r="K124" s="170"/>
      <c r="L124" s="171"/>
      <c r="M124" s="177"/>
      <c r="N124" s="177"/>
    </row>
    <row r="125" spans="1:14">
      <c r="A125" s="2200"/>
      <c r="B125" s="2201"/>
      <c r="C125" s="102">
        <v>2019</v>
      </c>
      <c r="D125" s="41"/>
      <c r="E125" s="169"/>
      <c r="F125" s="170"/>
      <c r="G125" s="170"/>
      <c r="H125" s="170"/>
      <c r="I125" s="170"/>
      <c r="J125" s="170"/>
      <c r="K125" s="170"/>
      <c r="L125" s="171"/>
      <c r="M125" s="177"/>
      <c r="N125" s="177"/>
    </row>
    <row r="126" spans="1:14">
      <c r="A126" s="2200"/>
      <c r="B126" s="2201"/>
      <c r="C126" s="102">
        <v>2020</v>
      </c>
      <c r="D126" s="41"/>
      <c r="E126" s="169"/>
      <c r="F126" s="170"/>
      <c r="G126" s="170"/>
      <c r="H126" s="170"/>
      <c r="I126" s="170"/>
      <c r="J126" s="170"/>
      <c r="K126" s="170"/>
      <c r="L126" s="171"/>
      <c r="M126" s="177"/>
      <c r="N126" s="177"/>
    </row>
    <row r="127" spans="1:14" ht="15" thickBot="1">
      <c r="A127" s="2202"/>
      <c r="B127" s="2203"/>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2204" t="s">
        <v>69</v>
      </c>
      <c r="B129" s="2211" t="s">
        <v>57</v>
      </c>
      <c r="C129" s="850" t="s">
        <v>9</v>
      </c>
      <c r="D129" s="819" t="s">
        <v>70</v>
      </c>
      <c r="E129" s="851"/>
      <c r="F129" s="851"/>
      <c r="G129" s="820"/>
      <c r="H129" s="177"/>
      <c r="I129" s="177"/>
      <c r="J129" s="177"/>
      <c r="K129" s="177"/>
      <c r="L129" s="177"/>
      <c r="M129" s="177"/>
      <c r="N129" s="177"/>
    </row>
    <row r="130" spans="1:16" ht="77.25" customHeight="1">
      <c r="A130" s="1441"/>
      <c r="B130" s="1443"/>
      <c r="C130" s="704"/>
      <c r="D130" s="158" t="s">
        <v>71</v>
      </c>
      <c r="E130" s="185" t="s">
        <v>72</v>
      </c>
      <c r="F130" s="159" t="s">
        <v>73</v>
      </c>
      <c r="G130" s="186" t="s">
        <v>13</v>
      </c>
      <c r="H130" s="177"/>
      <c r="I130" s="177"/>
      <c r="J130" s="177"/>
      <c r="K130" s="177"/>
      <c r="L130" s="177"/>
      <c r="M130" s="177"/>
      <c r="N130" s="177"/>
    </row>
    <row r="131" spans="1:16" ht="15" customHeight="1">
      <c r="A131" s="2209">
        <v>0</v>
      </c>
      <c r="B131" s="2226"/>
      <c r="C131" s="98">
        <v>2015</v>
      </c>
      <c r="D131" s="33"/>
      <c r="E131" s="34"/>
      <c r="F131" s="34"/>
      <c r="G131" s="187">
        <f t="shared" ref="G131:G136" si="11">SUM(D131:F131)</f>
        <v>0</v>
      </c>
      <c r="H131" s="177"/>
      <c r="I131" s="177"/>
      <c r="J131" s="177"/>
      <c r="K131" s="177"/>
      <c r="L131" s="177"/>
      <c r="M131" s="177"/>
      <c r="N131" s="177"/>
    </row>
    <row r="132" spans="1:16">
      <c r="A132" s="2209"/>
      <c r="B132" s="2226"/>
      <c r="C132" s="102">
        <v>2016</v>
      </c>
      <c r="D132" s="40"/>
      <c r="E132" s="41"/>
      <c r="F132" s="41"/>
      <c r="G132" s="187">
        <f t="shared" si="11"/>
        <v>0</v>
      </c>
      <c r="H132" s="177"/>
      <c r="I132" s="177"/>
      <c r="J132" s="177"/>
      <c r="K132" s="177"/>
      <c r="L132" s="177"/>
      <c r="M132" s="177"/>
      <c r="N132" s="177"/>
    </row>
    <row r="133" spans="1:16">
      <c r="A133" s="2209"/>
      <c r="B133" s="2226"/>
      <c r="C133" s="102">
        <v>2017</v>
      </c>
      <c r="D133" s="40"/>
      <c r="E133" s="41"/>
      <c r="F133" s="41"/>
      <c r="G133" s="187">
        <f t="shared" si="11"/>
        <v>0</v>
      </c>
      <c r="H133" s="177"/>
      <c r="I133" s="177"/>
      <c r="J133" s="177"/>
      <c r="K133" s="177"/>
      <c r="L133" s="177"/>
      <c r="M133" s="177"/>
      <c r="N133" s="177"/>
    </row>
    <row r="134" spans="1:16">
      <c r="A134" s="2209"/>
      <c r="B134" s="2226"/>
      <c r="C134" s="102">
        <v>2018</v>
      </c>
      <c r="D134" s="40"/>
      <c r="E134" s="41"/>
      <c r="F134" s="41"/>
      <c r="G134" s="187">
        <f t="shared" si="11"/>
        <v>0</v>
      </c>
      <c r="H134" s="177"/>
      <c r="I134" s="177"/>
      <c r="J134" s="177"/>
      <c r="K134" s="177"/>
      <c r="L134" s="177"/>
      <c r="M134" s="177"/>
      <c r="N134" s="177"/>
    </row>
    <row r="135" spans="1:16">
      <c r="A135" s="2209"/>
      <c r="B135" s="2226"/>
      <c r="C135" s="102">
        <v>2019</v>
      </c>
      <c r="D135" s="40"/>
      <c r="E135" s="41"/>
      <c r="F135" s="41"/>
      <c r="G135" s="187">
        <f t="shared" si="11"/>
        <v>0</v>
      </c>
      <c r="H135" s="177"/>
      <c r="I135" s="177"/>
      <c r="J135" s="177"/>
      <c r="K135" s="177"/>
      <c r="L135" s="177"/>
      <c r="M135" s="177"/>
      <c r="N135" s="177"/>
    </row>
    <row r="136" spans="1:16">
      <c r="A136" s="2209"/>
      <c r="B136" s="2226"/>
      <c r="C136" s="102">
        <v>2020</v>
      </c>
      <c r="D136" s="40"/>
      <c r="E136" s="41"/>
      <c r="F136" s="41"/>
      <c r="G136" s="187">
        <f t="shared" si="11"/>
        <v>0</v>
      </c>
      <c r="H136" s="177"/>
      <c r="I136" s="177"/>
      <c r="J136" s="177"/>
      <c r="K136" s="177"/>
      <c r="L136" s="177"/>
      <c r="M136" s="177"/>
      <c r="N136" s="177"/>
    </row>
    <row r="137" spans="1:16" ht="17.25" customHeight="1" thickBot="1">
      <c r="A137" s="2227"/>
      <c r="B137" s="2228"/>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2229" t="s">
        <v>75</v>
      </c>
      <c r="B142" s="2223" t="s">
        <v>57</v>
      </c>
      <c r="C142" s="2225" t="s">
        <v>9</v>
      </c>
      <c r="D142" s="852" t="s">
        <v>76</v>
      </c>
      <c r="E142" s="853"/>
      <c r="F142" s="853"/>
      <c r="G142" s="853"/>
      <c r="H142" s="853"/>
      <c r="I142" s="854"/>
      <c r="J142" s="2219" t="s">
        <v>77</v>
      </c>
      <c r="K142" s="2220"/>
      <c r="L142" s="2220"/>
      <c r="M142" s="2220"/>
      <c r="N142" s="2221"/>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2200">
        <v>0</v>
      </c>
      <c r="B144" s="2201"/>
      <c r="C144" s="98">
        <v>2014</v>
      </c>
      <c r="D144" s="33"/>
      <c r="E144" s="33"/>
      <c r="F144" s="34"/>
      <c r="G144" s="167"/>
      <c r="H144" s="167"/>
      <c r="I144" s="205">
        <f>D144+F144+G144+H144</f>
        <v>0</v>
      </c>
      <c r="J144" s="206"/>
      <c r="K144" s="207"/>
      <c r="L144" s="206"/>
      <c r="M144" s="207"/>
      <c r="N144" s="208"/>
      <c r="O144" s="157"/>
      <c r="P144" s="157"/>
    </row>
    <row r="145" spans="1:16" ht="19.5" customHeight="1">
      <c r="A145" s="2200"/>
      <c r="B145" s="2201"/>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2200"/>
      <c r="B146" s="2201"/>
      <c r="C146" s="102">
        <v>2016</v>
      </c>
      <c r="D146" s="40"/>
      <c r="E146" s="40"/>
      <c r="F146" s="41"/>
      <c r="G146" s="170"/>
      <c r="H146" s="170"/>
      <c r="I146" s="205">
        <f t="shared" si="13"/>
        <v>0</v>
      </c>
      <c r="J146" s="209"/>
      <c r="K146" s="210"/>
      <c r="L146" s="209"/>
      <c r="M146" s="210"/>
      <c r="N146" s="211"/>
      <c r="O146" s="157"/>
      <c r="P146" s="157"/>
    </row>
    <row r="147" spans="1:16" ht="17.25" customHeight="1">
      <c r="A147" s="2200"/>
      <c r="B147" s="2201"/>
      <c r="C147" s="102">
        <v>2017</v>
      </c>
      <c r="D147" s="40"/>
      <c r="E147" s="40"/>
      <c r="F147" s="41"/>
      <c r="G147" s="170"/>
      <c r="H147" s="170"/>
      <c r="I147" s="205">
        <f t="shared" si="13"/>
        <v>0</v>
      </c>
      <c r="J147" s="209"/>
      <c r="K147" s="210"/>
      <c r="L147" s="209"/>
      <c r="M147" s="210"/>
      <c r="N147" s="211"/>
      <c r="O147" s="157"/>
      <c r="P147" s="157"/>
    </row>
    <row r="148" spans="1:16" ht="19.5" customHeight="1">
      <c r="A148" s="2200"/>
      <c r="B148" s="2201"/>
      <c r="C148" s="102">
        <v>2018</v>
      </c>
      <c r="D148" s="40"/>
      <c r="E148" s="40"/>
      <c r="F148" s="41"/>
      <c r="G148" s="170"/>
      <c r="H148" s="170"/>
      <c r="I148" s="205">
        <f t="shared" si="13"/>
        <v>0</v>
      </c>
      <c r="J148" s="209"/>
      <c r="K148" s="210"/>
      <c r="L148" s="209"/>
      <c r="M148" s="210"/>
      <c r="N148" s="211"/>
      <c r="O148" s="157"/>
      <c r="P148" s="157"/>
    </row>
    <row r="149" spans="1:16" ht="19.5" customHeight="1">
      <c r="A149" s="2200"/>
      <c r="B149" s="2201"/>
      <c r="C149" s="102">
        <v>2019</v>
      </c>
      <c r="D149" s="40"/>
      <c r="E149" s="40"/>
      <c r="F149" s="41"/>
      <c r="G149" s="170"/>
      <c r="H149" s="170"/>
      <c r="I149" s="205">
        <f t="shared" si="13"/>
        <v>0</v>
      </c>
      <c r="J149" s="209"/>
      <c r="K149" s="210"/>
      <c r="L149" s="209"/>
      <c r="M149" s="210"/>
      <c r="N149" s="211"/>
      <c r="O149" s="157"/>
      <c r="P149" s="157"/>
    </row>
    <row r="150" spans="1:16" ht="18.75" customHeight="1">
      <c r="A150" s="2200"/>
      <c r="B150" s="2201"/>
      <c r="C150" s="102">
        <v>2020</v>
      </c>
      <c r="D150" s="40"/>
      <c r="E150" s="40"/>
      <c r="F150" s="41"/>
      <c r="G150" s="170"/>
      <c r="H150" s="170"/>
      <c r="I150" s="205">
        <f t="shared" si="13"/>
        <v>0</v>
      </c>
      <c r="J150" s="209"/>
      <c r="K150" s="210"/>
      <c r="L150" s="209"/>
      <c r="M150" s="210"/>
      <c r="N150" s="211"/>
      <c r="O150" s="157"/>
      <c r="P150" s="157"/>
    </row>
    <row r="151" spans="1:16" ht="18" customHeight="1" thickBot="1">
      <c r="A151" s="2202"/>
      <c r="B151" s="2203"/>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2222" t="s">
        <v>88</v>
      </c>
      <c r="B153" s="2223" t="s">
        <v>57</v>
      </c>
      <c r="C153" s="2224" t="s">
        <v>9</v>
      </c>
      <c r="D153" s="855" t="s">
        <v>89</v>
      </c>
      <c r="E153" s="855"/>
      <c r="F153" s="821"/>
      <c r="G153" s="821"/>
      <c r="H153" s="855" t="s">
        <v>90</v>
      </c>
      <c r="I153" s="855"/>
      <c r="J153" s="822"/>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2200">
        <v>0</v>
      </c>
      <c r="B155" s="2201"/>
      <c r="C155" s="225">
        <v>2014</v>
      </c>
      <c r="D155" s="206"/>
      <c r="E155" s="167"/>
      <c r="F155" s="207"/>
      <c r="G155" s="205">
        <f>SUM(D155:F155)</f>
        <v>0</v>
      </c>
      <c r="H155" s="206"/>
      <c r="I155" s="167"/>
      <c r="J155" s="168"/>
      <c r="O155" s="157"/>
      <c r="P155" s="157"/>
    </row>
    <row r="156" spans="1:16" ht="19.5" customHeight="1">
      <c r="A156" s="2200"/>
      <c r="B156" s="2201"/>
      <c r="C156" s="226">
        <v>2015</v>
      </c>
      <c r="D156" s="209"/>
      <c r="E156" s="170"/>
      <c r="F156" s="210"/>
      <c r="G156" s="205">
        <f t="shared" ref="G156:G161" si="15">SUM(D156:F156)</f>
        <v>0</v>
      </c>
      <c r="H156" s="209"/>
      <c r="I156" s="170"/>
      <c r="J156" s="171"/>
      <c r="O156" s="157"/>
      <c r="P156" s="157"/>
    </row>
    <row r="157" spans="1:16" ht="17.25" customHeight="1">
      <c r="A157" s="2200"/>
      <c r="B157" s="2201"/>
      <c r="C157" s="226">
        <v>2016</v>
      </c>
      <c r="D157" s="209"/>
      <c r="E157" s="170"/>
      <c r="F157" s="210"/>
      <c r="G157" s="205">
        <f t="shared" si="15"/>
        <v>0</v>
      </c>
      <c r="H157" s="209"/>
      <c r="I157" s="170"/>
      <c r="J157" s="171"/>
      <c r="O157" s="157"/>
      <c r="P157" s="157"/>
    </row>
    <row r="158" spans="1:16" ht="15" customHeight="1">
      <c r="A158" s="2200"/>
      <c r="B158" s="2201"/>
      <c r="C158" s="226">
        <v>2017</v>
      </c>
      <c r="D158" s="209"/>
      <c r="E158" s="170"/>
      <c r="F158" s="210"/>
      <c r="G158" s="205">
        <f t="shared" si="15"/>
        <v>0</v>
      </c>
      <c r="H158" s="209"/>
      <c r="I158" s="170"/>
      <c r="J158" s="171"/>
      <c r="O158" s="157"/>
      <c r="P158" s="157"/>
    </row>
    <row r="159" spans="1:16" ht="19.5" customHeight="1">
      <c r="A159" s="2200"/>
      <c r="B159" s="2201"/>
      <c r="C159" s="226">
        <v>2018</v>
      </c>
      <c r="D159" s="209"/>
      <c r="E159" s="170"/>
      <c r="F159" s="210"/>
      <c r="G159" s="205">
        <f t="shared" si="15"/>
        <v>0</v>
      </c>
      <c r="H159" s="209"/>
      <c r="I159" s="170"/>
      <c r="J159" s="171"/>
      <c r="O159" s="157"/>
      <c r="P159" s="157"/>
    </row>
    <row r="160" spans="1:16" ht="15" customHeight="1">
      <c r="A160" s="2200"/>
      <c r="B160" s="2201"/>
      <c r="C160" s="226">
        <v>2019</v>
      </c>
      <c r="D160" s="209"/>
      <c r="E160" s="170"/>
      <c r="F160" s="210"/>
      <c r="G160" s="205">
        <f t="shared" si="15"/>
        <v>0</v>
      </c>
      <c r="H160" s="209"/>
      <c r="I160" s="170"/>
      <c r="J160" s="171"/>
      <c r="O160" s="157"/>
      <c r="P160" s="157"/>
    </row>
    <row r="161" spans="1:18" ht="17.25" customHeight="1">
      <c r="A161" s="2200"/>
      <c r="B161" s="2201"/>
      <c r="C161" s="226">
        <v>2020</v>
      </c>
      <c r="D161" s="209"/>
      <c r="E161" s="170"/>
      <c r="F161" s="210"/>
      <c r="G161" s="205">
        <f t="shared" si="15"/>
        <v>0</v>
      </c>
      <c r="H161" s="209"/>
      <c r="I161" s="170"/>
      <c r="J161" s="171"/>
      <c r="O161" s="157"/>
      <c r="P161" s="157"/>
    </row>
    <row r="162" spans="1:18" ht="15" thickBot="1">
      <c r="A162" s="2202"/>
      <c r="B162" s="2203"/>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856"/>
      <c r="F163" s="157"/>
      <c r="G163" s="157"/>
      <c r="H163" s="157"/>
      <c r="I163" s="157"/>
      <c r="J163" s="233"/>
      <c r="K163" s="234"/>
    </row>
    <row r="164" spans="1:18" ht="95.25" customHeight="1">
      <c r="A164" s="823" t="s">
        <v>97</v>
      </c>
      <c r="B164" s="236" t="s">
        <v>98</v>
      </c>
      <c r="C164" s="857" t="s">
        <v>9</v>
      </c>
      <c r="D164" s="238" t="s">
        <v>99</v>
      </c>
      <c r="E164" s="238" t="s">
        <v>100</v>
      </c>
      <c r="F164" s="858" t="s">
        <v>101</v>
      </c>
      <c r="G164" s="238" t="s">
        <v>102</v>
      </c>
      <c r="H164" s="238" t="s">
        <v>103</v>
      </c>
      <c r="I164" s="240" t="s">
        <v>104</v>
      </c>
      <c r="J164" s="824" t="s">
        <v>105</v>
      </c>
      <c r="K164" s="824" t="s">
        <v>106</v>
      </c>
      <c r="L164" s="242"/>
    </row>
    <row r="165" spans="1:18" ht="15.75" customHeight="1">
      <c r="A165" s="2230">
        <v>0</v>
      </c>
      <c r="B165" s="2231"/>
      <c r="C165" s="243">
        <v>2014</v>
      </c>
      <c r="D165" s="167"/>
      <c r="E165" s="167"/>
      <c r="F165" s="167"/>
      <c r="G165" s="167"/>
      <c r="H165" s="167"/>
      <c r="I165" s="168"/>
      <c r="J165" s="395">
        <f>SUM(D165,F165,H165)</f>
        <v>0</v>
      </c>
      <c r="K165" s="245">
        <f>SUM(E165,G165,I165)</f>
        <v>0</v>
      </c>
      <c r="L165" s="242"/>
    </row>
    <row r="166" spans="1:18">
      <c r="A166" s="2232"/>
      <c r="B166" s="2233"/>
      <c r="C166" s="246">
        <v>2015</v>
      </c>
      <c r="D166" s="247"/>
      <c r="E166" s="247"/>
      <c r="F166" s="247"/>
      <c r="G166" s="247"/>
      <c r="H166" s="247"/>
      <c r="I166" s="248"/>
      <c r="J166" s="396">
        <f t="shared" ref="J166:K171" si="17">SUM(D166,F166,H166)</f>
        <v>0</v>
      </c>
      <c r="K166" s="250">
        <f t="shared" si="17"/>
        <v>0</v>
      </c>
      <c r="L166" s="242"/>
    </row>
    <row r="167" spans="1:18">
      <c r="A167" s="2232"/>
      <c r="B167" s="2233"/>
      <c r="C167" s="246">
        <v>2016</v>
      </c>
      <c r="D167" s="247"/>
      <c r="E167" s="247"/>
      <c r="F167" s="247"/>
      <c r="G167" s="247"/>
      <c r="H167" s="247"/>
      <c r="I167" s="248"/>
      <c r="J167" s="396">
        <f t="shared" si="17"/>
        <v>0</v>
      </c>
      <c r="K167" s="250">
        <f t="shared" si="17"/>
        <v>0</v>
      </c>
    </row>
    <row r="168" spans="1:18">
      <c r="A168" s="2232"/>
      <c r="B168" s="2233"/>
      <c r="C168" s="246">
        <v>2017</v>
      </c>
      <c r="D168" s="247"/>
      <c r="E168" s="157"/>
      <c r="F168" s="247"/>
      <c r="G168" s="247"/>
      <c r="H168" s="247"/>
      <c r="I168" s="248"/>
      <c r="J168" s="396">
        <f t="shared" si="17"/>
        <v>0</v>
      </c>
      <c r="K168" s="250">
        <f t="shared" si="17"/>
        <v>0</v>
      </c>
    </row>
    <row r="169" spans="1:18">
      <c r="A169" s="2232"/>
      <c r="B169" s="2233"/>
      <c r="C169" s="251">
        <v>2018</v>
      </c>
      <c r="D169" s="247"/>
      <c r="E169" s="247"/>
      <c r="F169" s="247"/>
      <c r="G169" s="252"/>
      <c r="H169" s="247"/>
      <c r="I169" s="248"/>
      <c r="J169" s="396">
        <f t="shared" si="17"/>
        <v>0</v>
      </c>
      <c r="K169" s="250">
        <f t="shared" si="17"/>
        <v>0</v>
      </c>
      <c r="L169" s="242"/>
    </row>
    <row r="170" spans="1:18">
      <c r="A170" s="2232"/>
      <c r="B170" s="2233"/>
      <c r="C170" s="246">
        <v>2019</v>
      </c>
      <c r="D170" s="157"/>
      <c r="E170" s="247"/>
      <c r="F170" s="247"/>
      <c r="G170" s="247"/>
      <c r="H170" s="252"/>
      <c r="I170" s="248"/>
      <c r="J170" s="396">
        <f t="shared" si="17"/>
        <v>0</v>
      </c>
      <c r="K170" s="250">
        <f t="shared" si="17"/>
        <v>0</v>
      </c>
      <c r="L170" s="242"/>
    </row>
    <row r="171" spans="1:18">
      <c r="A171" s="2232"/>
      <c r="B171" s="2233"/>
      <c r="C171" s="251">
        <v>2020</v>
      </c>
      <c r="D171" s="247"/>
      <c r="E171" s="247"/>
      <c r="F171" s="247"/>
      <c r="G171" s="247"/>
      <c r="H171" s="247"/>
      <c r="I171" s="248"/>
      <c r="J171" s="396">
        <f t="shared" si="17"/>
        <v>0</v>
      </c>
      <c r="K171" s="250">
        <f t="shared" si="17"/>
        <v>0</v>
      </c>
      <c r="L171" s="242"/>
    </row>
    <row r="172" spans="1:18" ht="41.25" customHeight="1" thickBot="1">
      <c r="A172" s="2234"/>
      <c r="B172" s="2235"/>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2253" t="s">
        <v>108</v>
      </c>
      <c r="B176" s="2250" t="s">
        <v>109</v>
      </c>
      <c r="C176" s="2254" t="s">
        <v>9</v>
      </c>
      <c r="D176" s="825" t="s">
        <v>110</v>
      </c>
      <c r="E176" s="859"/>
      <c r="F176" s="859"/>
      <c r="G176" s="826"/>
      <c r="H176" s="827"/>
      <c r="I176" s="1421" t="s">
        <v>111</v>
      </c>
      <c r="J176" s="2243"/>
      <c r="K176" s="2243"/>
      <c r="L176" s="2243"/>
      <c r="M176" s="2243"/>
      <c r="N176" s="2243"/>
      <c r="O176" s="2244"/>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2237">
        <v>4</v>
      </c>
      <c r="B178" s="2247" t="s">
        <v>320</v>
      </c>
      <c r="C178" s="98">
        <v>2014</v>
      </c>
      <c r="D178" s="33"/>
      <c r="E178" s="34"/>
      <c r="F178" s="34"/>
      <c r="G178" s="271">
        <f>SUM(D178:F178)</f>
        <v>0</v>
      </c>
      <c r="H178" s="147"/>
      <c r="I178" s="147"/>
      <c r="J178" s="34"/>
      <c r="K178" s="34"/>
      <c r="L178" s="34"/>
      <c r="M178" s="34"/>
      <c r="N178" s="34"/>
      <c r="O178" s="37"/>
    </row>
    <row r="179" spans="1:15">
      <c r="A179" s="2245"/>
      <c r="B179" s="2248"/>
      <c r="C179" s="102">
        <v>2015</v>
      </c>
      <c r="D179" s="40"/>
      <c r="E179" s="41"/>
      <c r="F179" s="41"/>
      <c r="G179" s="271">
        <f t="shared" ref="G179:G184" si="19">SUM(D179:F179)</f>
        <v>0</v>
      </c>
      <c r="H179" s="272"/>
      <c r="I179" s="104"/>
      <c r="J179" s="41"/>
      <c r="K179" s="41"/>
      <c r="L179" s="41"/>
      <c r="M179" s="41"/>
      <c r="N179" s="41"/>
      <c r="O179" s="85"/>
    </row>
    <row r="180" spans="1:15">
      <c r="A180" s="2245"/>
      <c r="B180" s="2248"/>
      <c r="C180" s="102">
        <v>2016</v>
      </c>
      <c r="D180" s="40">
        <v>2</v>
      </c>
      <c r="E180" s="41"/>
      <c r="F180" s="41">
        <v>1</v>
      </c>
      <c r="G180" s="271">
        <f t="shared" si="19"/>
        <v>3</v>
      </c>
      <c r="H180" s="272">
        <v>4</v>
      </c>
      <c r="I180" s="104">
        <v>3</v>
      </c>
      <c r="J180" s="41"/>
      <c r="K180" s="41"/>
      <c r="L180" s="41"/>
      <c r="M180" s="41"/>
      <c r="N180" s="41"/>
      <c r="O180" s="85"/>
    </row>
    <row r="181" spans="1:15">
      <c r="A181" s="2245"/>
      <c r="B181" s="2248"/>
      <c r="C181" s="102">
        <v>2017</v>
      </c>
      <c r="D181" s="40"/>
      <c r="E181" s="41"/>
      <c r="F181" s="41"/>
      <c r="G181" s="271">
        <f t="shared" si="19"/>
        <v>0</v>
      </c>
      <c r="H181" s="272"/>
      <c r="I181" s="104"/>
      <c r="J181" s="41"/>
      <c r="K181" s="41"/>
      <c r="L181" s="41"/>
      <c r="M181" s="41"/>
      <c r="N181" s="41"/>
      <c r="O181" s="85"/>
    </row>
    <row r="182" spans="1:15">
      <c r="A182" s="2245"/>
      <c r="B182" s="2248"/>
      <c r="C182" s="102">
        <v>2018</v>
      </c>
      <c r="D182" s="40"/>
      <c r="E182" s="41"/>
      <c r="F182" s="41"/>
      <c r="G182" s="271">
        <f t="shared" si="19"/>
        <v>0</v>
      </c>
      <c r="H182" s="272"/>
      <c r="I182" s="104"/>
      <c r="J182" s="41"/>
      <c r="K182" s="41"/>
      <c r="L182" s="41"/>
      <c r="M182" s="41"/>
      <c r="N182" s="41"/>
      <c r="O182" s="85"/>
    </row>
    <row r="183" spans="1:15">
      <c r="A183" s="2245"/>
      <c r="B183" s="2248"/>
      <c r="C183" s="102">
        <v>2019</v>
      </c>
      <c r="D183" s="40"/>
      <c r="E183" s="41"/>
      <c r="F183" s="41"/>
      <c r="G183" s="271">
        <f t="shared" si="19"/>
        <v>0</v>
      </c>
      <c r="H183" s="272"/>
      <c r="I183" s="104"/>
      <c r="J183" s="41"/>
      <c r="K183" s="41"/>
      <c r="L183" s="41"/>
      <c r="M183" s="41"/>
      <c r="N183" s="41"/>
      <c r="O183" s="85"/>
    </row>
    <row r="184" spans="1:15">
      <c r="A184" s="2245"/>
      <c r="B184" s="2248"/>
      <c r="C184" s="102">
        <v>2020</v>
      </c>
      <c r="D184" s="40"/>
      <c r="E184" s="41"/>
      <c r="F184" s="41"/>
      <c r="G184" s="271">
        <f t="shared" si="19"/>
        <v>0</v>
      </c>
      <c r="H184" s="272"/>
      <c r="I184" s="104"/>
      <c r="J184" s="41"/>
      <c r="K184" s="41"/>
      <c r="L184" s="41"/>
      <c r="M184" s="41"/>
      <c r="N184" s="41"/>
      <c r="O184" s="85"/>
    </row>
    <row r="185" spans="1:15" ht="45" customHeight="1" thickBot="1">
      <c r="A185" s="2246"/>
      <c r="B185" s="2249"/>
      <c r="C185" s="105" t="s">
        <v>13</v>
      </c>
      <c r="D185" s="131">
        <f>SUM(D178:D184)</f>
        <v>2</v>
      </c>
      <c r="E185" s="108">
        <f>SUM(E178:E184)</f>
        <v>0</v>
      </c>
      <c r="F185" s="108">
        <f>SUM(F178:F184)</f>
        <v>1</v>
      </c>
      <c r="G185" s="212">
        <f t="shared" ref="G185:O185" si="20">SUM(G178:G184)</f>
        <v>3</v>
      </c>
      <c r="H185" s="273">
        <f t="shared" si="20"/>
        <v>4</v>
      </c>
      <c r="I185" s="107">
        <f t="shared" si="20"/>
        <v>3</v>
      </c>
      <c r="J185" s="108">
        <f t="shared" si="20"/>
        <v>0</v>
      </c>
      <c r="K185" s="108">
        <f t="shared" si="20"/>
        <v>0</v>
      </c>
      <c r="L185" s="108">
        <f t="shared" si="20"/>
        <v>0</v>
      </c>
      <c r="M185" s="108">
        <f t="shared" si="20"/>
        <v>0</v>
      </c>
      <c r="N185" s="108">
        <f t="shared" si="20"/>
        <v>0</v>
      </c>
      <c r="O185" s="109">
        <f t="shared" si="20"/>
        <v>0</v>
      </c>
    </row>
    <row r="186" spans="1:15" ht="33" customHeight="1" thickBot="1"/>
    <row r="187" spans="1:15" ht="19.5" customHeight="1">
      <c r="A187" s="1758" t="s">
        <v>117</v>
      </c>
      <c r="B187" s="2250" t="s">
        <v>109</v>
      </c>
      <c r="C187" s="1398" t="s">
        <v>9</v>
      </c>
      <c r="D187" s="1400" t="s">
        <v>118</v>
      </c>
      <c r="E187" s="2251"/>
      <c r="F187" s="2251"/>
      <c r="G187" s="2252"/>
      <c r="H187" s="174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2236">
        <v>80</v>
      </c>
      <c r="B189" s="1507" t="s">
        <v>321</v>
      </c>
      <c r="C189" s="278">
        <v>2014</v>
      </c>
      <c r="D189" s="125"/>
      <c r="E189" s="101"/>
      <c r="F189" s="101"/>
      <c r="G189" s="279">
        <f>SUM(D189:F189)</f>
        <v>0</v>
      </c>
      <c r="H189" s="100"/>
      <c r="I189" s="101"/>
      <c r="J189" s="101"/>
      <c r="K189" s="101"/>
      <c r="L189" s="126"/>
    </row>
    <row r="190" spans="1:15">
      <c r="A190" s="2237"/>
      <c r="B190" s="1388"/>
      <c r="C190" s="74">
        <v>2015</v>
      </c>
      <c r="D190" s="40"/>
      <c r="E190" s="41"/>
      <c r="F190" s="41"/>
      <c r="G190" s="279">
        <f t="shared" ref="G190:G195" si="21">SUM(D190:F190)</f>
        <v>0</v>
      </c>
      <c r="H190" s="104"/>
      <c r="I190" s="41"/>
      <c r="J190" s="41"/>
      <c r="K190" s="41"/>
      <c r="L190" s="85"/>
    </row>
    <row r="191" spans="1:15">
      <c r="A191" s="2237"/>
      <c r="B191" s="1388"/>
      <c r="C191" s="74">
        <v>2016</v>
      </c>
      <c r="D191" s="40">
        <v>60</v>
      </c>
      <c r="E191" s="41">
        <v>20</v>
      </c>
      <c r="F191" s="41"/>
      <c r="G191" s="279">
        <f t="shared" si="21"/>
        <v>80</v>
      </c>
      <c r="H191" s="104"/>
      <c r="I191" s="41"/>
      <c r="J191" s="41">
        <v>55</v>
      </c>
      <c r="K191" s="41">
        <v>5</v>
      </c>
      <c r="L191" s="85">
        <v>20</v>
      </c>
    </row>
    <row r="192" spans="1:15">
      <c r="A192" s="2237"/>
      <c r="B192" s="1388"/>
      <c r="C192" s="74">
        <v>2017</v>
      </c>
      <c r="D192" s="40"/>
      <c r="E192" s="41"/>
      <c r="F192" s="41"/>
      <c r="G192" s="279">
        <f t="shared" si="21"/>
        <v>0</v>
      </c>
      <c r="H192" s="104"/>
      <c r="I192" s="41"/>
      <c r="J192" s="41"/>
      <c r="K192" s="41"/>
      <c r="L192" s="85"/>
    </row>
    <row r="193" spans="1:14">
      <c r="A193" s="2237"/>
      <c r="B193" s="1388"/>
      <c r="C193" s="74">
        <v>2018</v>
      </c>
      <c r="D193" s="40"/>
      <c r="E193" s="41"/>
      <c r="F193" s="41"/>
      <c r="G193" s="279">
        <f t="shared" si="21"/>
        <v>0</v>
      </c>
      <c r="H193" s="104"/>
      <c r="I193" s="41"/>
      <c r="J193" s="41"/>
      <c r="K193" s="41"/>
      <c r="L193" s="85"/>
    </row>
    <row r="194" spans="1:14">
      <c r="A194" s="2237"/>
      <c r="B194" s="1388"/>
      <c r="C194" s="74">
        <v>2019</v>
      </c>
      <c r="D194" s="40"/>
      <c r="E194" s="41"/>
      <c r="F194" s="41"/>
      <c r="G194" s="279">
        <f t="shared" si="21"/>
        <v>0</v>
      </c>
      <c r="H194" s="104"/>
      <c r="I194" s="41"/>
      <c r="J194" s="41"/>
      <c r="K194" s="41"/>
      <c r="L194" s="85"/>
    </row>
    <row r="195" spans="1:14">
      <c r="A195" s="2237"/>
      <c r="B195" s="1388"/>
      <c r="C195" s="74">
        <v>2020</v>
      </c>
      <c r="D195" s="40"/>
      <c r="E195" s="41"/>
      <c r="F195" s="41"/>
      <c r="G195" s="279">
        <f t="shared" si="21"/>
        <v>0</v>
      </c>
      <c r="H195" s="104"/>
      <c r="I195" s="41"/>
      <c r="J195" s="41"/>
      <c r="K195" s="41"/>
      <c r="L195" s="85"/>
    </row>
    <row r="196" spans="1:14" ht="15" thickBot="1">
      <c r="A196" s="2238"/>
      <c r="B196" s="1390"/>
      <c r="C196" s="128" t="s">
        <v>13</v>
      </c>
      <c r="D196" s="131">
        <f t="shared" ref="D196:L196" si="22">SUM(D189:D195)</f>
        <v>60</v>
      </c>
      <c r="E196" s="108">
        <f t="shared" si="22"/>
        <v>20</v>
      </c>
      <c r="F196" s="108">
        <f t="shared" si="22"/>
        <v>0</v>
      </c>
      <c r="G196" s="280">
        <f t="shared" si="22"/>
        <v>80</v>
      </c>
      <c r="H196" s="107">
        <f t="shared" si="22"/>
        <v>0</v>
      </c>
      <c r="I196" s="108">
        <f t="shared" si="22"/>
        <v>0</v>
      </c>
      <c r="J196" s="108">
        <f t="shared" si="22"/>
        <v>55</v>
      </c>
      <c r="K196" s="108">
        <f t="shared" si="22"/>
        <v>5</v>
      </c>
      <c r="L196" s="109">
        <f t="shared" si="22"/>
        <v>20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860" t="s">
        <v>129</v>
      </c>
      <c r="B201" s="285" t="s">
        <v>109</v>
      </c>
      <c r="C201" s="286" t="s">
        <v>9</v>
      </c>
      <c r="D201" s="828" t="s">
        <v>130</v>
      </c>
      <c r="E201" s="288" t="s">
        <v>131</v>
      </c>
      <c r="F201" s="288" t="s">
        <v>132</v>
      </c>
      <c r="G201" s="286" t="s">
        <v>133</v>
      </c>
      <c r="H201" s="861" t="s">
        <v>134</v>
      </c>
      <c r="I201" s="829" t="s">
        <v>135</v>
      </c>
      <c r="J201" s="830" t="s">
        <v>136</v>
      </c>
      <c r="K201" s="288" t="s">
        <v>137</v>
      </c>
      <c r="L201" s="292" t="s">
        <v>138</v>
      </c>
    </row>
    <row r="202" spans="1:14" ht="15" customHeight="1">
      <c r="A202" s="2239">
        <v>0</v>
      </c>
      <c r="B202" s="2240"/>
      <c r="C202" s="73">
        <v>2014</v>
      </c>
      <c r="D202" s="33"/>
      <c r="E202" s="34"/>
      <c r="F202" s="34"/>
      <c r="G202" s="32"/>
      <c r="H202" s="293"/>
      <c r="I202" s="294"/>
      <c r="J202" s="295"/>
      <c r="K202" s="34"/>
      <c r="L202" s="37"/>
    </row>
    <row r="203" spans="1:14">
      <c r="A203" s="2239"/>
      <c r="B203" s="2240"/>
      <c r="C203" s="74">
        <v>2015</v>
      </c>
      <c r="D203" s="40"/>
      <c r="E203" s="41"/>
      <c r="F203" s="41"/>
      <c r="G203" s="39"/>
      <c r="H203" s="296"/>
      <c r="I203" s="297"/>
      <c r="J203" s="298"/>
      <c r="K203" s="41"/>
      <c r="L203" s="85"/>
    </row>
    <row r="204" spans="1:14">
      <c r="A204" s="2239"/>
      <c r="B204" s="2240"/>
      <c r="C204" s="74">
        <v>2016</v>
      </c>
      <c r="D204" s="40"/>
      <c r="E204" s="41"/>
      <c r="F204" s="41"/>
      <c r="G204" s="39"/>
      <c r="H204" s="296"/>
      <c r="I204" s="297"/>
      <c r="J204" s="298"/>
      <c r="K204" s="41"/>
      <c r="L204" s="85"/>
    </row>
    <row r="205" spans="1:14">
      <c r="A205" s="2239"/>
      <c r="B205" s="2240"/>
      <c r="C205" s="74">
        <v>2017</v>
      </c>
      <c r="D205" s="40"/>
      <c r="E205" s="41"/>
      <c r="F205" s="41"/>
      <c r="G205" s="39"/>
      <c r="H205" s="296"/>
      <c r="I205" s="297"/>
      <c r="J205" s="298"/>
      <c r="K205" s="41"/>
      <c r="L205" s="85"/>
    </row>
    <row r="206" spans="1:14">
      <c r="A206" s="2239"/>
      <c r="B206" s="2240"/>
      <c r="C206" s="74">
        <v>2018</v>
      </c>
      <c r="D206" s="40"/>
      <c r="E206" s="41"/>
      <c r="F206" s="41"/>
      <c r="G206" s="39"/>
      <c r="H206" s="296"/>
      <c r="I206" s="297"/>
      <c r="J206" s="298"/>
      <c r="K206" s="41"/>
      <c r="L206" s="85"/>
    </row>
    <row r="207" spans="1:14">
      <c r="A207" s="2239"/>
      <c r="B207" s="2240"/>
      <c r="C207" s="74">
        <v>2019</v>
      </c>
      <c r="D207" s="40"/>
      <c r="E207" s="41"/>
      <c r="F207" s="41"/>
      <c r="G207" s="39"/>
      <c r="H207" s="296"/>
      <c r="I207" s="297"/>
      <c r="J207" s="298"/>
      <c r="K207" s="41"/>
      <c r="L207" s="85"/>
    </row>
    <row r="208" spans="1:14">
      <c r="A208" s="2239"/>
      <c r="B208" s="2240"/>
      <c r="C208" s="74">
        <v>2020</v>
      </c>
      <c r="D208" s="299"/>
      <c r="E208" s="300"/>
      <c r="F208" s="300"/>
      <c r="G208" s="301"/>
      <c r="H208" s="302"/>
      <c r="I208" s="303"/>
      <c r="J208" s="304"/>
      <c r="K208" s="300"/>
      <c r="L208" s="305"/>
    </row>
    <row r="209" spans="1:12" ht="20.25" customHeight="1" thickBot="1">
      <c r="A209" s="2241"/>
      <c r="B209" s="2242"/>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862" t="s">
        <v>139</v>
      </c>
      <c r="B212" s="307" t="s">
        <v>140</v>
      </c>
      <c r="C212" s="308">
        <v>2014</v>
      </c>
      <c r="D212" s="309">
        <v>2015</v>
      </c>
      <c r="E212" s="309">
        <v>2016</v>
      </c>
      <c r="F212" s="309">
        <v>2017</v>
      </c>
      <c r="G212" s="309">
        <v>2018</v>
      </c>
      <c r="H212" s="309">
        <v>2019</v>
      </c>
      <c r="I212" s="310">
        <v>2020</v>
      </c>
    </row>
    <row r="213" spans="1:12" ht="15" customHeight="1">
      <c r="A213" t="s">
        <v>141</v>
      </c>
      <c r="B213" s="1498" t="s">
        <v>322</v>
      </c>
      <c r="C213" s="73"/>
      <c r="D213" s="127"/>
      <c r="E213" s="127">
        <v>3598</v>
      </c>
      <c r="F213" s="127"/>
      <c r="G213" s="127"/>
      <c r="H213" s="127"/>
      <c r="I213" s="311"/>
    </row>
    <row r="214" spans="1:12">
      <c r="A214" t="s">
        <v>142</v>
      </c>
      <c r="B214" s="1499"/>
      <c r="C214" s="73"/>
      <c r="D214" s="127"/>
      <c r="E214" s="127">
        <v>2898</v>
      </c>
      <c r="F214" s="127"/>
      <c r="G214" s="127"/>
      <c r="H214" s="127"/>
      <c r="I214" s="311"/>
    </row>
    <row r="215" spans="1:12">
      <c r="A215" t="s">
        <v>143</v>
      </c>
      <c r="B215" s="1499"/>
      <c r="C215" s="73"/>
      <c r="D215" s="127"/>
      <c r="E215" s="127">
        <v>0</v>
      </c>
      <c r="F215" s="127"/>
      <c r="G215" s="127"/>
      <c r="H215" s="127"/>
      <c r="I215" s="311"/>
    </row>
    <row r="216" spans="1:12">
      <c r="A216" t="s">
        <v>144</v>
      </c>
      <c r="B216" s="1499"/>
      <c r="C216" s="73"/>
      <c r="D216" s="127"/>
      <c r="E216" s="127">
        <v>0</v>
      </c>
      <c r="F216" s="127"/>
      <c r="G216" s="127"/>
      <c r="H216" s="127"/>
      <c r="I216" s="311"/>
    </row>
    <row r="217" spans="1:12">
      <c r="A217" t="s">
        <v>145</v>
      </c>
      <c r="B217" s="1499"/>
      <c r="C217" s="73"/>
      <c r="D217" s="127"/>
      <c r="E217" s="127">
        <v>700</v>
      </c>
      <c r="F217" s="127"/>
      <c r="G217" s="127"/>
      <c r="H217" s="127"/>
      <c r="I217" s="311"/>
    </row>
    <row r="218" spans="1:12" ht="28.8">
      <c r="A218" s="31" t="s">
        <v>146</v>
      </c>
      <c r="B218" s="1499"/>
      <c r="C218" s="73"/>
      <c r="D218" s="127"/>
      <c r="E218" s="127">
        <v>8400</v>
      </c>
      <c r="F218" s="127"/>
      <c r="G218" s="127"/>
      <c r="H218" s="127"/>
      <c r="I218" s="311"/>
    </row>
    <row r="219" spans="1:12" ht="80.25" customHeight="1" thickBot="1">
      <c r="A219" s="312"/>
      <c r="B219" s="1500"/>
      <c r="C219" s="45" t="s">
        <v>13</v>
      </c>
      <c r="D219" s="313">
        <f>SUM(D214:D218)</f>
        <v>0</v>
      </c>
      <c r="E219" s="313">
        <f t="shared" ref="E219:I219" si="24">SUM(E214:E218)</f>
        <v>11998</v>
      </c>
      <c r="F219" s="313">
        <f t="shared" si="24"/>
        <v>0</v>
      </c>
      <c r="G219" s="313">
        <f t="shared" si="24"/>
        <v>0</v>
      </c>
      <c r="H219" s="313">
        <f t="shared" si="24"/>
        <v>0</v>
      </c>
      <c r="I219" s="313">
        <f t="shared" si="24"/>
        <v>0</v>
      </c>
    </row>
    <row r="227" spans="1:1">
      <c r="A227" s="31"/>
    </row>
  </sheetData>
  <mergeCells count="63">
    <mergeCell ref="A189:A196"/>
    <mergeCell ref="B189:B196"/>
    <mergeCell ref="A202:B209"/>
    <mergeCell ref="B213:B219"/>
    <mergeCell ref="I176:O176"/>
    <mergeCell ref="A178:A185"/>
    <mergeCell ref="B178:B185"/>
    <mergeCell ref="A187:A188"/>
    <mergeCell ref="B187:B188"/>
    <mergeCell ref="C187:C188"/>
    <mergeCell ref="D187:G187"/>
    <mergeCell ref="H187:L187"/>
    <mergeCell ref="A176:A177"/>
    <mergeCell ref="B176:B177"/>
    <mergeCell ref="C176:C177"/>
    <mergeCell ref="B129:B130"/>
    <mergeCell ref="A131:B137"/>
    <mergeCell ref="A142:A143"/>
    <mergeCell ref="A155:B162"/>
    <mergeCell ref="A165:B172"/>
    <mergeCell ref="J142:N142"/>
    <mergeCell ref="A153:A154"/>
    <mergeCell ref="B153:B154"/>
    <mergeCell ref="C153:C154"/>
    <mergeCell ref="A144:B151"/>
    <mergeCell ref="B142:B143"/>
    <mergeCell ref="C142:C143"/>
    <mergeCell ref="C118:C119"/>
    <mergeCell ref="B107:B108"/>
    <mergeCell ref="C96:C97"/>
    <mergeCell ref="D96:E96"/>
    <mergeCell ref="A98:B105"/>
    <mergeCell ref="C107:C108"/>
    <mergeCell ref="D107:D108"/>
    <mergeCell ref="D118:D119"/>
    <mergeCell ref="A120:B127"/>
    <mergeCell ref="A129:A130"/>
    <mergeCell ref="A60:A61"/>
    <mergeCell ref="C60:C61"/>
    <mergeCell ref="D60:D61"/>
    <mergeCell ref="A62:A69"/>
    <mergeCell ref="B62:B69"/>
    <mergeCell ref="A72:B79"/>
    <mergeCell ref="A85:A92"/>
    <mergeCell ref="B85:B92"/>
    <mergeCell ref="A96:A97"/>
    <mergeCell ref="B96:B97"/>
    <mergeCell ref="A109:B116"/>
    <mergeCell ref="A107:A108"/>
    <mergeCell ref="A118:A119"/>
    <mergeCell ref="B118:B119"/>
    <mergeCell ref="A28:A35"/>
    <mergeCell ref="B28:B35"/>
    <mergeCell ref="A40:A47"/>
    <mergeCell ref="B40:B47"/>
    <mergeCell ref="A50:A58"/>
    <mergeCell ref="B50:B58"/>
    <mergeCell ref="D26:G26"/>
    <mergeCell ref="B1:J1"/>
    <mergeCell ref="F3:O3"/>
    <mergeCell ref="A4:O10"/>
    <mergeCell ref="D15:G15"/>
    <mergeCell ref="A17:B2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dimension ref="A1:Y227"/>
  <sheetViews>
    <sheetView topLeftCell="A211"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323</v>
      </c>
      <c r="C1" s="1471"/>
      <c r="D1" s="1471"/>
      <c r="E1" s="1471"/>
      <c r="F1" s="1471"/>
    </row>
    <row r="2" spans="1:25" s="2" customFormat="1" ht="20.100000000000001" customHeight="1" thickBot="1"/>
    <row r="3" spans="1:25" s="5" customFormat="1" ht="20.100000000000001" customHeight="1">
      <c r="A3" s="685" t="s">
        <v>2</v>
      </c>
      <c r="B3" s="686"/>
      <c r="C3" s="686"/>
      <c r="D3" s="686"/>
      <c r="E3" s="686"/>
      <c r="F3" s="2256"/>
      <c r="G3" s="2256"/>
      <c r="H3" s="2256"/>
      <c r="I3" s="2256"/>
      <c r="J3" s="2256"/>
      <c r="K3" s="2256"/>
      <c r="L3" s="2256"/>
      <c r="M3" s="2256"/>
      <c r="N3" s="2256"/>
      <c r="O3" s="2257"/>
    </row>
    <row r="4" spans="1:25" s="5" customFormat="1" ht="20.100000000000001" customHeight="1">
      <c r="A4" s="1982" t="s">
        <v>3</v>
      </c>
      <c r="B4" s="1475"/>
      <c r="C4" s="1475"/>
      <c r="D4" s="1475"/>
      <c r="E4" s="1475"/>
      <c r="F4" s="1475"/>
      <c r="G4" s="1475"/>
      <c r="H4" s="1475"/>
      <c r="I4" s="1475"/>
      <c r="J4" s="1475"/>
      <c r="K4" s="1475"/>
      <c r="L4" s="1475"/>
      <c r="M4" s="1475"/>
      <c r="N4" s="1475"/>
      <c r="O4" s="1476"/>
    </row>
    <row r="5" spans="1:25" s="5" customFormat="1" ht="20.100000000000001" customHeight="1">
      <c r="A5" s="1982"/>
      <c r="B5" s="1475"/>
      <c r="C5" s="1475"/>
      <c r="D5" s="1475"/>
      <c r="E5" s="1475"/>
      <c r="F5" s="1475"/>
      <c r="G5" s="1475"/>
      <c r="H5" s="1475"/>
      <c r="I5" s="1475"/>
      <c r="J5" s="1475"/>
      <c r="K5" s="1475"/>
      <c r="L5" s="1475"/>
      <c r="M5" s="1475"/>
      <c r="N5" s="1475"/>
      <c r="O5" s="1476"/>
    </row>
    <row r="6" spans="1:25" s="5" customFormat="1" ht="20.100000000000001" customHeight="1">
      <c r="A6" s="1982"/>
      <c r="B6" s="1475"/>
      <c r="C6" s="1475"/>
      <c r="D6" s="1475"/>
      <c r="E6" s="1475"/>
      <c r="F6" s="1475"/>
      <c r="G6" s="1475"/>
      <c r="H6" s="1475"/>
      <c r="I6" s="1475"/>
      <c r="J6" s="1475"/>
      <c r="K6" s="1475"/>
      <c r="L6" s="1475"/>
      <c r="M6" s="1475"/>
      <c r="N6" s="1475"/>
      <c r="O6" s="1476"/>
    </row>
    <row r="7" spans="1:25" s="5" customFormat="1" ht="20.100000000000001" customHeight="1">
      <c r="A7" s="1982"/>
      <c r="B7" s="1475"/>
      <c r="C7" s="1475"/>
      <c r="D7" s="1475"/>
      <c r="E7" s="1475"/>
      <c r="F7" s="1475"/>
      <c r="G7" s="1475"/>
      <c r="H7" s="1475"/>
      <c r="I7" s="1475"/>
      <c r="J7" s="1475"/>
      <c r="K7" s="1475"/>
      <c r="L7" s="1475"/>
      <c r="M7" s="1475"/>
      <c r="N7" s="1475"/>
      <c r="O7" s="1476"/>
    </row>
    <row r="8" spans="1:25" s="5" customFormat="1" ht="20.100000000000001" customHeight="1">
      <c r="A8" s="1982"/>
      <c r="B8" s="1475"/>
      <c r="C8" s="1475"/>
      <c r="D8" s="1475"/>
      <c r="E8" s="1475"/>
      <c r="F8" s="1475"/>
      <c r="G8" s="1475"/>
      <c r="H8" s="1475"/>
      <c r="I8" s="1475"/>
      <c r="J8" s="1475"/>
      <c r="K8" s="1475"/>
      <c r="L8" s="1475"/>
      <c r="M8" s="1475"/>
      <c r="N8" s="1475"/>
      <c r="O8" s="1476"/>
    </row>
    <row r="9" spans="1:25" s="5" customFormat="1" ht="20.100000000000001" customHeight="1">
      <c r="A9" s="1982"/>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687"/>
      <c r="B15" s="688"/>
      <c r="C15" s="11"/>
      <c r="D15" s="1919" t="s">
        <v>5</v>
      </c>
      <c r="E15" s="1536"/>
      <c r="F15" s="1536"/>
      <c r="G15" s="1536"/>
      <c r="H15" s="689"/>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2</v>
      </c>
      <c r="E19" s="41"/>
      <c r="F19" s="41"/>
      <c r="G19" s="35">
        <f t="shared" si="0"/>
        <v>2</v>
      </c>
      <c r="H19" s="42">
        <v>2</v>
      </c>
      <c r="I19" s="41"/>
      <c r="J19" s="41"/>
      <c r="K19" s="41"/>
      <c r="L19" s="41"/>
      <c r="M19" s="41"/>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2</v>
      </c>
      <c r="E24" s="47">
        <f>SUM(E17:E23)</f>
        <v>0</v>
      </c>
      <c r="F24" s="47">
        <f>SUM(F17:F23)</f>
        <v>0</v>
      </c>
      <c r="G24" s="48">
        <f>SUM(D24:F24)</f>
        <v>2</v>
      </c>
      <c r="H24" s="49">
        <f>SUM(H17:H23)</f>
        <v>2</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687"/>
      <c r="B26" s="688"/>
      <c r="C26" s="53"/>
      <c r="D26" s="2258" t="s">
        <v>5</v>
      </c>
      <c r="E26" s="1540"/>
      <c r="F26" s="1540"/>
      <c r="G26" s="1541"/>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324</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40</v>
      </c>
      <c r="E30" s="41"/>
      <c r="F30" s="41"/>
      <c r="G30" s="59">
        <f t="shared" si="2"/>
        <v>40</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40</v>
      </c>
      <c r="E35" s="47">
        <f>SUM(E28:E34)</f>
        <v>0</v>
      </c>
      <c r="F35" s="47">
        <f>SUM(F28:F34)</f>
        <v>0</v>
      </c>
      <c r="G35" s="51">
        <f t="shared" si="2"/>
        <v>40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651" t="s">
        <v>24</v>
      </c>
      <c r="B39" s="652" t="s">
        <v>8</v>
      </c>
      <c r="C39" s="69" t="s">
        <v>9</v>
      </c>
      <c r="D39" s="690" t="s">
        <v>25</v>
      </c>
      <c r="E39" s="71" t="s">
        <v>26</v>
      </c>
      <c r="F39" s="72"/>
      <c r="G39" s="30"/>
      <c r="H39" s="30"/>
    </row>
    <row r="40" spans="1:17">
      <c r="A40" s="1407" t="s">
        <v>325</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0</v>
      </c>
      <c r="E47" s="75">
        <f>SUM(E40:E46)</f>
        <v>0</v>
      </c>
      <c r="F47" s="76"/>
      <c r="G47" s="38"/>
      <c r="H47" s="38"/>
    </row>
    <row r="48" spans="1:17" s="38" customFormat="1" ht="15" thickBot="1">
      <c r="A48" s="691"/>
      <c r="B48" s="78"/>
      <c r="C48" s="79"/>
    </row>
    <row r="49" spans="1:17" ht="83.25" customHeight="1">
      <c r="A49" s="692" t="s">
        <v>27</v>
      </c>
      <c r="B49" s="652" t="s">
        <v>8</v>
      </c>
      <c r="C49" s="81" t="s">
        <v>9</v>
      </c>
      <c r="D49" s="690" t="s">
        <v>28</v>
      </c>
      <c r="E49" s="82" t="s">
        <v>29</v>
      </c>
      <c r="F49" s="82" t="s">
        <v>30</v>
      </c>
      <c r="G49" s="82" t="s">
        <v>31</v>
      </c>
      <c r="H49" s="82" t="s">
        <v>32</v>
      </c>
      <c r="I49" s="82" t="s">
        <v>33</v>
      </c>
      <c r="J49" s="82" t="s">
        <v>34</v>
      </c>
      <c r="K49" s="83" t="s">
        <v>35</v>
      </c>
    </row>
    <row r="50" spans="1:17" ht="17.25" customHeight="1">
      <c r="A50" s="1405"/>
      <c r="B50" s="1412"/>
      <c r="C50" s="84" t="s">
        <v>36</v>
      </c>
      <c r="D50" s="33"/>
      <c r="E50" s="34"/>
      <c r="F50" s="34"/>
      <c r="G50" s="34"/>
      <c r="H50" s="34"/>
      <c r="I50" s="34"/>
      <c r="J50" s="34"/>
      <c r="K50" s="37"/>
    </row>
    <row r="51" spans="1:17" ht="15" customHeight="1">
      <c r="A51" s="1407"/>
      <c r="B51" s="1414"/>
      <c r="C51" s="74">
        <v>2014</v>
      </c>
      <c r="D51" s="40"/>
      <c r="E51" s="41"/>
      <c r="F51" s="41"/>
      <c r="G51" s="41"/>
      <c r="H51" s="41"/>
      <c r="I51" s="41"/>
      <c r="J51" s="41"/>
      <c r="K51" s="85"/>
    </row>
    <row r="52" spans="1:17">
      <c r="A52" s="1407"/>
      <c r="B52" s="1414"/>
      <c r="C52" s="74">
        <v>2015</v>
      </c>
      <c r="D52" s="40"/>
      <c r="E52" s="41"/>
      <c r="F52" s="41"/>
      <c r="G52" s="41"/>
      <c r="H52" s="41"/>
      <c r="I52" s="41"/>
      <c r="J52" s="41"/>
      <c r="K52" s="85"/>
    </row>
    <row r="53" spans="1:17">
      <c r="A53" s="1407"/>
      <c r="B53" s="1414"/>
      <c r="C53" s="74">
        <v>2016</v>
      </c>
      <c r="D53" s="40"/>
      <c r="E53" s="41"/>
      <c r="F53" s="41"/>
      <c r="G53" s="41"/>
      <c r="H53" s="41"/>
      <c r="I53" s="41"/>
      <c r="J53" s="41"/>
      <c r="K53" s="85"/>
    </row>
    <row r="54" spans="1:17">
      <c r="A54" s="1407"/>
      <c r="B54" s="1414"/>
      <c r="C54" s="74">
        <v>2017</v>
      </c>
      <c r="D54" s="40"/>
      <c r="E54" s="41"/>
      <c r="F54" s="41"/>
      <c r="G54" s="41"/>
      <c r="H54" s="41"/>
      <c r="I54" s="41"/>
      <c r="J54" s="41"/>
      <c r="K54" s="85"/>
    </row>
    <row r="55" spans="1:17">
      <c r="A55" s="1407"/>
      <c r="B55" s="1414"/>
      <c r="C55" s="74">
        <v>2018</v>
      </c>
      <c r="D55" s="40"/>
      <c r="E55" s="41"/>
      <c r="F55" s="41"/>
      <c r="G55" s="41"/>
      <c r="H55" s="41"/>
      <c r="I55" s="41"/>
      <c r="J55" s="41"/>
      <c r="K55" s="85"/>
    </row>
    <row r="56" spans="1:17">
      <c r="A56" s="1407"/>
      <c r="B56" s="1414"/>
      <c r="C56" s="74">
        <v>2019</v>
      </c>
      <c r="D56" s="40"/>
      <c r="E56" s="41"/>
      <c r="F56" s="41"/>
      <c r="G56" s="41"/>
      <c r="H56" s="41"/>
      <c r="I56" s="41"/>
      <c r="J56" s="41"/>
      <c r="K56" s="85"/>
    </row>
    <row r="57" spans="1:17">
      <c r="A57" s="1407"/>
      <c r="B57" s="1414"/>
      <c r="C57" s="74">
        <v>2020</v>
      </c>
      <c r="D57" s="40"/>
      <c r="E57" s="41"/>
      <c r="F57" s="41"/>
      <c r="G57" s="41"/>
      <c r="H57" s="41"/>
      <c r="I57" s="41"/>
      <c r="J57" s="41"/>
      <c r="K57" s="86"/>
    </row>
    <row r="58" spans="1:17"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7" ht="15" thickBot="1"/>
    <row r="60" spans="1:17" ht="21" customHeight="1">
      <c r="A60" s="1542" t="s">
        <v>37</v>
      </c>
      <c r="B60" s="693"/>
      <c r="C60" s="1543" t="s">
        <v>9</v>
      </c>
      <c r="D60" s="2255" t="s">
        <v>38</v>
      </c>
      <c r="E60" s="648" t="s">
        <v>6</v>
      </c>
      <c r="F60" s="649"/>
      <c r="G60" s="649"/>
      <c r="H60" s="649"/>
      <c r="I60" s="649"/>
      <c r="J60" s="649"/>
      <c r="K60" s="649"/>
      <c r="L60" s="650"/>
    </row>
    <row r="61" spans="1:17"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7">
      <c r="A62" s="1431"/>
      <c r="B62" s="1425"/>
      <c r="C62" s="98">
        <v>2014</v>
      </c>
      <c r="D62" s="99"/>
      <c r="E62" s="100"/>
      <c r="F62" s="101"/>
      <c r="G62" s="101"/>
      <c r="H62" s="101"/>
      <c r="I62" s="101"/>
      <c r="J62" s="101"/>
      <c r="K62" s="101"/>
      <c r="L62" s="37"/>
      <c r="M62" s="8"/>
      <c r="N62" s="8"/>
      <c r="O62" s="8"/>
    </row>
    <row r="63" spans="1:17">
      <c r="A63" s="1424"/>
      <c r="B63" s="1425"/>
      <c r="C63" s="102">
        <v>2015</v>
      </c>
      <c r="D63" s="103"/>
      <c r="E63" s="104"/>
      <c r="F63" s="41"/>
      <c r="G63" s="41"/>
      <c r="H63" s="41"/>
      <c r="I63" s="41"/>
      <c r="J63" s="41"/>
      <c r="K63" s="41"/>
      <c r="L63" s="85"/>
      <c r="M63" s="8"/>
      <c r="N63" s="8"/>
      <c r="O63" s="8"/>
    </row>
    <row r="64" spans="1:17">
      <c r="A64" s="1424"/>
      <c r="B64" s="1425"/>
      <c r="C64" s="102">
        <v>2016</v>
      </c>
      <c r="D64" s="103">
        <v>2</v>
      </c>
      <c r="E64" s="104">
        <v>2</v>
      </c>
      <c r="F64" s="41"/>
      <c r="G64" s="41"/>
      <c r="H64" s="41"/>
      <c r="I64" s="41"/>
      <c r="J64" s="41"/>
      <c r="K64" s="41"/>
      <c r="L64" s="85"/>
      <c r="M64" s="38"/>
      <c r="N64" s="38"/>
      <c r="O64" s="38"/>
      <c r="P64" s="66"/>
      <c r="Q64" s="66"/>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2</v>
      </c>
      <c r="E69" s="107">
        <f>SUM(E62:E68)</f>
        <v>2</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651" t="s">
        <v>39</v>
      </c>
      <c r="B71" s="652" t="s">
        <v>8</v>
      </c>
      <c r="C71" s="69" t="s">
        <v>9</v>
      </c>
      <c r="D71" s="115" t="s">
        <v>40</v>
      </c>
      <c r="E71" s="115" t="s">
        <v>41</v>
      </c>
      <c r="F71" s="116" t="s">
        <v>42</v>
      </c>
      <c r="G71" s="653"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v>2</v>
      </c>
      <c r="F74" s="127"/>
      <c r="G74" s="124">
        <f t="shared" si="5"/>
        <v>2</v>
      </c>
      <c r="H74" s="40">
        <v>2</v>
      </c>
      <c r="I74" s="40"/>
      <c r="J74" s="41"/>
      <c r="K74" s="41"/>
      <c r="L74" s="41"/>
      <c r="M74" s="41"/>
      <c r="N74" s="41"/>
      <c r="O74" s="85"/>
      <c r="P74" s="66"/>
      <c r="Q74" s="66"/>
      <c r="R74" s="66"/>
      <c r="S74" s="66"/>
      <c r="T74" s="66"/>
    </row>
    <row r="75" spans="1:20">
      <c r="A75" s="1387"/>
      <c r="B75" s="1425"/>
      <c r="C75" s="74">
        <v>2017</v>
      </c>
      <c r="D75" s="127"/>
      <c r="E75" s="127"/>
      <c r="F75" s="127"/>
      <c r="G75" s="124">
        <f t="shared" si="5"/>
        <v>0</v>
      </c>
      <c r="H75" s="40"/>
      <c r="I75" s="40"/>
      <c r="J75" s="41"/>
      <c r="K75" s="41"/>
      <c r="L75" s="41"/>
      <c r="M75" s="41"/>
      <c r="N75" s="41"/>
      <c r="O75" s="85"/>
      <c r="P75" s="66"/>
      <c r="Q75" s="66"/>
      <c r="R75" s="66"/>
      <c r="S75" s="66"/>
      <c r="T75" s="66"/>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2</v>
      </c>
      <c r="F79" s="106">
        <f>SUM(F72:F78)</f>
        <v>0</v>
      </c>
      <c r="G79" s="129">
        <f>SUM(G72:G78)</f>
        <v>2</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654" t="s">
        <v>45</v>
      </c>
      <c r="B84" s="655" t="s">
        <v>46</v>
      </c>
      <c r="C84" s="141" t="s">
        <v>9</v>
      </c>
      <c r="D84" s="656"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525" t="s">
        <v>56</v>
      </c>
      <c r="B96" s="1526" t="s">
        <v>57</v>
      </c>
      <c r="C96" s="1530" t="s">
        <v>9</v>
      </c>
      <c r="D96" s="2259" t="s">
        <v>58</v>
      </c>
      <c r="E96" s="1662"/>
      <c r="F96" s="657" t="s">
        <v>59</v>
      </c>
      <c r="G96" s="658"/>
      <c r="H96" s="658"/>
      <c r="I96" s="658"/>
      <c r="J96" s="658"/>
      <c r="K96" s="658"/>
      <c r="L96" s="658"/>
      <c r="M96" s="659"/>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525" t="s">
        <v>64</v>
      </c>
      <c r="B107" s="1526" t="s">
        <v>57</v>
      </c>
      <c r="C107" s="1530" t="s">
        <v>9</v>
      </c>
      <c r="D107" s="2260" t="s">
        <v>65</v>
      </c>
      <c r="E107" s="657" t="s">
        <v>66</v>
      </c>
      <c r="F107" s="658"/>
      <c r="G107" s="658"/>
      <c r="H107" s="658"/>
      <c r="I107" s="658"/>
      <c r="J107" s="658"/>
      <c r="K107" s="658"/>
      <c r="L107" s="659"/>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525" t="s">
        <v>67</v>
      </c>
      <c r="B118" s="1526" t="s">
        <v>57</v>
      </c>
      <c r="C118" s="1530" t="s">
        <v>9</v>
      </c>
      <c r="D118" s="2260" t="s">
        <v>68</v>
      </c>
      <c r="E118" s="657" t="s">
        <v>66</v>
      </c>
      <c r="F118" s="658"/>
      <c r="G118" s="658"/>
      <c r="H118" s="658"/>
      <c r="I118" s="658"/>
      <c r="J118" s="658"/>
      <c r="K118" s="658"/>
      <c r="L118" s="659"/>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525" t="s">
        <v>69</v>
      </c>
      <c r="B129" s="1526" t="s">
        <v>57</v>
      </c>
      <c r="C129" s="660" t="s">
        <v>9</v>
      </c>
      <c r="D129" s="661" t="s">
        <v>70</v>
      </c>
      <c r="E129" s="662"/>
      <c r="F129" s="662"/>
      <c r="G129" s="663"/>
      <c r="H129" s="177"/>
      <c r="I129" s="177"/>
      <c r="J129" s="177"/>
      <c r="K129" s="177"/>
      <c r="L129" s="177"/>
      <c r="M129" s="177"/>
      <c r="N129" s="177"/>
    </row>
    <row r="130" spans="1:16" ht="77.25" customHeight="1">
      <c r="A130" s="1441"/>
      <c r="B130" s="1443"/>
      <c r="C130" s="561"/>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527" t="s">
        <v>75</v>
      </c>
      <c r="B142" s="1522" t="s">
        <v>57</v>
      </c>
      <c r="C142" s="1524" t="s">
        <v>9</v>
      </c>
      <c r="D142" s="664" t="s">
        <v>76</v>
      </c>
      <c r="E142" s="665"/>
      <c r="F142" s="665"/>
      <c r="G142" s="665"/>
      <c r="H142" s="665"/>
      <c r="I142" s="666"/>
      <c r="J142" s="1518" t="s">
        <v>77</v>
      </c>
      <c r="K142" s="1519"/>
      <c r="L142" s="1519"/>
      <c r="M142" s="1519"/>
      <c r="N142" s="152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521" t="s">
        <v>88</v>
      </c>
      <c r="B153" s="1522" t="s">
        <v>57</v>
      </c>
      <c r="C153" s="1523" t="s">
        <v>9</v>
      </c>
      <c r="D153" s="667" t="s">
        <v>89</v>
      </c>
      <c r="E153" s="667"/>
      <c r="F153" s="668"/>
      <c r="G153" s="668"/>
      <c r="H153" s="667" t="s">
        <v>90</v>
      </c>
      <c r="I153" s="667"/>
      <c r="J153" s="669"/>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670"/>
      <c r="F163" s="157"/>
      <c r="G163" s="157"/>
      <c r="H163" s="157"/>
      <c r="I163" s="157"/>
      <c r="J163" s="233"/>
      <c r="K163" s="234"/>
    </row>
    <row r="164" spans="1:18" ht="95.25" customHeight="1">
      <c r="A164" s="671" t="s">
        <v>97</v>
      </c>
      <c r="B164" s="236" t="s">
        <v>98</v>
      </c>
      <c r="C164" s="672" t="s">
        <v>9</v>
      </c>
      <c r="D164" s="238" t="s">
        <v>99</v>
      </c>
      <c r="E164" s="238" t="s">
        <v>100</v>
      </c>
      <c r="F164" s="673" t="s">
        <v>101</v>
      </c>
      <c r="G164" s="238" t="s">
        <v>102</v>
      </c>
      <c r="H164" s="238" t="s">
        <v>103</v>
      </c>
      <c r="I164" s="240" t="s">
        <v>104</v>
      </c>
      <c r="J164" s="674" t="s">
        <v>105</v>
      </c>
      <c r="K164" s="674"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510" t="s">
        <v>108</v>
      </c>
      <c r="B176" s="1502" t="s">
        <v>109</v>
      </c>
      <c r="C176" s="1511" t="s">
        <v>9</v>
      </c>
      <c r="D176" s="675" t="s">
        <v>110</v>
      </c>
      <c r="E176" s="676"/>
      <c r="F176" s="676"/>
      <c r="G176" s="677"/>
      <c r="H176" s="678"/>
      <c r="I176" s="2262" t="s">
        <v>111</v>
      </c>
      <c r="J176" s="1513"/>
      <c r="K176" s="1513"/>
      <c r="L176" s="1513"/>
      <c r="M176" s="1513"/>
      <c r="N176" s="1513"/>
      <c r="O176" s="1514"/>
    </row>
    <row r="177" spans="1:18"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8" ht="15" customHeight="1">
      <c r="A178" s="1424"/>
      <c r="B178" s="1425"/>
      <c r="C178" s="98">
        <v>2014</v>
      </c>
      <c r="D178" s="33"/>
      <c r="E178" s="34"/>
      <c r="F178" s="34"/>
      <c r="G178" s="271">
        <f>SUM(D178:F178)</f>
        <v>0</v>
      </c>
      <c r="H178" s="147"/>
      <c r="I178" s="147"/>
      <c r="J178" s="34"/>
      <c r="K178" s="34"/>
      <c r="L178" s="34"/>
      <c r="M178" s="34"/>
      <c r="N178" s="34"/>
      <c r="O178" s="37"/>
    </row>
    <row r="179" spans="1:18">
      <c r="A179" s="1424"/>
      <c r="B179" s="1425"/>
      <c r="C179" s="102">
        <v>2015</v>
      </c>
      <c r="D179" s="40"/>
      <c r="E179" s="41"/>
      <c r="F179" s="41"/>
      <c r="G179" s="271">
        <f t="shared" ref="G179:G184" si="19">SUM(D179:F179)</f>
        <v>0</v>
      </c>
      <c r="H179" s="272"/>
      <c r="I179" s="104"/>
      <c r="J179" s="41"/>
      <c r="K179" s="41"/>
      <c r="L179" s="41"/>
      <c r="M179" s="41"/>
      <c r="N179" s="41"/>
      <c r="O179" s="85"/>
    </row>
    <row r="180" spans="1:18">
      <c r="A180" s="1424"/>
      <c r="B180" s="1425"/>
      <c r="C180" s="102">
        <v>2016</v>
      </c>
      <c r="D180" s="40">
        <v>1</v>
      </c>
      <c r="E180" s="41"/>
      <c r="F180" s="41"/>
      <c r="G180" s="271">
        <f t="shared" si="19"/>
        <v>1</v>
      </c>
      <c r="H180" s="272"/>
      <c r="I180" s="104">
        <v>1</v>
      </c>
      <c r="J180" s="41"/>
      <c r="K180" s="41"/>
      <c r="L180" s="41"/>
      <c r="M180" s="41"/>
      <c r="N180" s="41"/>
      <c r="O180" s="85"/>
      <c r="P180" s="66"/>
      <c r="Q180" s="66"/>
    </row>
    <row r="181" spans="1:18">
      <c r="A181" s="1424"/>
      <c r="B181" s="1425"/>
      <c r="C181" s="102">
        <v>2017</v>
      </c>
      <c r="D181" s="40"/>
      <c r="E181" s="41"/>
      <c r="F181" s="41"/>
      <c r="G181" s="271">
        <f t="shared" si="19"/>
        <v>0</v>
      </c>
      <c r="H181" s="272"/>
      <c r="I181" s="104"/>
      <c r="J181" s="41"/>
      <c r="K181" s="41"/>
      <c r="L181" s="41"/>
      <c r="M181" s="41"/>
      <c r="N181" s="41"/>
      <c r="O181" s="85"/>
    </row>
    <row r="182" spans="1:18">
      <c r="A182" s="1424"/>
      <c r="B182" s="1425"/>
      <c r="C182" s="102">
        <v>2018</v>
      </c>
      <c r="D182" s="40"/>
      <c r="E182" s="41"/>
      <c r="F182" s="41"/>
      <c r="G182" s="271">
        <f t="shared" si="19"/>
        <v>0</v>
      </c>
      <c r="H182" s="272"/>
      <c r="I182" s="104"/>
      <c r="J182" s="41"/>
      <c r="K182" s="41"/>
      <c r="L182" s="41"/>
      <c r="M182" s="41"/>
      <c r="N182" s="41"/>
      <c r="O182" s="85"/>
    </row>
    <row r="183" spans="1:18">
      <c r="A183" s="1424"/>
      <c r="B183" s="1425"/>
      <c r="C183" s="102">
        <v>2019</v>
      </c>
      <c r="D183" s="40"/>
      <c r="E183" s="41"/>
      <c r="F183" s="41"/>
      <c r="G183" s="271">
        <f t="shared" si="19"/>
        <v>0</v>
      </c>
      <c r="H183" s="272"/>
      <c r="I183" s="104"/>
      <c r="J183" s="41"/>
      <c r="K183" s="41"/>
      <c r="L183" s="41"/>
      <c r="M183" s="41"/>
      <c r="N183" s="41"/>
      <c r="O183" s="85"/>
    </row>
    <row r="184" spans="1:18">
      <c r="A184" s="1424"/>
      <c r="B184" s="1425"/>
      <c r="C184" s="102">
        <v>2020</v>
      </c>
      <c r="D184" s="40"/>
      <c r="E184" s="41"/>
      <c r="F184" s="41"/>
      <c r="G184" s="271">
        <f t="shared" si="19"/>
        <v>0</v>
      </c>
      <c r="H184" s="272"/>
      <c r="I184" s="104"/>
      <c r="J184" s="41"/>
      <c r="K184" s="41"/>
      <c r="L184" s="41"/>
      <c r="M184" s="41"/>
      <c r="N184" s="41"/>
      <c r="O184" s="85"/>
    </row>
    <row r="185" spans="1:18" ht="45" customHeight="1" thickBot="1">
      <c r="A185" s="1426"/>
      <c r="B185" s="1427"/>
      <c r="C185" s="105" t="s">
        <v>13</v>
      </c>
      <c r="D185" s="131">
        <f>SUM(D178:D184)</f>
        <v>1</v>
      </c>
      <c r="E185" s="108">
        <f>SUM(E178:E184)</f>
        <v>0</v>
      </c>
      <c r="F185" s="108">
        <f>SUM(F178:F184)</f>
        <v>0</v>
      </c>
      <c r="G185" s="212">
        <f t="shared" ref="G185:O185" si="20">SUM(G178:G184)</f>
        <v>1</v>
      </c>
      <c r="H185" s="273">
        <f t="shared" si="20"/>
        <v>0</v>
      </c>
      <c r="I185" s="107">
        <f t="shared" si="20"/>
        <v>1</v>
      </c>
      <c r="J185" s="108">
        <f t="shared" si="20"/>
        <v>0</v>
      </c>
      <c r="K185" s="108">
        <f t="shared" si="20"/>
        <v>0</v>
      </c>
      <c r="L185" s="108">
        <f t="shared" si="20"/>
        <v>0</v>
      </c>
      <c r="M185" s="108">
        <f t="shared" si="20"/>
        <v>0</v>
      </c>
      <c r="N185" s="108">
        <f t="shared" si="20"/>
        <v>0</v>
      </c>
      <c r="O185" s="109">
        <f t="shared" si="20"/>
        <v>0</v>
      </c>
    </row>
    <row r="186" spans="1:18" ht="33" customHeight="1" thickBot="1"/>
    <row r="187" spans="1:18" ht="19.5" customHeight="1">
      <c r="A187" s="2263" t="s">
        <v>117</v>
      </c>
      <c r="B187" s="1502" t="s">
        <v>109</v>
      </c>
      <c r="C187" s="1398" t="s">
        <v>9</v>
      </c>
      <c r="D187" s="1400" t="s">
        <v>118</v>
      </c>
      <c r="E187" s="1503"/>
      <c r="F187" s="1503"/>
      <c r="G187" s="1676"/>
      <c r="H187" s="2261" t="s">
        <v>119</v>
      </c>
      <c r="I187" s="1398"/>
      <c r="J187" s="1398"/>
      <c r="K187" s="1398"/>
      <c r="L187" s="1404"/>
    </row>
    <row r="188" spans="1:18"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8" ht="15" customHeight="1">
      <c r="A189" s="1506" t="s">
        <v>326</v>
      </c>
      <c r="B189" s="1507"/>
      <c r="C189" s="278">
        <v>2014</v>
      </c>
      <c r="D189" s="125"/>
      <c r="E189" s="101"/>
      <c r="F189" s="101"/>
      <c r="G189" s="279">
        <f>SUM(D189:F189)</f>
        <v>0</v>
      </c>
      <c r="H189" s="100"/>
      <c r="I189" s="101"/>
      <c r="J189" s="101"/>
      <c r="K189" s="101"/>
      <c r="L189" s="126"/>
    </row>
    <row r="190" spans="1:18">
      <c r="A190" s="1508"/>
      <c r="B190" s="1388"/>
      <c r="C190" s="74">
        <v>2015</v>
      </c>
      <c r="D190" s="40"/>
      <c r="E190" s="41"/>
      <c r="F190" s="41"/>
      <c r="G190" s="279">
        <f t="shared" ref="G190:G195" si="21">SUM(D190:F190)</f>
        <v>0</v>
      </c>
      <c r="H190" s="104"/>
      <c r="I190" s="41"/>
      <c r="J190" s="41"/>
      <c r="K190" s="41"/>
      <c r="L190" s="85"/>
    </row>
    <row r="191" spans="1:18">
      <c r="A191" s="1508"/>
      <c r="B191" s="1388"/>
      <c r="C191" s="74">
        <v>2016</v>
      </c>
      <c r="D191" s="40">
        <v>40</v>
      </c>
      <c r="E191" s="41"/>
      <c r="F191" s="41"/>
      <c r="G191" s="279">
        <f t="shared" si="21"/>
        <v>40</v>
      </c>
      <c r="H191" s="104">
        <v>3</v>
      </c>
      <c r="I191" s="41">
        <v>0</v>
      </c>
      <c r="J191" s="41">
        <v>16</v>
      </c>
      <c r="K191" s="41">
        <v>12</v>
      </c>
      <c r="L191" s="85">
        <v>9</v>
      </c>
      <c r="M191" s="66"/>
      <c r="N191" s="66"/>
      <c r="O191" s="66"/>
      <c r="P191" s="66"/>
      <c r="Q191" s="66"/>
      <c r="R191" s="66"/>
    </row>
    <row r="192" spans="1:18">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40</v>
      </c>
      <c r="E196" s="108">
        <f t="shared" si="22"/>
        <v>0</v>
      </c>
      <c r="F196" s="108">
        <f t="shared" si="22"/>
        <v>0</v>
      </c>
      <c r="G196" s="280">
        <f t="shared" si="22"/>
        <v>40</v>
      </c>
      <c r="H196" s="107">
        <f t="shared" si="22"/>
        <v>3</v>
      </c>
      <c r="I196" s="108">
        <f t="shared" si="22"/>
        <v>0</v>
      </c>
      <c r="J196" s="108">
        <f t="shared" si="22"/>
        <v>16</v>
      </c>
      <c r="K196" s="108">
        <f t="shared" si="22"/>
        <v>12</v>
      </c>
      <c r="L196" s="109">
        <f t="shared" si="22"/>
        <v>9</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679" t="s">
        <v>129</v>
      </c>
      <c r="B201" s="285" t="s">
        <v>109</v>
      </c>
      <c r="C201" s="286" t="s">
        <v>9</v>
      </c>
      <c r="D201" s="680" t="s">
        <v>130</v>
      </c>
      <c r="E201" s="288" t="s">
        <v>131</v>
      </c>
      <c r="F201" s="288" t="s">
        <v>132</v>
      </c>
      <c r="G201" s="286" t="s">
        <v>133</v>
      </c>
      <c r="H201" s="681" t="s">
        <v>134</v>
      </c>
      <c r="I201" s="682" t="s">
        <v>135</v>
      </c>
      <c r="J201" s="683"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684" t="s">
        <v>139</v>
      </c>
      <c r="B212" s="307" t="s">
        <v>140</v>
      </c>
      <c r="C212" s="308">
        <v>2014</v>
      </c>
      <c r="D212" s="309">
        <v>2015</v>
      </c>
      <c r="E212" s="309">
        <v>2016</v>
      </c>
      <c r="F212" s="309">
        <v>2017</v>
      </c>
      <c r="G212" s="309">
        <v>2018</v>
      </c>
      <c r="H212" s="309">
        <v>2019</v>
      </c>
      <c r="I212" s="310">
        <v>2020</v>
      </c>
    </row>
    <row r="213" spans="1:12" ht="15" customHeight="1">
      <c r="A213" t="s">
        <v>141</v>
      </c>
      <c r="B213" s="1498" t="s">
        <v>327</v>
      </c>
      <c r="C213" s="73"/>
      <c r="D213" s="127"/>
      <c r="E213" s="127">
        <v>11786.24</v>
      </c>
      <c r="F213" s="127"/>
      <c r="G213" s="127"/>
      <c r="H213" s="127"/>
      <c r="I213" s="311"/>
    </row>
    <row r="214" spans="1:12">
      <c r="A214" t="s">
        <v>142</v>
      </c>
      <c r="B214" s="1499"/>
      <c r="C214" s="73"/>
      <c r="D214" s="127"/>
      <c r="E214" s="127">
        <v>5431.68</v>
      </c>
      <c r="F214" s="127"/>
      <c r="G214" s="127"/>
      <c r="H214" s="127"/>
      <c r="I214" s="311"/>
      <c r="J214" s="66"/>
      <c r="K214" s="66"/>
    </row>
    <row r="215" spans="1:12">
      <c r="A215" t="s">
        <v>143</v>
      </c>
      <c r="B215" s="1499"/>
      <c r="C215" s="73"/>
      <c r="D215" s="127"/>
      <c r="E215" s="127"/>
      <c r="F215" s="127"/>
      <c r="G215" s="127"/>
      <c r="H215" s="127"/>
      <c r="I215" s="311"/>
    </row>
    <row r="216" spans="1:12">
      <c r="A216" t="s">
        <v>144</v>
      </c>
      <c r="B216" s="1499"/>
      <c r="C216" s="73"/>
      <c r="D216" s="127"/>
      <c r="E216" s="127"/>
      <c r="F216" s="127"/>
      <c r="G216" s="127"/>
      <c r="H216" s="127"/>
      <c r="I216" s="311"/>
    </row>
    <row r="217" spans="1:12">
      <c r="A217" t="s">
        <v>145</v>
      </c>
      <c r="B217" s="1499"/>
      <c r="C217" s="73"/>
      <c r="D217" s="127"/>
      <c r="E217" s="127">
        <v>6354.56</v>
      </c>
      <c r="F217" s="127"/>
      <c r="G217" s="127"/>
      <c r="H217" s="127"/>
      <c r="I217" s="311"/>
    </row>
    <row r="218" spans="1:12" ht="28.8">
      <c r="A218" s="31" t="s">
        <v>146</v>
      </c>
      <c r="B218" s="1499"/>
      <c r="C218" s="73"/>
      <c r="D218" s="127"/>
      <c r="E218" s="127">
        <v>65873.100000000006</v>
      </c>
      <c r="F218" s="127"/>
      <c r="G218" s="127"/>
      <c r="H218" s="127"/>
      <c r="I218" s="311"/>
      <c r="J218" s="66"/>
      <c r="K218" s="66"/>
    </row>
    <row r="219" spans="1:12" ht="15" thickBot="1">
      <c r="A219" s="312"/>
      <c r="B219" s="1500"/>
      <c r="C219" s="45" t="s">
        <v>13</v>
      </c>
      <c r="D219" s="313">
        <f>SUM(D214:D218)</f>
        <v>0</v>
      </c>
      <c r="E219" s="313">
        <f t="shared" ref="E219:I219" si="24">SUM(E214:E218)</f>
        <v>77659.340000000011</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dimension ref="A1:Y227"/>
  <sheetViews>
    <sheetView topLeftCell="A43"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2265" t="s">
        <v>328</v>
      </c>
      <c r="C1" s="2266"/>
      <c r="D1" s="2266"/>
      <c r="E1" s="2266"/>
      <c r="F1" s="2266"/>
    </row>
    <row r="2" spans="1:25" s="2" customFormat="1" ht="20.100000000000001" customHeight="1" thickBot="1">
      <c r="B2" s="694" t="s">
        <v>367</v>
      </c>
    </row>
    <row r="3" spans="1:25" s="5" customFormat="1" ht="20.100000000000001" customHeight="1">
      <c r="A3" s="1332" t="s">
        <v>2</v>
      </c>
      <c r="B3" s="1333"/>
      <c r="C3" s="1333"/>
      <c r="D3" s="1333"/>
      <c r="E3" s="1333"/>
      <c r="F3" s="2267"/>
      <c r="G3" s="2267"/>
      <c r="H3" s="2267"/>
      <c r="I3" s="2267"/>
      <c r="J3" s="2267"/>
      <c r="K3" s="2267"/>
      <c r="L3" s="2267"/>
      <c r="M3" s="2267"/>
      <c r="N3" s="2267"/>
      <c r="O3" s="2268"/>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1334"/>
      <c r="B15" s="1335"/>
      <c r="C15" s="11"/>
      <c r="D15" s="1480" t="s">
        <v>5</v>
      </c>
      <c r="E15" s="2269"/>
      <c r="F15" s="2269"/>
      <c r="G15" s="2269"/>
      <c r="H15" s="1301"/>
      <c r="I15" s="13" t="s">
        <v>6</v>
      </c>
      <c r="J15" s="14"/>
      <c r="K15" s="14"/>
      <c r="L15" s="14"/>
      <c r="M15" s="14"/>
      <c r="N15" s="14"/>
      <c r="O15" s="15"/>
      <c r="P15" s="16"/>
      <c r="Q15" s="17"/>
      <c r="R15" s="18"/>
      <c r="S15" s="18"/>
      <c r="T15" s="18"/>
      <c r="U15" s="18"/>
      <c r="V15" s="18"/>
      <c r="W15" s="16"/>
      <c r="X15" s="16"/>
      <c r="Y15" s="17"/>
    </row>
    <row r="16" spans="1:25" s="31" customFormat="1" ht="129" customHeight="1" thickBo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270" t="s">
        <v>368</v>
      </c>
      <c r="B17" s="2271"/>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272"/>
      <c r="B18" s="2273"/>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272"/>
      <c r="B19" s="2273"/>
      <c r="C19" s="39">
        <v>2016</v>
      </c>
      <c r="D19" s="40">
        <v>1</v>
      </c>
      <c r="E19" s="41"/>
      <c r="F19" s="41"/>
      <c r="G19" s="35">
        <f t="shared" si="0"/>
        <v>1</v>
      </c>
      <c r="H19" s="42"/>
      <c r="I19" s="41"/>
      <c r="J19" s="41"/>
      <c r="K19" s="41"/>
      <c r="L19" s="41"/>
      <c r="M19" s="41"/>
      <c r="N19" s="41"/>
      <c r="O19" s="43">
        <v>1</v>
      </c>
      <c r="P19" s="38"/>
      <c r="Q19" s="38"/>
      <c r="R19" s="38"/>
      <c r="S19" s="38"/>
      <c r="T19" s="38"/>
      <c r="U19" s="38"/>
      <c r="V19" s="38"/>
      <c r="W19" s="38"/>
      <c r="X19" s="38"/>
      <c r="Y19" s="38"/>
    </row>
    <row r="20" spans="1:25">
      <c r="A20" s="2272"/>
      <c r="B20" s="2273"/>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2272"/>
      <c r="B21" s="2273"/>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272"/>
      <c r="B22" s="2273"/>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272"/>
      <c r="B23" s="2273"/>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274"/>
      <c r="B24" s="2275"/>
      <c r="C24" s="45" t="s">
        <v>13</v>
      </c>
      <c r="D24" s="46">
        <f>SUM(D17:D23)</f>
        <v>1</v>
      </c>
      <c r="E24" s="47">
        <f>SUM(E17:E23)</f>
        <v>0</v>
      </c>
      <c r="F24" s="47">
        <f>SUM(F17:F23)</f>
        <v>0</v>
      </c>
      <c r="G24" s="48">
        <f>SUM(D24:F24)</f>
        <v>1</v>
      </c>
      <c r="H24" s="49">
        <f>SUM(H17:H23)</f>
        <v>0</v>
      </c>
      <c r="I24" s="50">
        <f>SUM(I17:I23)</f>
        <v>0</v>
      </c>
      <c r="J24" s="50">
        <f t="shared" ref="J24:N24" si="1">SUM(J17:J23)</f>
        <v>0</v>
      </c>
      <c r="K24" s="50">
        <f t="shared" si="1"/>
        <v>0</v>
      </c>
      <c r="L24" s="50">
        <f t="shared" si="1"/>
        <v>0</v>
      </c>
      <c r="M24" s="50">
        <f t="shared" si="1"/>
        <v>0</v>
      </c>
      <c r="N24" s="50">
        <f t="shared" si="1"/>
        <v>0</v>
      </c>
      <c r="O24" s="51">
        <f>SUM(O17:O23)</f>
        <v>1</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334"/>
      <c r="B26" s="1335"/>
      <c r="C26" s="53"/>
      <c r="D26" s="1486" t="s">
        <v>5</v>
      </c>
      <c r="E26" s="2276"/>
      <c r="F26" s="2276"/>
      <c r="G26" s="2277"/>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40</v>
      </c>
      <c r="E30" s="41"/>
      <c r="F30" s="41"/>
      <c r="G30" s="59">
        <f t="shared" si="2"/>
        <v>40</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40</v>
      </c>
      <c r="E35" s="47">
        <f>SUM(E28:E34)</f>
        <v>0</v>
      </c>
      <c r="F35" s="47">
        <f>SUM(F28:F34)</f>
        <v>0</v>
      </c>
      <c r="G35" s="51">
        <f t="shared" si="2"/>
        <v>40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306" t="s">
        <v>24</v>
      </c>
      <c r="B39" s="1307" t="s">
        <v>8</v>
      </c>
      <c r="C39" s="69" t="s">
        <v>9</v>
      </c>
      <c r="D39" s="1294" t="s">
        <v>25</v>
      </c>
      <c r="E39" s="71" t="s">
        <v>26</v>
      </c>
      <c r="F39" s="72"/>
      <c r="G39" s="30"/>
      <c r="H39" s="30"/>
    </row>
    <row r="40" spans="1:17">
      <c r="A40" s="1407" t="s">
        <v>329</v>
      </c>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c r="E42" s="39"/>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0</v>
      </c>
      <c r="E47" s="75">
        <f>SUM(E40:E46)</f>
        <v>0</v>
      </c>
      <c r="F47" s="76"/>
      <c r="G47" s="38"/>
      <c r="H47" s="38"/>
    </row>
    <row r="48" spans="1:17" s="38" customFormat="1" ht="15" thickBot="1">
      <c r="A48" s="1336"/>
      <c r="B48" s="78"/>
      <c r="C48" s="79"/>
    </row>
    <row r="49" spans="1:15" ht="83.25" customHeight="1">
      <c r="A49" s="1302" t="s">
        <v>27</v>
      </c>
      <c r="B49" s="1307" t="s">
        <v>8</v>
      </c>
      <c r="C49" s="81" t="s">
        <v>9</v>
      </c>
      <c r="D49" s="1294" t="s">
        <v>28</v>
      </c>
      <c r="E49" s="82" t="s">
        <v>29</v>
      </c>
      <c r="F49" s="82" t="s">
        <v>30</v>
      </c>
      <c r="G49" s="82" t="s">
        <v>31</v>
      </c>
      <c r="H49" s="82" t="s">
        <v>32</v>
      </c>
      <c r="I49" s="82" t="s">
        <v>33</v>
      </c>
      <c r="J49" s="82" t="s">
        <v>34</v>
      </c>
      <c r="K49" s="83" t="s">
        <v>35</v>
      </c>
    </row>
    <row r="50" spans="1:15" ht="17.25" customHeight="1">
      <c r="A50" s="1405" t="s">
        <v>330</v>
      </c>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2278" t="s">
        <v>37</v>
      </c>
      <c r="B60" s="1337"/>
      <c r="C60" s="2279" t="s">
        <v>9</v>
      </c>
      <c r="D60" s="2264" t="s">
        <v>38</v>
      </c>
      <c r="E60" s="1338" t="s">
        <v>6</v>
      </c>
      <c r="F60" s="1339"/>
      <c r="G60" s="1339"/>
      <c r="H60" s="1339"/>
      <c r="I60" s="1339"/>
      <c r="J60" s="1339"/>
      <c r="K60" s="1339"/>
      <c r="L60" s="1340"/>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2280" t="s">
        <v>331</v>
      </c>
      <c r="B62" s="2273"/>
      <c r="C62" s="98">
        <v>2014</v>
      </c>
      <c r="D62" s="99"/>
      <c r="E62" s="100"/>
      <c r="F62" s="101"/>
      <c r="G62" s="101"/>
      <c r="H62" s="101"/>
      <c r="I62" s="101"/>
      <c r="J62" s="101"/>
      <c r="K62" s="101"/>
      <c r="L62" s="37"/>
      <c r="M62" s="8"/>
      <c r="N62" s="8"/>
      <c r="O62" s="8"/>
    </row>
    <row r="63" spans="1:15">
      <c r="A63" s="2281"/>
      <c r="B63" s="2273"/>
      <c r="C63" s="102">
        <v>2015</v>
      </c>
      <c r="D63" s="103"/>
      <c r="E63" s="104"/>
      <c r="F63" s="41"/>
      <c r="G63" s="41"/>
      <c r="H63" s="41"/>
      <c r="I63" s="41"/>
      <c r="J63" s="41"/>
      <c r="K63" s="41"/>
      <c r="L63" s="85"/>
      <c r="M63" s="8"/>
      <c r="N63" s="8"/>
      <c r="O63" s="8"/>
    </row>
    <row r="64" spans="1:15">
      <c r="A64" s="2281"/>
      <c r="B64" s="2273"/>
      <c r="C64" s="102">
        <v>2016</v>
      </c>
      <c r="D64" s="103">
        <v>7</v>
      </c>
      <c r="E64" s="104"/>
      <c r="F64" s="41">
        <v>5</v>
      </c>
      <c r="G64" s="41">
        <v>2</v>
      </c>
      <c r="H64" s="41"/>
      <c r="I64" s="41"/>
      <c r="J64" s="41"/>
      <c r="K64" s="41"/>
      <c r="L64" s="85"/>
      <c r="M64" s="8"/>
      <c r="N64" s="8"/>
      <c r="O64" s="8"/>
    </row>
    <row r="65" spans="1:20">
      <c r="A65" s="2281"/>
      <c r="B65" s="2273"/>
      <c r="C65" s="102">
        <v>2017</v>
      </c>
      <c r="D65" s="103"/>
      <c r="E65" s="104"/>
      <c r="F65" s="41"/>
      <c r="G65" s="41"/>
      <c r="H65" s="41"/>
      <c r="I65" s="41"/>
      <c r="J65" s="41"/>
      <c r="K65" s="41"/>
      <c r="L65" s="85"/>
      <c r="M65" s="8"/>
      <c r="N65" s="8"/>
      <c r="O65" s="8"/>
    </row>
    <row r="66" spans="1:20">
      <c r="A66" s="2281"/>
      <c r="B66" s="2273"/>
      <c r="C66" s="102">
        <v>2018</v>
      </c>
      <c r="D66" s="103"/>
      <c r="E66" s="104"/>
      <c r="F66" s="41"/>
      <c r="G66" s="41"/>
      <c r="H66" s="41"/>
      <c r="I66" s="41"/>
      <c r="J66" s="41"/>
      <c r="K66" s="41"/>
      <c r="L66" s="85"/>
      <c r="M66" s="8"/>
      <c r="N66" s="8"/>
      <c r="O66" s="8"/>
    </row>
    <row r="67" spans="1:20" ht="17.25" customHeight="1">
      <c r="A67" s="2281"/>
      <c r="B67" s="2273"/>
      <c r="C67" s="102">
        <v>2019</v>
      </c>
      <c r="D67" s="103"/>
      <c r="E67" s="104"/>
      <c r="F67" s="41"/>
      <c r="G67" s="41"/>
      <c r="H67" s="41"/>
      <c r="I67" s="41"/>
      <c r="J67" s="41"/>
      <c r="K67" s="41"/>
      <c r="L67" s="85"/>
      <c r="M67" s="8"/>
      <c r="N67" s="8"/>
      <c r="O67" s="8"/>
    </row>
    <row r="68" spans="1:20" ht="16.5" customHeight="1">
      <c r="A68" s="2281"/>
      <c r="B68" s="2273"/>
      <c r="C68" s="102">
        <v>2020</v>
      </c>
      <c r="D68" s="103"/>
      <c r="E68" s="104"/>
      <c r="F68" s="41"/>
      <c r="G68" s="41"/>
      <c r="H68" s="41"/>
      <c r="I68" s="41"/>
      <c r="J68" s="41"/>
      <c r="K68" s="41"/>
      <c r="L68" s="85"/>
      <c r="M68" s="76"/>
      <c r="N68" s="76"/>
      <c r="O68" s="76"/>
    </row>
    <row r="69" spans="1:20" ht="18" customHeight="1" thickBot="1">
      <c r="A69" s="2282"/>
      <c r="B69" s="2275"/>
      <c r="C69" s="105" t="s">
        <v>13</v>
      </c>
      <c r="D69" s="106">
        <f>SUM(D62:D68)</f>
        <v>7</v>
      </c>
      <c r="E69" s="107">
        <f>SUM(E62:E68)</f>
        <v>0</v>
      </c>
      <c r="F69" s="108">
        <f t="shared" ref="F69:I69" si="4">SUM(F62:F68)</f>
        <v>5</v>
      </c>
      <c r="G69" s="108">
        <f t="shared" si="4"/>
        <v>2</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341" t="s">
        <v>39</v>
      </c>
      <c r="B71" s="1342" t="s">
        <v>8</v>
      </c>
      <c r="C71" s="69" t="s">
        <v>9</v>
      </c>
      <c r="D71" s="115" t="s">
        <v>40</v>
      </c>
      <c r="E71" s="115" t="s">
        <v>41</v>
      </c>
      <c r="F71" s="116" t="s">
        <v>42</v>
      </c>
      <c r="G71" s="1308" t="s">
        <v>43</v>
      </c>
      <c r="H71" s="118" t="s">
        <v>14</v>
      </c>
      <c r="I71" s="119" t="s">
        <v>15</v>
      </c>
      <c r="J71" s="120" t="s">
        <v>16</v>
      </c>
      <c r="K71" s="119" t="s">
        <v>17</v>
      </c>
      <c r="L71" s="119" t="s">
        <v>18</v>
      </c>
      <c r="M71" s="121" t="s">
        <v>19</v>
      </c>
      <c r="N71" s="120" t="s">
        <v>20</v>
      </c>
      <c r="O71" s="122" t="s">
        <v>21</v>
      </c>
    </row>
    <row r="72" spans="1:20" ht="15" customHeight="1">
      <c r="A72" s="1407" t="s">
        <v>332</v>
      </c>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c r="H73" s="40"/>
      <c r="I73" s="40"/>
      <c r="J73" s="41"/>
      <c r="K73" s="41"/>
      <c r="L73" s="41"/>
      <c r="M73" s="41"/>
      <c r="N73" s="41"/>
      <c r="O73" s="85"/>
    </row>
    <row r="74" spans="1:20">
      <c r="A74" s="1387"/>
      <c r="B74" s="1425"/>
      <c r="C74" s="74">
        <v>2016</v>
      </c>
      <c r="D74" s="127"/>
      <c r="E74" s="127"/>
      <c r="F74" s="127">
        <v>1</v>
      </c>
      <c r="G74" s="124">
        <v>1</v>
      </c>
      <c r="H74" s="40">
        <v>1</v>
      </c>
      <c r="I74" s="40"/>
      <c r="J74" s="41"/>
      <c r="K74" s="41"/>
      <c r="L74" s="41"/>
      <c r="M74" s="41"/>
      <c r="N74" s="41"/>
      <c r="O74" s="85"/>
    </row>
    <row r="75" spans="1:20">
      <c r="A75" s="1387"/>
      <c r="B75" s="1425"/>
      <c r="C75" s="74">
        <v>2017</v>
      </c>
      <c r="D75" s="127"/>
      <c r="E75" s="127"/>
      <c r="F75" s="127"/>
      <c r="G75" s="124">
        <f t="shared" ref="G75:G78" si="5">SUM(D75:F75)</f>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1</v>
      </c>
      <c r="G79" s="129">
        <f>SUM(G72:G78)</f>
        <v>1</v>
      </c>
      <c r="H79" s="130">
        <v>1</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343" t="s">
        <v>45</v>
      </c>
      <c r="B84" s="1344" t="s">
        <v>46</v>
      </c>
      <c r="C84" s="141" t="s">
        <v>9</v>
      </c>
      <c r="D84" s="1311" t="s">
        <v>47</v>
      </c>
      <c r="E84" s="143" t="s">
        <v>48</v>
      </c>
      <c r="F84" s="144" t="s">
        <v>49</v>
      </c>
      <c r="G84" s="144" t="s">
        <v>50</v>
      </c>
      <c r="H84" s="144" t="s">
        <v>51</v>
      </c>
      <c r="I84" s="144" t="s">
        <v>52</v>
      </c>
      <c r="J84" s="144" t="s">
        <v>53</v>
      </c>
      <c r="K84" s="145" t="s">
        <v>54</v>
      </c>
    </row>
    <row r="85" spans="1:16" ht="15" customHeight="1">
      <c r="A85" s="2283"/>
      <c r="B85" s="2284"/>
      <c r="C85" s="73">
        <v>2014</v>
      </c>
      <c r="D85" s="146"/>
      <c r="E85" s="147"/>
      <c r="F85" s="34"/>
      <c r="G85" s="34"/>
      <c r="H85" s="34"/>
      <c r="I85" s="34"/>
      <c r="J85" s="34"/>
      <c r="K85" s="37"/>
    </row>
    <row r="86" spans="1:16">
      <c r="A86" s="2283"/>
      <c r="B86" s="2284"/>
      <c r="C86" s="74">
        <v>2015</v>
      </c>
      <c r="D86" s="148"/>
      <c r="E86" s="104"/>
      <c r="F86" s="41"/>
      <c r="G86" s="41"/>
      <c r="H86" s="41"/>
      <c r="I86" s="41"/>
      <c r="J86" s="41"/>
      <c r="K86" s="85"/>
    </row>
    <row r="87" spans="1:16">
      <c r="A87" s="2283"/>
      <c r="B87" s="2284"/>
      <c r="C87" s="74">
        <v>2016</v>
      </c>
      <c r="D87" s="148"/>
      <c r="E87" s="104"/>
      <c r="F87" s="41"/>
      <c r="G87" s="41"/>
      <c r="H87" s="41"/>
      <c r="I87" s="41"/>
      <c r="J87" s="41"/>
      <c r="K87" s="85"/>
    </row>
    <row r="88" spans="1:16">
      <c r="A88" s="2283"/>
      <c r="B88" s="2284"/>
      <c r="C88" s="74">
        <v>2017</v>
      </c>
      <c r="D88" s="148"/>
      <c r="E88" s="104"/>
      <c r="F88" s="41"/>
      <c r="G88" s="41"/>
      <c r="H88" s="41"/>
      <c r="I88" s="41"/>
      <c r="J88" s="41"/>
      <c r="K88" s="85"/>
    </row>
    <row r="89" spans="1:16">
      <c r="A89" s="2283"/>
      <c r="B89" s="2284"/>
      <c r="C89" s="74">
        <v>2018</v>
      </c>
      <c r="D89" s="148"/>
      <c r="E89" s="104"/>
      <c r="F89" s="41"/>
      <c r="G89" s="41"/>
      <c r="H89" s="41"/>
      <c r="I89" s="41"/>
      <c r="J89" s="41"/>
      <c r="K89" s="85"/>
    </row>
    <row r="90" spans="1:16">
      <c r="A90" s="2283"/>
      <c r="B90" s="2284"/>
      <c r="C90" s="74">
        <v>2019</v>
      </c>
      <c r="D90" s="148"/>
      <c r="E90" s="104"/>
      <c r="F90" s="41"/>
      <c r="G90" s="41"/>
      <c r="H90" s="41"/>
      <c r="I90" s="41"/>
      <c r="J90" s="41"/>
      <c r="K90" s="85"/>
    </row>
    <row r="91" spans="1:16">
      <c r="A91" s="2283"/>
      <c r="B91" s="2284"/>
      <c r="C91" s="74">
        <v>2020</v>
      </c>
      <c r="D91" s="148"/>
      <c r="E91" s="104"/>
      <c r="F91" s="41"/>
      <c r="G91" s="41"/>
      <c r="H91" s="41"/>
      <c r="I91" s="41"/>
      <c r="J91" s="41"/>
      <c r="K91" s="85"/>
    </row>
    <row r="92" spans="1:16" ht="18" customHeight="1" thickBot="1">
      <c r="A92" s="2285"/>
      <c r="B92" s="2286"/>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890" t="s">
        <v>56</v>
      </c>
      <c r="B96" s="1891" t="s">
        <v>57</v>
      </c>
      <c r="C96" s="1894" t="s">
        <v>9</v>
      </c>
      <c r="D96" s="1447" t="s">
        <v>58</v>
      </c>
      <c r="E96" s="2008"/>
      <c r="F96" s="1258" t="s">
        <v>59</v>
      </c>
      <c r="G96" s="1345"/>
      <c r="H96" s="1345"/>
      <c r="I96" s="1345"/>
      <c r="J96" s="1345"/>
      <c r="K96" s="1345"/>
      <c r="L96" s="1345"/>
      <c r="M96" s="1346"/>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2289" t="s">
        <v>333</v>
      </c>
      <c r="B98" s="2290"/>
      <c r="C98" s="98">
        <v>2014</v>
      </c>
      <c r="D98" s="33"/>
      <c r="E98" s="34"/>
      <c r="F98" s="166"/>
      <c r="G98" s="167"/>
      <c r="H98" s="167"/>
      <c r="I98" s="167"/>
      <c r="J98" s="167"/>
      <c r="K98" s="167"/>
      <c r="L98" s="167"/>
      <c r="M98" s="168"/>
      <c r="N98" s="157"/>
      <c r="O98" s="157"/>
      <c r="P98" s="157"/>
    </row>
    <row r="99" spans="1:16" ht="16.5" customHeight="1">
      <c r="A99" s="2291"/>
      <c r="B99" s="2290"/>
      <c r="C99" s="102">
        <v>2015</v>
      </c>
      <c r="D99" s="40"/>
      <c r="E99" s="41"/>
      <c r="F99" s="169"/>
      <c r="G99" s="170"/>
      <c r="H99" s="170"/>
      <c r="I99" s="170"/>
      <c r="J99" s="170"/>
      <c r="K99" s="170"/>
      <c r="L99" s="170"/>
      <c r="M99" s="171"/>
      <c r="N99" s="157"/>
      <c r="O99" s="157"/>
      <c r="P99" s="157"/>
    </row>
    <row r="100" spans="1:16" ht="16.5" customHeight="1">
      <c r="A100" s="2291"/>
      <c r="B100" s="2290"/>
      <c r="C100" s="102">
        <v>2016</v>
      </c>
      <c r="D100" s="40">
        <v>2</v>
      </c>
      <c r="E100" s="41">
        <v>5</v>
      </c>
      <c r="F100" s="169"/>
      <c r="G100" s="170">
        <v>1</v>
      </c>
      <c r="H100" s="170">
        <v>1</v>
      </c>
      <c r="I100" s="170"/>
      <c r="J100" s="170"/>
      <c r="K100" s="170"/>
      <c r="L100" s="170"/>
      <c r="M100" s="171"/>
      <c r="N100" s="157"/>
      <c r="O100" s="157"/>
      <c r="P100" s="157"/>
    </row>
    <row r="101" spans="1:16" ht="16.5" customHeight="1">
      <c r="A101" s="2291"/>
      <c r="B101" s="2290"/>
      <c r="C101" s="102">
        <v>2017</v>
      </c>
      <c r="D101" s="40"/>
      <c r="E101" s="41"/>
      <c r="F101" s="169"/>
      <c r="G101" s="170"/>
      <c r="H101" s="170"/>
      <c r="I101" s="170"/>
      <c r="J101" s="170"/>
      <c r="K101" s="170"/>
      <c r="L101" s="170"/>
      <c r="M101" s="171"/>
      <c r="N101" s="157"/>
      <c r="O101" s="157"/>
      <c r="P101" s="157"/>
    </row>
    <row r="102" spans="1:16" ht="15.75" customHeight="1">
      <c r="A102" s="2291"/>
      <c r="B102" s="2290"/>
      <c r="C102" s="102">
        <v>2018</v>
      </c>
      <c r="D102" s="40"/>
      <c r="E102" s="41"/>
      <c r="F102" s="169"/>
      <c r="G102" s="170"/>
      <c r="H102" s="170"/>
      <c r="I102" s="170"/>
      <c r="J102" s="170"/>
      <c r="K102" s="170"/>
      <c r="L102" s="170"/>
      <c r="M102" s="171"/>
      <c r="N102" s="157"/>
      <c r="O102" s="157"/>
      <c r="P102" s="157"/>
    </row>
    <row r="103" spans="1:16" ht="14.25" customHeight="1">
      <c r="A103" s="2291"/>
      <c r="B103" s="2290"/>
      <c r="C103" s="102">
        <v>2019</v>
      </c>
      <c r="D103" s="40"/>
      <c r="E103" s="41"/>
      <c r="F103" s="169"/>
      <c r="G103" s="170"/>
      <c r="H103" s="170"/>
      <c r="I103" s="170"/>
      <c r="J103" s="170"/>
      <c r="K103" s="170"/>
      <c r="L103" s="170"/>
      <c r="M103" s="171"/>
      <c r="N103" s="157"/>
      <c r="O103" s="157"/>
      <c r="P103" s="157"/>
    </row>
    <row r="104" spans="1:16" ht="14.25" customHeight="1">
      <c r="A104" s="2291"/>
      <c r="B104" s="2290"/>
      <c r="C104" s="102">
        <v>2020</v>
      </c>
      <c r="D104" s="40"/>
      <c r="E104" s="41"/>
      <c r="F104" s="169"/>
      <c r="G104" s="170"/>
      <c r="H104" s="170"/>
      <c r="I104" s="170"/>
      <c r="J104" s="170"/>
      <c r="K104" s="170"/>
      <c r="L104" s="170"/>
      <c r="M104" s="171"/>
      <c r="N104" s="157"/>
      <c r="O104" s="157"/>
      <c r="P104" s="157"/>
    </row>
    <row r="105" spans="1:16" ht="19.5" customHeight="1" thickBot="1">
      <c r="A105" s="2292"/>
      <c r="B105" s="2293"/>
      <c r="C105" s="105" t="s">
        <v>13</v>
      </c>
      <c r="D105" s="131">
        <f>SUM(D98:D104)</f>
        <v>2</v>
      </c>
      <c r="E105" s="108">
        <f t="shared" ref="E105:K105" si="8">SUM(E98:E104)</f>
        <v>5</v>
      </c>
      <c r="F105" s="172">
        <f t="shared" si="8"/>
        <v>0</v>
      </c>
      <c r="G105" s="173">
        <f t="shared" si="8"/>
        <v>1</v>
      </c>
      <c r="H105" s="173">
        <f t="shared" si="8"/>
        <v>1</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890" t="s">
        <v>64</v>
      </c>
      <c r="B107" s="1891" t="s">
        <v>57</v>
      </c>
      <c r="C107" s="1894" t="s">
        <v>9</v>
      </c>
      <c r="D107" s="2294" t="s">
        <v>65</v>
      </c>
      <c r="E107" s="1258" t="s">
        <v>66</v>
      </c>
      <c r="F107" s="1345"/>
      <c r="G107" s="1345"/>
      <c r="H107" s="1345"/>
      <c r="I107" s="1345"/>
      <c r="J107" s="1345"/>
      <c r="K107" s="1345"/>
      <c r="L107" s="1346"/>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2295" t="s">
        <v>334</v>
      </c>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v>4</v>
      </c>
      <c r="E111" s="169"/>
      <c r="F111" s="170">
        <v>2</v>
      </c>
      <c r="G111" s="170">
        <v>1</v>
      </c>
      <c r="H111" s="170"/>
      <c r="I111" s="170">
        <v>1</v>
      </c>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4</v>
      </c>
      <c r="E116" s="172">
        <f t="shared" si="9"/>
        <v>0</v>
      </c>
      <c r="F116" s="173">
        <f t="shared" si="9"/>
        <v>2</v>
      </c>
      <c r="G116" s="173">
        <f t="shared" si="9"/>
        <v>1</v>
      </c>
      <c r="H116" s="173">
        <f t="shared" si="9"/>
        <v>0</v>
      </c>
      <c r="I116" s="173">
        <f t="shared" si="9"/>
        <v>1</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890" t="s">
        <v>67</v>
      </c>
      <c r="B118" s="1891" t="s">
        <v>57</v>
      </c>
      <c r="C118" s="1894" t="s">
        <v>9</v>
      </c>
      <c r="D118" s="2294" t="s">
        <v>68</v>
      </c>
      <c r="E118" s="1258" t="s">
        <v>66</v>
      </c>
      <c r="F118" s="1345"/>
      <c r="G118" s="1345"/>
      <c r="H118" s="1345"/>
      <c r="I118" s="1345"/>
      <c r="J118" s="1345"/>
      <c r="K118" s="1345"/>
      <c r="L118" s="1346"/>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2287" t="s">
        <v>335</v>
      </c>
      <c r="B120" s="2284"/>
      <c r="C120" s="98">
        <v>2014</v>
      </c>
      <c r="D120" s="34"/>
      <c r="E120" s="166"/>
      <c r="F120" s="167"/>
      <c r="G120" s="167"/>
      <c r="H120" s="167"/>
      <c r="I120" s="167"/>
      <c r="J120" s="167"/>
      <c r="K120" s="167"/>
      <c r="L120" s="168"/>
      <c r="M120" s="177"/>
      <c r="N120" s="177"/>
    </row>
    <row r="121" spans="1:14">
      <c r="A121" s="2281"/>
      <c r="B121" s="2284"/>
      <c r="C121" s="102">
        <v>2015</v>
      </c>
      <c r="D121" s="41"/>
      <c r="E121" s="169"/>
      <c r="F121" s="170"/>
      <c r="G121" s="170"/>
      <c r="H121" s="170"/>
      <c r="I121" s="170"/>
      <c r="J121" s="170"/>
      <c r="K121" s="170"/>
      <c r="L121" s="171"/>
      <c r="M121" s="177"/>
      <c r="N121" s="177"/>
    </row>
    <row r="122" spans="1:14">
      <c r="A122" s="2281"/>
      <c r="B122" s="2284"/>
      <c r="C122" s="102">
        <v>2016</v>
      </c>
      <c r="D122" s="41">
        <v>3</v>
      </c>
      <c r="E122" s="169"/>
      <c r="F122" s="170"/>
      <c r="G122" s="170">
        <v>2</v>
      </c>
      <c r="H122" s="170"/>
      <c r="I122" s="170">
        <v>1</v>
      </c>
      <c r="J122" s="170"/>
      <c r="K122" s="170"/>
      <c r="L122" s="171"/>
      <c r="M122" s="177"/>
      <c r="N122" s="177"/>
    </row>
    <row r="123" spans="1:14">
      <c r="A123" s="2281"/>
      <c r="B123" s="2284"/>
      <c r="C123" s="102">
        <v>2017</v>
      </c>
      <c r="D123" s="41"/>
      <c r="E123" s="169"/>
      <c r="F123" s="170"/>
      <c r="G123" s="170"/>
      <c r="H123" s="170"/>
      <c r="I123" s="170"/>
      <c r="J123" s="170"/>
      <c r="K123" s="170"/>
      <c r="L123" s="171"/>
      <c r="M123" s="177"/>
      <c r="N123" s="177"/>
    </row>
    <row r="124" spans="1:14">
      <c r="A124" s="2281"/>
      <c r="B124" s="2284"/>
      <c r="C124" s="102">
        <v>2018</v>
      </c>
      <c r="D124" s="41"/>
      <c r="E124" s="169"/>
      <c r="F124" s="170"/>
      <c r="G124" s="170"/>
      <c r="H124" s="170"/>
      <c r="I124" s="170"/>
      <c r="J124" s="170"/>
      <c r="K124" s="170"/>
      <c r="L124" s="171"/>
      <c r="M124" s="177"/>
      <c r="N124" s="177"/>
    </row>
    <row r="125" spans="1:14">
      <c r="A125" s="2281"/>
      <c r="B125" s="2284"/>
      <c r="C125" s="102">
        <v>2019</v>
      </c>
      <c r="D125" s="41"/>
      <c r="E125" s="169"/>
      <c r="F125" s="170"/>
      <c r="G125" s="170"/>
      <c r="H125" s="170"/>
      <c r="I125" s="170"/>
      <c r="J125" s="170"/>
      <c r="K125" s="170"/>
      <c r="L125" s="171"/>
      <c r="M125" s="177"/>
      <c r="N125" s="177"/>
    </row>
    <row r="126" spans="1:14">
      <c r="A126" s="2281"/>
      <c r="B126" s="2284"/>
      <c r="C126" s="102">
        <v>2020</v>
      </c>
      <c r="D126" s="41"/>
      <c r="E126" s="169"/>
      <c r="F126" s="170"/>
      <c r="G126" s="170"/>
      <c r="H126" s="170"/>
      <c r="I126" s="170"/>
      <c r="J126" s="170"/>
      <c r="K126" s="170"/>
      <c r="L126" s="171"/>
      <c r="M126" s="177"/>
      <c r="N126" s="177"/>
    </row>
    <row r="127" spans="1:14" ht="15" thickBot="1">
      <c r="A127" s="2288"/>
      <c r="B127" s="2286"/>
      <c r="C127" s="105" t="s">
        <v>13</v>
      </c>
      <c r="D127" s="108">
        <f t="shared" ref="D127:I127" si="10">SUM(D120:D126)</f>
        <v>3</v>
      </c>
      <c r="E127" s="172">
        <f t="shared" si="10"/>
        <v>0</v>
      </c>
      <c r="F127" s="173">
        <f t="shared" si="10"/>
        <v>0</v>
      </c>
      <c r="G127" s="173">
        <f t="shared" si="10"/>
        <v>2</v>
      </c>
      <c r="H127" s="173">
        <f t="shared" si="10"/>
        <v>0</v>
      </c>
      <c r="I127" s="173">
        <f t="shared" si="10"/>
        <v>1</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890" t="s">
        <v>69</v>
      </c>
      <c r="B129" s="1891" t="s">
        <v>57</v>
      </c>
      <c r="C129" s="1347" t="s">
        <v>9</v>
      </c>
      <c r="D129" s="1262" t="s">
        <v>70</v>
      </c>
      <c r="E129" s="1348"/>
      <c r="F129" s="1348"/>
      <c r="G129" s="1316"/>
      <c r="H129" s="177"/>
      <c r="I129" s="177"/>
      <c r="J129" s="177"/>
      <c r="K129" s="177"/>
      <c r="L129" s="177"/>
      <c r="M129" s="177"/>
      <c r="N129" s="177"/>
    </row>
    <row r="130" spans="1:16" ht="77.25" customHeight="1">
      <c r="A130" s="1441"/>
      <c r="B130" s="1443"/>
      <c r="C130" s="1298"/>
      <c r="D130" s="158" t="s">
        <v>71</v>
      </c>
      <c r="E130" s="185" t="s">
        <v>72</v>
      </c>
      <c r="F130" s="159" t="s">
        <v>73</v>
      </c>
      <c r="G130" s="186" t="s">
        <v>13</v>
      </c>
      <c r="H130" s="177"/>
      <c r="I130" s="177"/>
      <c r="J130" s="177"/>
      <c r="K130" s="177"/>
      <c r="L130" s="177"/>
      <c r="M130" s="177"/>
      <c r="N130" s="177"/>
    </row>
    <row r="131" spans="1:16" ht="15" customHeight="1">
      <c r="A131" s="2296" t="s">
        <v>336</v>
      </c>
      <c r="B131" s="2273"/>
      <c r="C131" s="98">
        <v>2015</v>
      </c>
      <c r="D131" s="33"/>
      <c r="E131" s="34"/>
      <c r="F131" s="34"/>
      <c r="G131" s="187">
        <f t="shared" ref="G131:G136" si="11">SUM(D131:F131)</f>
        <v>0</v>
      </c>
      <c r="H131" s="177"/>
      <c r="I131" s="177"/>
      <c r="J131" s="177"/>
      <c r="K131" s="177"/>
      <c r="L131" s="177"/>
      <c r="M131" s="177"/>
      <c r="N131" s="177"/>
    </row>
    <row r="132" spans="1:16">
      <c r="A132" s="2272"/>
      <c r="B132" s="2273"/>
      <c r="C132" s="102">
        <v>2016</v>
      </c>
      <c r="D132" s="40"/>
      <c r="E132" s="41">
        <v>24</v>
      </c>
      <c r="F132" s="41">
        <v>1</v>
      </c>
      <c r="G132" s="187">
        <f t="shared" si="11"/>
        <v>25</v>
      </c>
      <c r="H132" s="177"/>
      <c r="I132" s="177"/>
      <c r="J132" s="177"/>
      <c r="K132" s="177"/>
      <c r="L132" s="177"/>
      <c r="M132" s="177"/>
      <c r="N132" s="177"/>
    </row>
    <row r="133" spans="1:16">
      <c r="A133" s="2272"/>
      <c r="B133" s="2273"/>
      <c r="C133" s="102">
        <v>2017</v>
      </c>
      <c r="D133" s="40"/>
      <c r="E133" s="41"/>
      <c r="F133" s="41"/>
      <c r="G133" s="187">
        <f t="shared" si="11"/>
        <v>0</v>
      </c>
      <c r="H133" s="177"/>
      <c r="I133" s="177"/>
      <c r="J133" s="177"/>
      <c r="K133" s="177"/>
      <c r="L133" s="177"/>
      <c r="M133" s="177"/>
      <c r="N133" s="177"/>
    </row>
    <row r="134" spans="1:16">
      <c r="A134" s="2272"/>
      <c r="B134" s="2273"/>
      <c r="C134" s="102">
        <v>2018</v>
      </c>
      <c r="D134" s="40"/>
      <c r="E134" s="41"/>
      <c r="F134" s="41"/>
      <c r="G134" s="187">
        <f t="shared" si="11"/>
        <v>0</v>
      </c>
      <c r="H134" s="177"/>
      <c r="I134" s="177"/>
      <c r="J134" s="177"/>
      <c r="K134" s="177"/>
      <c r="L134" s="177"/>
      <c r="M134" s="177"/>
      <c r="N134" s="177"/>
    </row>
    <row r="135" spans="1:16">
      <c r="A135" s="2272"/>
      <c r="B135" s="2273"/>
      <c r="C135" s="102">
        <v>2019</v>
      </c>
      <c r="D135" s="40"/>
      <c r="E135" s="41"/>
      <c r="F135" s="41"/>
      <c r="G135" s="187">
        <f t="shared" si="11"/>
        <v>0</v>
      </c>
      <c r="H135" s="177"/>
      <c r="I135" s="177"/>
      <c r="J135" s="177"/>
      <c r="K135" s="177"/>
      <c r="L135" s="177"/>
      <c r="M135" s="177"/>
      <c r="N135" s="177"/>
    </row>
    <row r="136" spans="1:16">
      <c r="A136" s="2272"/>
      <c r="B136" s="2273"/>
      <c r="C136" s="102">
        <v>2020</v>
      </c>
      <c r="D136" s="40"/>
      <c r="E136" s="41"/>
      <c r="F136" s="41"/>
      <c r="G136" s="187">
        <f t="shared" si="11"/>
        <v>0</v>
      </c>
      <c r="H136" s="177"/>
      <c r="I136" s="177"/>
      <c r="J136" s="177"/>
      <c r="K136" s="177"/>
      <c r="L136" s="177"/>
      <c r="M136" s="177"/>
      <c r="N136" s="177"/>
    </row>
    <row r="137" spans="1:16" ht="17.25" customHeight="1" thickBot="1">
      <c r="A137" s="2274"/>
      <c r="B137" s="2275"/>
      <c r="C137" s="105" t="s">
        <v>13</v>
      </c>
      <c r="D137" s="131">
        <f>SUM(D131:D136)</f>
        <v>0</v>
      </c>
      <c r="E137" s="131">
        <f t="shared" ref="E137:F137" si="12">SUM(E131:E136)</f>
        <v>24</v>
      </c>
      <c r="F137" s="131">
        <f t="shared" si="12"/>
        <v>1</v>
      </c>
      <c r="G137" s="188">
        <f>SUM(G131:G136)</f>
        <v>25</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896" t="s">
        <v>75</v>
      </c>
      <c r="B142" s="1897" t="s">
        <v>57</v>
      </c>
      <c r="C142" s="1903" t="s">
        <v>9</v>
      </c>
      <c r="D142" s="1349" t="s">
        <v>76</v>
      </c>
      <c r="E142" s="1350"/>
      <c r="F142" s="1350"/>
      <c r="G142" s="1350"/>
      <c r="H142" s="1350"/>
      <c r="I142" s="1351"/>
      <c r="J142" s="1898" t="s">
        <v>77</v>
      </c>
      <c r="K142" s="1899"/>
      <c r="L142" s="1899"/>
      <c r="M142" s="1899"/>
      <c r="N142" s="190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t="s">
        <v>337</v>
      </c>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901" t="s">
        <v>88</v>
      </c>
      <c r="B153" s="1897" t="s">
        <v>57</v>
      </c>
      <c r="C153" s="1902" t="s">
        <v>9</v>
      </c>
      <c r="D153" s="1352" t="s">
        <v>89</v>
      </c>
      <c r="E153" s="1352"/>
      <c r="F153" s="1353"/>
      <c r="G153" s="1353"/>
      <c r="H153" s="1352" t="s">
        <v>90</v>
      </c>
      <c r="I153" s="1352"/>
      <c r="J153" s="1354"/>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t="s">
        <v>338</v>
      </c>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v>1</v>
      </c>
      <c r="E157" s="170"/>
      <c r="F157" s="210"/>
      <c r="G157" s="205">
        <v>1</v>
      </c>
      <c r="H157" s="209"/>
      <c r="I157" s="170"/>
      <c r="J157" s="171">
        <v>1</v>
      </c>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1</v>
      </c>
      <c r="E162" s="173">
        <f t="shared" si="16"/>
        <v>0</v>
      </c>
      <c r="F162" s="214">
        <f t="shared" si="16"/>
        <v>0</v>
      </c>
      <c r="G162" s="214">
        <f t="shared" si="16"/>
        <v>1</v>
      </c>
      <c r="H162" s="213">
        <f>SUM(H155:H161)</f>
        <v>0</v>
      </c>
      <c r="I162" s="173">
        <f>SUM(I155:I161)</f>
        <v>0</v>
      </c>
      <c r="J162" s="228">
        <f>SUM(J155:J161)</f>
        <v>1</v>
      </c>
    </row>
    <row r="163" spans="1:18" ht="24.75" customHeight="1" thickBot="1">
      <c r="A163" s="229"/>
      <c r="B163" s="230"/>
      <c r="C163" s="231"/>
      <c r="D163" s="157"/>
      <c r="E163" s="1355"/>
      <c r="F163" s="157"/>
      <c r="G163" s="157"/>
      <c r="H163" s="157"/>
      <c r="I163" s="157"/>
      <c r="J163" s="233"/>
      <c r="K163" s="234"/>
    </row>
    <row r="164" spans="1:18" ht="95.25" customHeight="1">
      <c r="A164" s="1272" t="s">
        <v>97</v>
      </c>
      <c r="B164" s="236" t="s">
        <v>98</v>
      </c>
      <c r="C164" s="1356" t="s">
        <v>9</v>
      </c>
      <c r="D164" s="238" t="s">
        <v>99</v>
      </c>
      <c r="E164" s="238" t="s">
        <v>100</v>
      </c>
      <c r="F164" s="1357" t="s">
        <v>101</v>
      </c>
      <c r="G164" s="238" t="s">
        <v>102</v>
      </c>
      <c r="H164" s="238" t="s">
        <v>103</v>
      </c>
      <c r="I164" s="240" t="s">
        <v>104</v>
      </c>
      <c r="J164" s="1275" t="s">
        <v>105</v>
      </c>
      <c r="K164" s="1275" t="s">
        <v>106</v>
      </c>
      <c r="L164" s="242"/>
    </row>
    <row r="165" spans="1:18" ht="15.75" customHeight="1">
      <c r="A165" s="2301" t="s">
        <v>337</v>
      </c>
      <c r="B165" s="2298"/>
      <c r="C165" s="243">
        <v>2014</v>
      </c>
      <c r="D165" s="167"/>
      <c r="E165" s="167"/>
      <c r="F165" s="167"/>
      <c r="G165" s="167"/>
      <c r="H165" s="167"/>
      <c r="I165" s="168"/>
      <c r="J165" s="395">
        <f>SUM(D165,F165,H165)</f>
        <v>0</v>
      </c>
      <c r="K165" s="245">
        <f>SUM(E165,G165,I165)</f>
        <v>0</v>
      </c>
      <c r="L165" s="242"/>
    </row>
    <row r="166" spans="1:18">
      <c r="A166" s="2302"/>
      <c r="B166" s="2273"/>
      <c r="C166" s="246">
        <v>2015</v>
      </c>
      <c r="D166" s="247"/>
      <c r="E166" s="247"/>
      <c r="F166" s="247"/>
      <c r="G166" s="247"/>
      <c r="H166" s="247"/>
      <c r="I166" s="248"/>
      <c r="J166" s="396">
        <f t="shared" ref="J166:K171" si="17">SUM(D166,F166,H166)</f>
        <v>0</v>
      </c>
      <c r="K166" s="250">
        <f t="shared" si="17"/>
        <v>0</v>
      </c>
      <c r="L166" s="242"/>
    </row>
    <row r="167" spans="1:18">
      <c r="A167" s="2302"/>
      <c r="B167" s="2273"/>
      <c r="C167" s="246">
        <v>2016</v>
      </c>
      <c r="D167" s="247"/>
      <c r="E167" s="247"/>
      <c r="F167" s="247"/>
      <c r="G167" s="247"/>
      <c r="H167" s="247"/>
      <c r="I167" s="248"/>
      <c r="J167" s="396">
        <f t="shared" si="17"/>
        <v>0</v>
      </c>
      <c r="K167" s="250">
        <f t="shared" si="17"/>
        <v>0</v>
      </c>
    </row>
    <row r="168" spans="1:18">
      <c r="A168" s="2302"/>
      <c r="B168" s="2273"/>
      <c r="C168" s="246">
        <v>2017</v>
      </c>
      <c r="D168" s="247"/>
      <c r="E168" s="157"/>
      <c r="F168" s="247"/>
      <c r="G168" s="247"/>
      <c r="H168" s="247"/>
      <c r="I168" s="248"/>
      <c r="J168" s="396">
        <f t="shared" si="17"/>
        <v>0</v>
      </c>
      <c r="K168" s="250">
        <f t="shared" si="17"/>
        <v>0</v>
      </c>
    </row>
    <row r="169" spans="1:18">
      <c r="A169" s="2302"/>
      <c r="B169" s="2273"/>
      <c r="C169" s="251">
        <v>2018</v>
      </c>
      <c r="D169" s="247"/>
      <c r="E169" s="247"/>
      <c r="F169" s="247"/>
      <c r="G169" s="252"/>
      <c r="H169" s="247"/>
      <c r="I169" s="248"/>
      <c r="J169" s="396">
        <f t="shared" si="17"/>
        <v>0</v>
      </c>
      <c r="K169" s="250">
        <f t="shared" si="17"/>
        <v>0</v>
      </c>
      <c r="L169" s="242"/>
    </row>
    <row r="170" spans="1:18">
      <c r="A170" s="2302"/>
      <c r="B170" s="2273"/>
      <c r="C170" s="246">
        <v>2019</v>
      </c>
      <c r="D170" s="157"/>
      <c r="E170" s="247"/>
      <c r="F170" s="247"/>
      <c r="G170" s="247"/>
      <c r="H170" s="252"/>
      <c r="I170" s="248"/>
      <c r="J170" s="396">
        <f t="shared" si="17"/>
        <v>0</v>
      </c>
      <c r="K170" s="250">
        <f t="shared" si="17"/>
        <v>0</v>
      </c>
      <c r="L170" s="242"/>
    </row>
    <row r="171" spans="1:18">
      <c r="A171" s="2302"/>
      <c r="B171" s="2273"/>
      <c r="C171" s="251">
        <v>2020</v>
      </c>
      <c r="D171" s="247"/>
      <c r="E171" s="247"/>
      <c r="F171" s="247"/>
      <c r="G171" s="247"/>
      <c r="H171" s="247"/>
      <c r="I171" s="248"/>
      <c r="J171" s="396">
        <f t="shared" si="17"/>
        <v>0</v>
      </c>
      <c r="K171" s="250">
        <f t="shared" si="17"/>
        <v>0</v>
      </c>
      <c r="L171" s="242"/>
    </row>
    <row r="172" spans="1:18" ht="41.25" customHeight="1" thickBot="1">
      <c r="A172" s="2303"/>
      <c r="B172" s="2275"/>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907" t="s">
        <v>108</v>
      </c>
      <c r="B176" s="1908" t="s">
        <v>109</v>
      </c>
      <c r="C176" s="1909" t="s">
        <v>9</v>
      </c>
      <c r="D176" s="1276" t="s">
        <v>110</v>
      </c>
      <c r="E176" s="1358"/>
      <c r="F176" s="1358"/>
      <c r="G176" s="1359"/>
      <c r="H176" s="1328"/>
      <c r="I176" s="1855" t="s">
        <v>111</v>
      </c>
      <c r="J176" s="1911"/>
      <c r="K176" s="1911"/>
      <c r="L176" s="1911"/>
      <c r="M176" s="1911"/>
      <c r="N176" s="1911"/>
      <c r="O176" s="1912"/>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2280" t="s">
        <v>339</v>
      </c>
      <c r="B178" s="2284"/>
      <c r="C178" s="98">
        <v>2014</v>
      </c>
      <c r="D178" s="33"/>
      <c r="E178" s="34"/>
      <c r="F178" s="34"/>
      <c r="G178" s="271">
        <f>SUM(D178:F178)</f>
        <v>0</v>
      </c>
      <c r="H178" s="147"/>
      <c r="I178" s="147"/>
      <c r="J178" s="34"/>
      <c r="K178" s="34"/>
      <c r="L178" s="34"/>
      <c r="M178" s="34"/>
      <c r="N178" s="34"/>
      <c r="O178" s="37"/>
    </row>
    <row r="179" spans="1:15">
      <c r="A179" s="2281"/>
      <c r="B179" s="2284"/>
      <c r="C179" s="102">
        <v>2015</v>
      </c>
      <c r="D179" s="40"/>
      <c r="E179" s="41"/>
      <c r="F179" s="41"/>
      <c r="G179" s="271">
        <f t="shared" ref="G179:G184" si="19">SUM(D179:F179)</f>
        <v>0</v>
      </c>
      <c r="H179" s="272"/>
      <c r="I179" s="104"/>
      <c r="J179" s="41"/>
      <c r="K179" s="41"/>
      <c r="L179" s="41"/>
      <c r="M179" s="41"/>
      <c r="N179" s="41"/>
      <c r="O179" s="85"/>
    </row>
    <row r="180" spans="1:15">
      <c r="A180" s="2281"/>
      <c r="B180" s="2284"/>
      <c r="C180" s="102">
        <v>2016</v>
      </c>
      <c r="D180" s="40">
        <v>5</v>
      </c>
      <c r="E180" s="41">
        <v>1</v>
      </c>
      <c r="F180" s="41"/>
      <c r="G180" s="271">
        <f t="shared" si="19"/>
        <v>6</v>
      </c>
      <c r="H180" s="272">
        <v>6</v>
      </c>
      <c r="I180" s="104">
        <v>1</v>
      </c>
      <c r="J180" s="41">
        <v>2</v>
      </c>
      <c r="K180" s="41">
        <v>3</v>
      </c>
      <c r="L180" s="41"/>
      <c r="M180" s="41"/>
      <c r="N180" s="41"/>
      <c r="O180" s="85"/>
    </row>
    <row r="181" spans="1:15">
      <c r="A181" s="2281"/>
      <c r="B181" s="2284"/>
      <c r="C181" s="102">
        <v>2017</v>
      </c>
      <c r="D181" s="40"/>
      <c r="E181" s="41"/>
      <c r="F181" s="41"/>
      <c r="G181" s="271">
        <f t="shared" si="19"/>
        <v>0</v>
      </c>
      <c r="H181" s="272"/>
      <c r="I181" s="104"/>
      <c r="J181" s="41"/>
      <c r="K181" s="41"/>
      <c r="L181" s="41"/>
      <c r="M181" s="41"/>
      <c r="N181" s="41"/>
      <c r="O181" s="85"/>
    </row>
    <row r="182" spans="1:15">
      <c r="A182" s="2281"/>
      <c r="B182" s="2284"/>
      <c r="C182" s="102">
        <v>2018</v>
      </c>
      <c r="D182" s="40"/>
      <c r="E182" s="41"/>
      <c r="F182" s="41"/>
      <c r="G182" s="271">
        <f t="shared" si="19"/>
        <v>0</v>
      </c>
      <c r="H182" s="272"/>
      <c r="I182" s="104"/>
      <c r="J182" s="41"/>
      <c r="K182" s="41"/>
      <c r="L182" s="41"/>
      <c r="M182" s="41"/>
      <c r="N182" s="41"/>
      <c r="O182" s="85"/>
    </row>
    <row r="183" spans="1:15">
      <c r="A183" s="2281"/>
      <c r="B183" s="2284"/>
      <c r="C183" s="102">
        <v>2019</v>
      </c>
      <c r="D183" s="40"/>
      <c r="E183" s="41"/>
      <c r="F183" s="41"/>
      <c r="G183" s="271">
        <f t="shared" si="19"/>
        <v>0</v>
      </c>
      <c r="H183" s="272"/>
      <c r="I183" s="104"/>
      <c r="J183" s="41"/>
      <c r="K183" s="41"/>
      <c r="L183" s="41"/>
      <c r="M183" s="41"/>
      <c r="N183" s="41"/>
      <c r="O183" s="85"/>
    </row>
    <row r="184" spans="1:15">
      <c r="A184" s="2281"/>
      <c r="B184" s="2284"/>
      <c r="C184" s="102">
        <v>2020</v>
      </c>
      <c r="D184" s="40"/>
      <c r="E184" s="41"/>
      <c r="F184" s="41"/>
      <c r="G184" s="271">
        <f t="shared" si="19"/>
        <v>0</v>
      </c>
      <c r="H184" s="272"/>
      <c r="I184" s="104"/>
      <c r="J184" s="41"/>
      <c r="K184" s="41"/>
      <c r="L184" s="41"/>
      <c r="M184" s="41"/>
      <c r="N184" s="41"/>
      <c r="O184" s="85"/>
    </row>
    <row r="185" spans="1:15" ht="45" customHeight="1" thickBot="1">
      <c r="A185" s="2288"/>
      <c r="B185" s="2286"/>
      <c r="C185" s="105" t="s">
        <v>13</v>
      </c>
      <c r="D185" s="131">
        <f>SUM(D178:D184)</f>
        <v>5</v>
      </c>
      <c r="E185" s="108">
        <f>SUM(E178:E184)</f>
        <v>1</v>
      </c>
      <c r="F185" s="108">
        <f>SUM(F178:F184)</f>
        <v>0</v>
      </c>
      <c r="G185" s="212">
        <f t="shared" ref="G185:O185" si="20">SUM(G178:G184)</f>
        <v>6</v>
      </c>
      <c r="H185" s="273">
        <f t="shared" si="20"/>
        <v>6</v>
      </c>
      <c r="I185" s="107">
        <f t="shared" si="20"/>
        <v>1</v>
      </c>
      <c r="J185" s="108">
        <f t="shared" si="20"/>
        <v>2</v>
      </c>
      <c r="K185" s="108">
        <f t="shared" si="20"/>
        <v>3</v>
      </c>
      <c r="L185" s="108">
        <f t="shared" si="20"/>
        <v>0</v>
      </c>
      <c r="M185" s="108">
        <f t="shared" si="20"/>
        <v>0</v>
      </c>
      <c r="N185" s="108">
        <f t="shared" si="20"/>
        <v>0</v>
      </c>
      <c r="O185" s="109">
        <f t="shared" si="20"/>
        <v>0</v>
      </c>
    </row>
    <row r="186" spans="1:15" ht="33" customHeight="1" thickBot="1"/>
    <row r="187" spans="1:15" ht="19.5" customHeight="1">
      <c r="A187" s="1856" t="s">
        <v>117</v>
      </c>
      <c r="B187" s="1908" t="s">
        <v>109</v>
      </c>
      <c r="C187" s="1398" t="s">
        <v>9</v>
      </c>
      <c r="D187" s="1400" t="s">
        <v>118</v>
      </c>
      <c r="E187" s="1904"/>
      <c r="F187" s="1904"/>
      <c r="G187" s="1993"/>
      <c r="H187" s="140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2297" t="s">
        <v>369</v>
      </c>
      <c r="B189" s="2298"/>
      <c r="C189" s="278">
        <v>2014</v>
      </c>
      <c r="D189" s="125"/>
      <c r="E189" s="101"/>
      <c r="F189" s="101"/>
      <c r="G189" s="279">
        <f>SUM(D189:F189)</f>
        <v>0</v>
      </c>
      <c r="H189" s="100"/>
      <c r="I189" s="101"/>
      <c r="J189" s="101"/>
      <c r="K189" s="101"/>
      <c r="L189" s="126"/>
    </row>
    <row r="190" spans="1:15">
      <c r="A190" s="2299"/>
      <c r="B190" s="2273"/>
      <c r="C190" s="74">
        <v>2015</v>
      </c>
      <c r="D190" s="40"/>
      <c r="E190" s="41"/>
      <c r="F190" s="41"/>
      <c r="G190" s="279">
        <f t="shared" ref="G190:G195" si="21">SUM(D190:F190)</f>
        <v>0</v>
      </c>
      <c r="H190" s="104"/>
      <c r="I190" s="41"/>
      <c r="J190" s="41"/>
      <c r="K190" s="41"/>
      <c r="L190" s="85"/>
    </row>
    <row r="191" spans="1:15">
      <c r="A191" s="2299"/>
      <c r="B191" s="2273"/>
      <c r="C191" s="74">
        <v>2016</v>
      </c>
      <c r="D191" s="40">
        <v>266</v>
      </c>
      <c r="E191" s="41">
        <v>40</v>
      </c>
      <c r="F191" s="41"/>
      <c r="G191" s="279">
        <f t="shared" si="21"/>
        <v>306</v>
      </c>
      <c r="H191" s="104"/>
      <c r="I191" s="41">
        <v>3</v>
      </c>
      <c r="J191" s="41">
        <v>12</v>
      </c>
      <c r="K191" s="41"/>
      <c r="L191" s="85">
        <v>291</v>
      </c>
    </row>
    <row r="192" spans="1:15">
      <c r="A192" s="2299"/>
      <c r="B192" s="2273"/>
      <c r="C192" s="74">
        <v>2017</v>
      </c>
      <c r="D192" s="40"/>
      <c r="E192" s="41"/>
      <c r="F192" s="41"/>
      <c r="G192" s="279">
        <f t="shared" si="21"/>
        <v>0</v>
      </c>
      <c r="H192" s="104"/>
      <c r="I192" s="41"/>
      <c r="J192" s="41"/>
      <c r="K192" s="41"/>
      <c r="L192" s="85"/>
    </row>
    <row r="193" spans="1:14">
      <c r="A193" s="2299"/>
      <c r="B193" s="2273"/>
      <c r="C193" s="74">
        <v>2018</v>
      </c>
      <c r="D193" s="40"/>
      <c r="E193" s="41"/>
      <c r="F193" s="41"/>
      <c r="G193" s="279">
        <f t="shared" si="21"/>
        <v>0</v>
      </c>
      <c r="H193" s="104"/>
      <c r="I193" s="41"/>
      <c r="J193" s="41"/>
      <c r="K193" s="41"/>
      <c r="L193" s="85"/>
    </row>
    <row r="194" spans="1:14">
      <c r="A194" s="2299"/>
      <c r="B194" s="2273"/>
      <c r="C194" s="74">
        <v>2019</v>
      </c>
      <c r="D194" s="40"/>
      <c r="E194" s="41"/>
      <c r="F194" s="41"/>
      <c r="G194" s="279">
        <f t="shared" si="21"/>
        <v>0</v>
      </c>
      <c r="H194" s="104"/>
      <c r="I194" s="41"/>
      <c r="J194" s="41"/>
      <c r="K194" s="41"/>
      <c r="L194" s="85"/>
    </row>
    <row r="195" spans="1:14">
      <c r="A195" s="2299"/>
      <c r="B195" s="2273"/>
      <c r="C195" s="74">
        <v>2020</v>
      </c>
      <c r="D195" s="40"/>
      <c r="E195" s="41"/>
      <c r="F195" s="41"/>
      <c r="G195" s="279">
        <f t="shared" si="21"/>
        <v>0</v>
      </c>
      <c r="H195" s="104"/>
      <c r="I195" s="41"/>
      <c r="J195" s="41"/>
      <c r="K195" s="41"/>
      <c r="L195" s="85"/>
    </row>
    <row r="196" spans="1:14" ht="15" thickBot="1">
      <c r="A196" s="2300"/>
      <c r="B196" s="2275"/>
      <c r="C196" s="128" t="s">
        <v>13</v>
      </c>
      <c r="D196" s="131">
        <f t="shared" ref="D196:L196" si="22">SUM(D189:D195)</f>
        <v>266</v>
      </c>
      <c r="E196" s="108">
        <f t="shared" si="22"/>
        <v>40</v>
      </c>
      <c r="F196" s="108">
        <f t="shared" si="22"/>
        <v>0</v>
      </c>
      <c r="G196" s="280">
        <f t="shared" si="22"/>
        <v>306</v>
      </c>
      <c r="H196" s="107">
        <f t="shared" si="22"/>
        <v>0</v>
      </c>
      <c r="I196" s="108">
        <f t="shared" si="22"/>
        <v>3</v>
      </c>
      <c r="J196" s="108">
        <f t="shared" si="22"/>
        <v>12</v>
      </c>
      <c r="K196" s="108">
        <f t="shared" si="22"/>
        <v>0</v>
      </c>
      <c r="L196" s="109">
        <f t="shared" si="22"/>
        <v>291</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360" t="s">
        <v>129</v>
      </c>
      <c r="B201" s="285" t="s">
        <v>109</v>
      </c>
      <c r="C201" s="286" t="s">
        <v>9</v>
      </c>
      <c r="D201" s="1281" t="s">
        <v>130</v>
      </c>
      <c r="E201" s="288" t="s">
        <v>131</v>
      </c>
      <c r="F201" s="288" t="s">
        <v>132</v>
      </c>
      <c r="G201" s="286" t="s">
        <v>133</v>
      </c>
      <c r="H201" s="1361" t="s">
        <v>134</v>
      </c>
      <c r="I201" s="1283" t="s">
        <v>135</v>
      </c>
      <c r="J201" s="1284" t="s">
        <v>136</v>
      </c>
      <c r="K201" s="288" t="s">
        <v>137</v>
      </c>
      <c r="L201" s="292" t="s">
        <v>138</v>
      </c>
    </row>
    <row r="202" spans="1:14" ht="15" customHeight="1">
      <c r="A202" s="2272" t="s">
        <v>340</v>
      </c>
      <c r="B202" s="2273"/>
      <c r="C202" s="73">
        <v>2014</v>
      </c>
      <c r="D202" s="33"/>
      <c r="E202" s="34"/>
      <c r="F202" s="34"/>
      <c r="G202" s="32"/>
      <c r="H202" s="293"/>
      <c r="I202" s="294"/>
      <c r="J202" s="295"/>
      <c r="K202" s="34"/>
      <c r="L202" s="37"/>
    </row>
    <row r="203" spans="1:14">
      <c r="A203" s="2272"/>
      <c r="B203" s="2273"/>
      <c r="C203" s="74">
        <v>2015</v>
      </c>
      <c r="D203" s="40"/>
      <c r="E203" s="41"/>
      <c r="F203" s="41"/>
      <c r="G203" s="39"/>
      <c r="H203" s="296"/>
      <c r="I203" s="297"/>
      <c r="J203" s="298"/>
      <c r="K203" s="41"/>
      <c r="L203" s="85"/>
    </row>
    <row r="204" spans="1:14">
      <c r="A204" s="2272"/>
      <c r="B204" s="2273"/>
      <c r="C204" s="74">
        <v>2016</v>
      </c>
      <c r="D204" s="40">
        <v>14</v>
      </c>
      <c r="E204" s="41">
        <v>5</v>
      </c>
      <c r="F204" s="41"/>
      <c r="G204" s="39"/>
      <c r="H204" s="296">
        <v>3</v>
      </c>
      <c r="I204" s="297"/>
      <c r="J204" s="298"/>
      <c r="K204" s="41"/>
      <c r="L204" s="85"/>
    </row>
    <row r="205" spans="1:14">
      <c r="A205" s="2272"/>
      <c r="B205" s="2273"/>
      <c r="C205" s="74">
        <v>2017</v>
      </c>
      <c r="D205" s="40"/>
      <c r="E205" s="41"/>
      <c r="F205" s="41"/>
      <c r="G205" s="39"/>
      <c r="H205" s="296"/>
      <c r="I205" s="297"/>
      <c r="J205" s="298"/>
      <c r="K205" s="41"/>
      <c r="L205" s="85"/>
    </row>
    <row r="206" spans="1:14">
      <c r="A206" s="2272"/>
      <c r="B206" s="2273"/>
      <c r="C206" s="74">
        <v>2018</v>
      </c>
      <c r="D206" s="40"/>
      <c r="E206" s="41"/>
      <c r="F206" s="41"/>
      <c r="G206" s="39"/>
      <c r="H206" s="296"/>
      <c r="I206" s="297"/>
      <c r="J206" s="298"/>
      <c r="K206" s="41"/>
      <c r="L206" s="85"/>
    </row>
    <row r="207" spans="1:14">
      <c r="A207" s="2272"/>
      <c r="B207" s="2273"/>
      <c r="C207" s="74">
        <v>2019</v>
      </c>
      <c r="D207" s="40"/>
      <c r="E207" s="41"/>
      <c r="F207" s="41"/>
      <c r="G207" s="39"/>
      <c r="H207" s="296"/>
      <c r="I207" s="297"/>
      <c r="J207" s="298"/>
      <c r="K207" s="41"/>
      <c r="L207" s="85"/>
    </row>
    <row r="208" spans="1:14">
      <c r="A208" s="2272"/>
      <c r="B208" s="2273"/>
      <c r="C208" s="74">
        <v>2020</v>
      </c>
      <c r="D208" s="299"/>
      <c r="E208" s="300"/>
      <c r="F208" s="300"/>
      <c r="G208" s="301"/>
      <c r="H208" s="302"/>
      <c r="I208" s="303"/>
      <c r="J208" s="304"/>
      <c r="K208" s="300"/>
      <c r="L208" s="305"/>
    </row>
    <row r="209" spans="1:12" ht="20.25" customHeight="1" thickBot="1">
      <c r="A209" s="2274"/>
      <c r="B209" s="2275"/>
      <c r="C209" s="128" t="s">
        <v>13</v>
      </c>
      <c r="D209" s="131">
        <f>SUM(D202:D208)</f>
        <v>14</v>
      </c>
      <c r="E209" s="131">
        <f t="shared" ref="E209:L209" si="23">SUM(E202:E208)</f>
        <v>5</v>
      </c>
      <c r="F209" s="131">
        <f t="shared" si="23"/>
        <v>0</v>
      </c>
      <c r="G209" s="131">
        <f t="shared" si="23"/>
        <v>0</v>
      </c>
      <c r="H209" s="131">
        <f t="shared" si="23"/>
        <v>3</v>
      </c>
      <c r="I209" s="131">
        <f t="shared" si="23"/>
        <v>0</v>
      </c>
      <c r="J209" s="131">
        <f t="shared" si="23"/>
        <v>0</v>
      </c>
      <c r="K209" s="131">
        <f t="shared" si="23"/>
        <v>0</v>
      </c>
      <c r="L209" s="131">
        <f t="shared" si="23"/>
        <v>0</v>
      </c>
    </row>
    <row r="211" spans="1:12" ht="15" thickBot="1"/>
    <row r="212" spans="1:12" ht="29.4">
      <c r="A212" s="1362" t="s">
        <v>139</v>
      </c>
      <c r="B212" s="307" t="s">
        <v>140</v>
      </c>
      <c r="C212" s="308">
        <v>2014</v>
      </c>
      <c r="D212" s="309">
        <v>2015</v>
      </c>
      <c r="E212" s="309">
        <v>2016</v>
      </c>
      <c r="F212" s="309">
        <v>2017</v>
      </c>
      <c r="G212" s="309">
        <v>2018</v>
      </c>
      <c r="H212" s="309">
        <v>2019</v>
      </c>
      <c r="I212" s="310">
        <v>2020</v>
      </c>
    </row>
    <row r="213" spans="1:12" ht="15" customHeight="1">
      <c r="A213" t="s">
        <v>141</v>
      </c>
      <c r="B213" s="2304" t="s">
        <v>341</v>
      </c>
      <c r="C213" s="73"/>
      <c r="D213" s="127"/>
      <c r="E213" s="343"/>
      <c r="F213" s="127"/>
      <c r="G213" s="127"/>
      <c r="H213" s="127"/>
      <c r="I213" s="311"/>
    </row>
    <row r="214" spans="1:12">
      <c r="A214" t="s">
        <v>142</v>
      </c>
      <c r="B214" s="1924"/>
      <c r="C214" s="73"/>
      <c r="D214" s="127"/>
      <c r="E214" s="343">
        <v>12279.73</v>
      </c>
      <c r="F214" s="127"/>
      <c r="G214" s="127"/>
      <c r="H214" s="127"/>
      <c r="I214" s="311"/>
    </row>
    <row r="215" spans="1:12">
      <c r="A215" t="s">
        <v>143</v>
      </c>
      <c r="B215" s="1924"/>
      <c r="C215" s="73"/>
      <c r="D215" s="127"/>
      <c r="E215" s="127"/>
      <c r="F215" s="127"/>
      <c r="G215" s="127"/>
      <c r="H215" s="127"/>
      <c r="I215" s="311"/>
    </row>
    <row r="216" spans="1:12">
      <c r="A216" t="s">
        <v>144</v>
      </c>
      <c r="B216" s="1924"/>
      <c r="C216" s="73"/>
      <c r="D216" s="127"/>
      <c r="E216" s="127"/>
      <c r="F216" s="127"/>
      <c r="G216" s="127"/>
      <c r="H216" s="127"/>
      <c r="I216" s="311"/>
    </row>
    <row r="217" spans="1:12">
      <c r="A217" t="s">
        <v>145</v>
      </c>
      <c r="B217" s="1924"/>
      <c r="C217" s="73"/>
      <c r="D217" s="127"/>
      <c r="E217" s="127"/>
      <c r="F217" s="127"/>
      <c r="G217" s="127"/>
      <c r="H217" s="127"/>
      <c r="I217" s="311"/>
    </row>
    <row r="218" spans="1:12" ht="28.8">
      <c r="A218" s="31" t="s">
        <v>146</v>
      </c>
      <c r="B218" s="1924"/>
      <c r="C218" s="73"/>
      <c r="D218" s="127"/>
      <c r="E218" s="343">
        <v>57687.24</v>
      </c>
      <c r="F218" s="127"/>
      <c r="G218" s="127"/>
      <c r="H218" s="127"/>
      <c r="I218" s="311"/>
    </row>
    <row r="219" spans="1:12" ht="15" thickBot="1">
      <c r="A219" s="312"/>
      <c r="B219" s="1925"/>
      <c r="C219" s="45" t="s">
        <v>13</v>
      </c>
      <c r="D219" s="313">
        <f>SUM(D214:D218)</f>
        <v>0</v>
      </c>
      <c r="E219" s="313">
        <f t="shared" ref="E219:I219" si="24">SUM(E214:E218)</f>
        <v>69966.97</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Y226"/>
  <sheetViews>
    <sheetView tabSelected="1" topLeftCell="A196" workbookViewId="0">
      <selection activeCell="C200" sqref="C200"/>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342</v>
      </c>
      <c r="C1" s="1471"/>
      <c r="D1" s="1471"/>
      <c r="E1" s="1471"/>
      <c r="F1" s="1471"/>
    </row>
    <row r="2" spans="1:25" s="2" customFormat="1" ht="20.100000000000001" customHeight="1" thickBot="1">
      <c r="B2" s="694"/>
    </row>
    <row r="3" spans="1:25" s="5" customFormat="1" ht="20.100000000000001" customHeight="1">
      <c r="A3" s="695" t="s">
        <v>2</v>
      </c>
      <c r="B3" s="696"/>
      <c r="C3" s="696"/>
      <c r="D3" s="696"/>
      <c r="E3" s="696"/>
      <c r="F3" s="2307"/>
      <c r="G3" s="2307"/>
      <c r="H3" s="2307"/>
      <c r="I3" s="2307"/>
      <c r="J3" s="2307"/>
      <c r="K3" s="2307"/>
      <c r="L3" s="2307"/>
      <c r="M3" s="2307"/>
      <c r="N3" s="2307"/>
      <c r="O3" s="2308"/>
    </row>
    <row r="4" spans="1:25" s="5" customFormat="1" ht="20.100000000000001" customHeight="1">
      <c r="A4" s="1982" t="s">
        <v>3</v>
      </c>
      <c r="B4" s="1475"/>
      <c r="C4" s="1475"/>
      <c r="D4" s="1475"/>
      <c r="E4" s="1475"/>
      <c r="F4" s="1475"/>
      <c r="G4" s="1475"/>
      <c r="H4" s="1475"/>
      <c r="I4" s="1475"/>
      <c r="J4" s="1475"/>
      <c r="K4" s="1475"/>
      <c r="L4" s="1475"/>
      <c r="M4" s="1475"/>
      <c r="N4" s="1475"/>
      <c r="O4" s="1476"/>
    </row>
    <row r="5" spans="1:25" s="5" customFormat="1" ht="20.100000000000001" customHeight="1">
      <c r="A5" s="1982"/>
      <c r="B5" s="1475"/>
      <c r="C5" s="1475"/>
      <c r="D5" s="1475"/>
      <c r="E5" s="1475"/>
      <c r="F5" s="1475"/>
      <c r="G5" s="1475"/>
      <c r="H5" s="1475"/>
      <c r="I5" s="1475"/>
      <c r="J5" s="1475"/>
      <c r="K5" s="1475"/>
      <c r="L5" s="1475"/>
      <c r="M5" s="1475"/>
      <c r="N5" s="1475"/>
      <c r="O5" s="1476"/>
    </row>
    <row r="6" spans="1:25" s="5" customFormat="1" ht="20.100000000000001" customHeight="1">
      <c r="A6" s="1982"/>
      <c r="B6" s="1475"/>
      <c r="C6" s="1475"/>
      <c r="D6" s="1475"/>
      <c r="E6" s="1475"/>
      <c r="F6" s="1475"/>
      <c r="G6" s="1475"/>
      <c r="H6" s="1475"/>
      <c r="I6" s="1475"/>
      <c r="J6" s="1475"/>
      <c r="K6" s="1475"/>
      <c r="L6" s="1475"/>
      <c r="M6" s="1475"/>
      <c r="N6" s="1475"/>
      <c r="O6" s="1476"/>
    </row>
    <row r="7" spans="1:25" s="5" customFormat="1" ht="20.100000000000001" customHeight="1">
      <c r="A7" s="1982"/>
      <c r="B7" s="1475"/>
      <c r="C7" s="1475"/>
      <c r="D7" s="1475"/>
      <c r="E7" s="1475"/>
      <c r="F7" s="1475"/>
      <c r="G7" s="1475"/>
      <c r="H7" s="1475"/>
      <c r="I7" s="1475"/>
      <c r="J7" s="1475"/>
      <c r="K7" s="1475"/>
      <c r="L7" s="1475"/>
      <c r="M7" s="1475"/>
      <c r="N7" s="1475"/>
      <c r="O7" s="1476"/>
    </row>
    <row r="8" spans="1:25" s="5" customFormat="1" ht="20.100000000000001" customHeight="1">
      <c r="A8" s="1982"/>
      <c r="B8" s="1475"/>
      <c r="C8" s="1475"/>
      <c r="D8" s="1475"/>
      <c r="E8" s="1475"/>
      <c r="F8" s="1475"/>
      <c r="G8" s="1475"/>
      <c r="H8" s="1475"/>
      <c r="I8" s="1475"/>
      <c r="J8" s="1475"/>
      <c r="K8" s="1475"/>
      <c r="L8" s="1475"/>
      <c r="M8" s="1475"/>
      <c r="N8" s="1475"/>
      <c r="O8" s="1476"/>
    </row>
    <row r="9" spans="1:25" s="5" customFormat="1" ht="20.100000000000001" customHeight="1">
      <c r="A9" s="1982"/>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687"/>
      <c r="B15" s="688"/>
      <c r="C15" s="11"/>
      <c r="D15" s="1919" t="s">
        <v>5</v>
      </c>
      <c r="E15" s="1536"/>
      <c r="F15" s="1536"/>
      <c r="G15" s="1536"/>
      <c r="H15" s="689"/>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309"/>
      <c r="B17" s="2273"/>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272"/>
      <c r="B18" s="2273"/>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272"/>
      <c r="B19" s="2273"/>
      <c r="C19" s="39">
        <v>2016</v>
      </c>
      <c r="D19" s="40">
        <v>283</v>
      </c>
      <c r="E19" s="40">
        <v>43</v>
      </c>
      <c r="F19" s="40">
        <v>18</v>
      </c>
      <c r="G19" s="35">
        <f t="shared" si="0"/>
        <v>344</v>
      </c>
      <c r="H19" s="40">
        <v>92</v>
      </c>
      <c r="I19" s="40">
        <v>67</v>
      </c>
      <c r="J19" s="40">
        <v>5</v>
      </c>
      <c r="K19" s="40">
        <v>110</v>
      </c>
      <c r="L19" s="40">
        <v>16</v>
      </c>
      <c r="M19" s="40">
        <v>5</v>
      </c>
      <c r="N19" s="40">
        <v>0</v>
      </c>
      <c r="O19" s="40">
        <v>49</v>
      </c>
      <c r="P19" s="38"/>
      <c r="Q19" s="38"/>
      <c r="R19" s="38"/>
      <c r="S19" s="38"/>
      <c r="T19" s="38"/>
      <c r="U19" s="38"/>
      <c r="V19" s="38"/>
      <c r="W19" s="38"/>
      <c r="X19" s="38"/>
      <c r="Y19" s="38"/>
    </row>
    <row r="20" spans="1:25">
      <c r="A20" s="2272"/>
      <c r="B20" s="2273"/>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2272"/>
      <c r="B21" s="2273"/>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272"/>
      <c r="B22" s="2273"/>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272"/>
      <c r="B23" s="2273"/>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274"/>
      <c r="B24" s="2275"/>
      <c r="C24" s="45" t="s">
        <v>13</v>
      </c>
      <c r="D24" s="46">
        <f>SUM(D17:D23)</f>
        <v>283</v>
      </c>
      <c r="E24" s="47">
        <f>SUM(E17:E23)</f>
        <v>43</v>
      </c>
      <c r="F24" s="47">
        <f>SUM(F17:F23)</f>
        <v>18</v>
      </c>
      <c r="G24" s="48">
        <f>SUM(D24:F24)</f>
        <v>344</v>
      </c>
      <c r="H24" s="49">
        <f>SUM(H17:H23)</f>
        <v>92</v>
      </c>
      <c r="I24" s="50">
        <f>SUM(I17:I23)</f>
        <v>67</v>
      </c>
      <c r="J24" s="50">
        <f t="shared" ref="J24:N24" si="1">SUM(J17:J23)</f>
        <v>5</v>
      </c>
      <c r="K24" s="50">
        <f t="shared" si="1"/>
        <v>110</v>
      </c>
      <c r="L24" s="50">
        <f t="shared" si="1"/>
        <v>16</v>
      </c>
      <c r="M24" s="50">
        <f t="shared" si="1"/>
        <v>5</v>
      </c>
      <c r="N24" s="50">
        <f t="shared" si="1"/>
        <v>0</v>
      </c>
      <c r="O24" s="51">
        <f>SUM(O17:O23)</f>
        <v>49</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687"/>
      <c r="B26" s="688"/>
      <c r="C26" s="53"/>
      <c r="D26" s="2258" t="s">
        <v>5</v>
      </c>
      <c r="E26" s="1540"/>
      <c r="F26" s="1540"/>
      <c r="G26" s="1541"/>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0">
        <f>SUM('[2]dolnośląskie:ODR woj. zachodniopomorskie'!D30)</f>
        <v>283954</v>
      </c>
      <c r="E30" s="40">
        <f>SUM('[2]dolnośląskie:ODR woj. zachodniopomorskie'!E30)</f>
        <v>451873</v>
      </c>
      <c r="F30" s="40">
        <f>SUM('[2]dolnośląskie:ODR woj. zachodniopomorskie'!F30)</f>
        <v>1213992</v>
      </c>
      <c r="G30" s="59">
        <f t="shared" si="2"/>
        <v>1949819</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283954</v>
      </c>
      <c r="E35" s="47">
        <f>SUM(E28:E34)</f>
        <v>451873</v>
      </c>
      <c r="F35" s="47">
        <f>SUM(F28:F34)</f>
        <v>1213992</v>
      </c>
      <c r="G35" s="51">
        <f t="shared" si="2"/>
        <v>1949819</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651" t="s">
        <v>24</v>
      </c>
      <c r="B39" s="652" t="s">
        <v>8</v>
      </c>
      <c r="C39" s="69" t="s">
        <v>9</v>
      </c>
      <c r="D39" s="690"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f>SUM('dolnośląskie:ODR woj. zachodniopomorskie'!D42)</f>
        <v>1055804</v>
      </c>
      <c r="E42" s="40">
        <f>SUM('dolnośląskie:ODR woj. zachodniopomorskie'!E42)</f>
        <v>346982</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1055804</v>
      </c>
      <c r="E47" s="75">
        <f>SUM(E40:E46)</f>
        <v>346982</v>
      </c>
      <c r="F47" s="76"/>
      <c r="G47" s="38"/>
      <c r="H47" s="38"/>
    </row>
    <row r="48" spans="1:17" s="38" customFormat="1" ht="15" thickBot="1">
      <c r="A48" s="691"/>
      <c r="B48" s="78"/>
      <c r="C48" s="79"/>
    </row>
    <row r="49" spans="1:15" ht="83.25" customHeight="1">
      <c r="A49" s="692" t="s">
        <v>27</v>
      </c>
      <c r="B49" s="652" t="s">
        <v>8</v>
      </c>
      <c r="C49" s="81" t="s">
        <v>9</v>
      </c>
      <c r="D49" s="690"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f>SUM('dolnośląskie:ODR woj. zachodniopomorskie'!D53)</f>
        <v>6</v>
      </c>
      <c r="E53" s="40">
        <f>SUM('dolnośląskie:ODR woj. zachodniopomorskie'!E53)</f>
        <v>0</v>
      </c>
      <c r="F53" s="40">
        <f>SUM('dolnośląskie:ODR woj. zachodniopomorskie'!F53)</f>
        <v>0</v>
      </c>
      <c r="G53" s="40">
        <f>SUM('dolnośląskie:ODR woj. zachodniopomorskie'!G53)</f>
        <v>2625</v>
      </c>
      <c r="H53" s="40">
        <f>SUM('dolnośląskie:ODR woj. zachodniopomorskie'!H53)</f>
        <v>19</v>
      </c>
      <c r="I53" s="40">
        <f>SUM('dolnośląskie:ODR woj. zachodniopomorskie'!I53)</f>
        <v>27</v>
      </c>
      <c r="J53" s="40">
        <f>SUM('dolnośląskie:ODR woj. zachodniopomorskie'!J53)</f>
        <v>299</v>
      </c>
      <c r="K53" s="40">
        <f>SUM('dolnośląskie:ODR woj. zachodniopomorskie'!K53)</f>
        <v>16637</v>
      </c>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6</v>
      </c>
      <c r="E58" s="47">
        <f>SUM(E51:E57)</f>
        <v>0</v>
      </c>
      <c r="F58" s="47">
        <f>SUM(F51:F57)</f>
        <v>0</v>
      </c>
      <c r="G58" s="47">
        <f>SUM(G51:G57)</f>
        <v>2625</v>
      </c>
      <c r="H58" s="47">
        <f>SUM(H51:H57)</f>
        <v>19</v>
      </c>
      <c r="I58" s="47">
        <f t="shared" ref="I58" si="3">SUM(I51:I57)</f>
        <v>27</v>
      </c>
      <c r="J58" s="47">
        <f>SUM(J51:J57)</f>
        <v>299</v>
      </c>
      <c r="K58" s="51">
        <f>SUM(K50:K56)</f>
        <v>16637</v>
      </c>
    </row>
    <row r="59" spans="1:15" ht="15" thickBot="1"/>
    <row r="60" spans="1:15" ht="21" customHeight="1">
      <c r="A60" s="1542" t="s">
        <v>37</v>
      </c>
      <c r="B60" s="693"/>
      <c r="C60" s="1543" t="s">
        <v>9</v>
      </c>
      <c r="D60" s="2306" t="s">
        <v>38</v>
      </c>
      <c r="E60" s="648" t="s">
        <v>6</v>
      </c>
      <c r="F60" s="649"/>
      <c r="G60" s="649"/>
      <c r="H60" s="649"/>
      <c r="I60" s="649"/>
      <c r="J60" s="649"/>
      <c r="K60" s="649"/>
      <c r="L60" s="650"/>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2280"/>
      <c r="B62" s="2273"/>
      <c r="C62" s="98">
        <v>2014</v>
      </c>
      <c r="D62" s="99"/>
      <c r="E62" s="100"/>
      <c r="F62" s="101"/>
      <c r="G62" s="101"/>
      <c r="H62" s="101"/>
      <c r="I62" s="101"/>
      <c r="J62" s="101"/>
      <c r="K62" s="101"/>
      <c r="L62" s="37"/>
      <c r="M62" s="8"/>
      <c r="N62" s="8"/>
      <c r="O62" s="8"/>
    </row>
    <row r="63" spans="1:15">
      <c r="A63" s="2281"/>
      <c r="B63" s="2273"/>
      <c r="C63" s="102">
        <v>2015</v>
      </c>
      <c r="D63" s="103"/>
      <c r="E63" s="104"/>
      <c r="F63" s="41"/>
      <c r="G63" s="41"/>
      <c r="H63" s="41"/>
      <c r="I63" s="41"/>
      <c r="J63" s="41"/>
      <c r="K63" s="41"/>
      <c r="L63" s="85"/>
      <c r="M63" s="8"/>
      <c r="N63" s="8"/>
      <c r="O63" s="8"/>
    </row>
    <row r="64" spans="1:15">
      <c r="A64" s="2281"/>
      <c r="B64" s="2273"/>
      <c r="C64" s="102">
        <v>2016</v>
      </c>
      <c r="D64" s="40">
        <f>SUM('dolnośląskie:ODR woj. zachodniopomorskie'!D64)</f>
        <v>145</v>
      </c>
      <c r="E64" s="40">
        <f>SUM('dolnośląskie:ODR woj. zachodniopomorskie'!E64)</f>
        <v>75</v>
      </c>
      <c r="F64" s="40">
        <f>SUM('dolnośląskie:ODR woj. zachodniopomorskie'!F64)</f>
        <v>40</v>
      </c>
      <c r="G64" s="40">
        <f>SUM('dolnośląskie:ODR woj. zachodniopomorskie'!G64)</f>
        <v>5</v>
      </c>
      <c r="H64" s="40">
        <f>SUM('dolnośląskie:ODR woj. zachodniopomorskie'!H64)</f>
        <v>9</v>
      </c>
      <c r="I64" s="40">
        <f>SUM('dolnośląskie:ODR woj. zachodniopomorskie'!I64)</f>
        <v>0</v>
      </c>
      <c r="J64" s="40">
        <f>SUM('dolnośląskie:ODR woj. zachodniopomorskie'!J64)</f>
        <v>0</v>
      </c>
      <c r="K64" s="40">
        <f>SUM('dolnośląskie:ODR woj. zachodniopomorskie'!K64)</f>
        <v>0</v>
      </c>
      <c r="L64" s="40">
        <f>SUM('dolnośląskie:ODR woj. zachodniopomorskie'!L64)</f>
        <v>16</v>
      </c>
      <c r="M64" s="8"/>
      <c r="N64" s="8"/>
      <c r="O64" s="8"/>
    </row>
    <row r="65" spans="1:20">
      <c r="A65" s="2281"/>
      <c r="B65" s="2273"/>
      <c r="C65" s="102">
        <v>2017</v>
      </c>
      <c r="D65" s="103"/>
      <c r="E65" s="104"/>
      <c r="F65" s="41"/>
      <c r="G65" s="41"/>
      <c r="H65" s="41"/>
      <c r="I65" s="41"/>
      <c r="J65" s="41"/>
      <c r="K65" s="41"/>
      <c r="L65" s="85"/>
      <c r="M65" s="8"/>
      <c r="N65" s="8"/>
      <c r="O65" s="8"/>
    </row>
    <row r="66" spans="1:20">
      <c r="A66" s="2281"/>
      <c r="B66" s="2273"/>
      <c r="C66" s="102">
        <v>2018</v>
      </c>
      <c r="D66" s="103"/>
      <c r="E66" s="104"/>
      <c r="F66" s="41"/>
      <c r="G66" s="41"/>
      <c r="H66" s="41"/>
      <c r="I66" s="41"/>
      <c r="J66" s="41"/>
      <c r="K66" s="41"/>
      <c r="L66" s="85"/>
      <c r="M66" s="8"/>
      <c r="N66" s="8"/>
      <c r="O66" s="8"/>
    </row>
    <row r="67" spans="1:20" ht="17.25" customHeight="1">
      <c r="A67" s="2281"/>
      <c r="B67" s="2273"/>
      <c r="C67" s="102">
        <v>2019</v>
      </c>
      <c r="D67" s="103"/>
      <c r="E67" s="104"/>
      <c r="F67" s="41"/>
      <c r="G67" s="41"/>
      <c r="H67" s="41"/>
      <c r="I67" s="41"/>
      <c r="J67" s="41"/>
      <c r="K67" s="41"/>
      <c r="L67" s="85"/>
      <c r="M67" s="8"/>
      <c r="N67" s="8"/>
      <c r="O67" s="8"/>
    </row>
    <row r="68" spans="1:20" ht="16.5" customHeight="1">
      <c r="A68" s="2281"/>
      <c r="B68" s="2273"/>
      <c r="C68" s="102">
        <v>2020</v>
      </c>
      <c r="D68" s="103"/>
      <c r="E68" s="104"/>
      <c r="F68" s="41"/>
      <c r="G68" s="41"/>
      <c r="H68" s="41"/>
      <c r="I68" s="41"/>
      <c r="J68" s="41"/>
      <c r="K68" s="41"/>
      <c r="L68" s="85"/>
      <c r="M68" s="76"/>
      <c r="N68" s="76"/>
      <c r="O68" s="76"/>
    </row>
    <row r="69" spans="1:20" ht="18" customHeight="1" thickBot="1">
      <c r="A69" s="2282"/>
      <c r="B69" s="2275"/>
      <c r="C69" s="105" t="s">
        <v>13</v>
      </c>
      <c r="D69" s="106">
        <f>SUM(D62:D68)</f>
        <v>145</v>
      </c>
      <c r="E69" s="107">
        <f>SUM(E62:E68)</f>
        <v>75</v>
      </c>
      <c r="F69" s="108">
        <f t="shared" ref="F69:I69" si="4">SUM(F62:F68)</f>
        <v>40</v>
      </c>
      <c r="G69" s="108">
        <f t="shared" si="4"/>
        <v>5</v>
      </c>
      <c r="H69" s="108">
        <f t="shared" si="4"/>
        <v>9</v>
      </c>
      <c r="I69" s="108">
        <f t="shared" si="4"/>
        <v>0</v>
      </c>
      <c r="J69" s="108"/>
      <c r="K69" s="108">
        <f>SUM(K62:K68)</f>
        <v>0</v>
      </c>
      <c r="L69" s="109">
        <f>SUM(L62:L68)</f>
        <v>16</v>
      </c>
      <c r="M69" s="76"/>
      <c r="N69" s="76"/>
      <c r="O69" s="76"/>
    </row>
    <row r="70" spans="1:20" ht="63"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651" t="s">
        <v>39</v>
      </c>
      <c r="B71" s="652" t="s">
        <v>8</v>
      </c>
      <c r="C71" s="69" t="s">
        <v>9</v>
      </c>
      <c r="D71" s="115" t="s">
        <v>40</v>
      </c>
      <c r="E71" s="115" t="s">
        <v>41</v>
      </c>
      <c r="F71" s="116" t="s">
        <v>42</v>
      </c>
      <c r="G71" s="653"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c r="H73" s="40"/>
      <c r="I73" s="40"/>
      <c r="J73" s="41"/>
      <c r="K73" s="41"/>
      <c r="L73" s="41"/>
      <c r="M73" s="41"/>
      <c r="N73" s="41"/>
      <c r="O73" s="85"/>
    </row>
    <row r="74" spans="1:20">
      <c r="A74" s="1387"/>
      <c r="B74" s="1425"/>
      <c r="C74" s="74">
        <v>2016</v>
      </c>
      <c r="D74" s="40">
        <f>SUM('dolnośląskie:ODR woj. zachodniopomorskie'!D74)</f>
        <v>663</v>
      </c>
      <c r="E74" s="40">
        <f>SUM('dolnośląskie:ODR woj. zachodniopomorskie'!E74)</f>
        <v>23</v>
      </c>
      <c r="F74" s="40">
        <f>SUM('dolnośląskie:ODR woj. zachodniopomorskie'!F74)</f>
        <v>37</v>
      </c>
      <c r="G74" s="124">
        <v>1</v>
      </c>
      <c r="H74" s="40">
        <f>SUM('dolnośląskie:ODR woj. zachodniopomorskie'!H74)</f>
        <v>10</v>
      </c>
      <c r="I74" s="40">
        <f>SUM('dolnośląskie:ODR woj. zachodniopomorskie'!I74)</f>
        <v>12</v>
      </c>
      <c r="J74" s="40">
        <f>SUM('dolnośląskie:ODR woj. zachodniopomorskie'!J74)</f>
        <v>14</v>
      </c>
      <c r="K74" s="40">
        <f>SUM('dolnośląskie:ODR woj. zachodniopomorskie'!K74)</f>
        <v>13</v>
      </c>
      <c r="L74" s="40">
        <f>SUM('dolnośląskie:ODR woj. zachodniopomorskie'!L74)</f>
        <v>3</v>
      </c>
      <c r="M74" s="40">
        <f>SUM('dolnośląskie:ODR woj. zachodniopomorskie'!M74)</f>
        <v>0</v>
      </c>
      <c r="N74" s="40">
        <f>SUM('dolnośląskie:ODR woj. zachodniopomorskie'!N74)</f>
        <v>0</v>
      </c>
      <c r="O74" s="40">
        <f>SUM('dolnośląskie:ODR woj. zachodniopomorskie'!O74)</f>
        <v>671</v>
      </c>
    </row>
    <row r="75" spans="1:20">
      <c r="A75" s="1387"/>
      <c r="B75" s="1425"/>
      <c r="C75" s="74">
        <v>2017</v>
      </c>
      <c r="D75" s="127"/>
      <c r="E75" s="127"/>
      <c r="F75" s="127"/>
      <c r="G75" s="124">
        <f t="shared" ref="G75:G78" si="5">SUM(D75:F75)</f>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663</v>
      </c>
      <c r="E79" s="106">
        <f>SUM(E72:E78)</f>
        <v>23</v>
      </c>
      <c r="F79" s="106">
        <f>SUM(F72:F78)</f>
        <v>37</v>
      </c>
      <c r="G79" s="129">
        <f>SUM(G72:G78)</f>
        <v>1</v>
      </c>
      <c r="H79" s="130">
        <v>0</v>
      </c>
      <c r="I79" s="131">
        <f t="shared" ref="I79:O79" si="6">SUM(I72:I78)</f>
        <v>12</v>
      </c>
      <c r="J79" s="108">
        <f t="shared" si="6"/>
        <v>14</v>
      </c>
      <c r="K79" s="108">
        <f t="shared" si="6"/>
        <v>13</v>
      </c>
      <c r="L79" s="108">
        <f t="shared" si="6"/>
        <v>3</v>
      </c>
      <c r="M79" s="108">
        <f t="shared" si="6"/>
        <v>0</v>
      </c>
      <c r="N79" s="108">
        <f t="shared" si="6"/>
        <v>0</v>
      </c>
      <c r="O79" s="109">
        <f t="shared" si="6"/>
        <v>671</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654" t="s">
        <v>45</v>
      </c>
      <c r="B84" s="655" t="s">
        <v>46</v>
      </c>
      <c r="C84" s="141" t="s">
        <v>9</v>
      </c>
      <c r="D84" s="656" t="s">
        <v>47</v>
      </c>
      <c r="E84" s="143" t="s">
        <v>48</v>
      </c>
      <c r="F84" s="144" t="s">
        <v>49</v>
      </c>
      <c r="G84" s="144" t="s">
        <v>50</v>
      </c>
      <c r="H84" s="144" t="s">
        <v>51</v>
      </c>
      <c r="I84" s="144" t="s">
        <v>52</v>
      </c>
      <c r="J84" s="144" t="s">
        <v>53</v>
      </c>
      <c r="K84" s="145" t="s">
        <v>54</v>
      </c>
    </row>
    <row r="85" spans="1:16" ht="15" customHeight="1">
      <c r="A85" s="2283"/>
      <c r="B85" s="2284"/>
      <c r="C85" s="73">
        <v>2014</v>
      </c>
      <c r="D85" s="146"/>
      <c r="E85" s="147"/>
      <c r="F85" s="34"/>
      <c r="G85" s="34"/>
      <c r="H85" s="34"/>
      <c r="I85" s="34"/>
      <c r="J85" s="34"/>
      <c r="K85" s="37"/>
    </row>
    <row r="86" spans="1:16">
      <c r="A86" s="2283"/>
      <c r="B86" s="2284"/>
      <c r="C86" s="74">
        <v>2015</v>
      </c>
      <c r="D86" s="148"/>
      <c r="E86" s="104"/>
      <c r="F86" s="41"/>
      <c r="G86" s="41"/>
      <c r="H86" s="41"/>
      <c r="I86" s="41"/>
      <c r="J86" s="41"/>
      <c r="K86" s="85"/>
    </row>
    <row r="87" spans="1:16">
      <c r="A87" s="2283"/>
      <c r="B87" s="2284"/>
      <c r="C87" s="74">
        <v>2016</v>
      </c>
      <c r="D87" s="40">
        <f>SUM('dolnośląskie:ODR woj. zachodniopomorskie'!D87)</f>
        <v>7</v>
      </c>
      <c r="E87" s="40">
        <f>SUM('dolnośląskie:ODR woj. zachodniopomorskie'!E87)</f>
        <v>5</v>
      </c>
      <c r="F87" s="40">
        <f>SUM('dolnośląskie:ODR woj. zachodniopomorskie'!F87)</f>
        <v>0</v>
      </c>
      <c r="G87" s="40">
        <f>SUM('dolnośląskie:ODR woj. zachodniopomorskie'!G87)</f>
        <v>0</v>
      </c>
      <c r="H87" s="40">
        <f>SUM('dolnośląskie:ODR woj. zachodniopomorskie'!H87)</f>
        <v>2</v>
      </c>
      <c r="I87" s="40">
        <f>SUM('dolnośląskie:ODR woj. zachodniopomorskie'!I87)</f>
        <v>0</v>
      </c>
      <c r="J87" s="40">
        <f>SUM('dolnośląskie:ODR woj. zachodniopomorskie'!J87)</f>
        <v>0</v>
      </c>
      <c r="K87" s="40">
        <f>SUM('dolnośląskie:ODR woj. zachodniopomorskie'!K87)</f>
        <v>0</v>
      </c>
    </row>
    <row r="88" spans="1:16">
      <c r="A88" s="2283"/>
      <c r="B88" s="2284"/>
      <c r="C88" s="74">
        <v>2017</v>
      </c>
      <c r="D88" s="148"/>
      <c r="E88" s="104"/>
      <c r="F88" s="41"/>
      <c r="G88" s="41"/>
      <c r="H88" s="41"/>
      <c r="I88" s="41"/>
      <c r="J88" s="41"/>
      <c r="K88" s="85"/>
    </row>
    <row r="89" spans="1:16">
      <c r="A89" s="2283"/>
      <c r="B89" s="2284"/>
      <c r="C89" s="74">
        <v>2018</v>
      </c>
      <c r="D89" s="148"/>
      <c r="E89" s="104"/>
      <c r="F89" s="41"/>
      <c r="G89" s="41"/>
      <c r="H89" s="41"/>
      <c r="I89" s="41"/>
      <c r="J89" s="41"/>
      <c r="K89" s="85"/>
    </row>
    <row r="90" spans="1:16">
      <c r="A90" s="2283"/>
      <c r="B90" s="2284"/>
      <c r="C90" s="74">
        <v>2019</v>
      </c>
      <c r="D90" s="148"/>
      <c r="E90" s="104"/>
      <c r="F90" s="41"/>
      <c r="G90" s="41"/>
      <c r="H90" s="41"/>
      <c r="I90" s="41"/>
      <c r="J90" s="41"/>
      <c r="K90" s="85"/>
    </row>
    <row r="91" spans="1:16">
      <c r="A91" s="2283"/>
      <c r="B91" s="2284"/>
      <c r="C91" s="74">
        <v>2020</v>
      </c>
      <c r="D91" s="148"/>
      <c r="E91" s="104"/>
      <c r="F91" s="41"/>
      <c r="G91" s="41"/>
      <c r="H91" s="41"/>
      <c r="I91" s="41"/>
      <c r="J91" s="41"/>
      <c r="K91" s="85"/>
    </row>
    <row r="92" spans="1:16" ht="18" customHeight="1" thickBot="1">
      <c r="A92" s="2285"/>
      <c r="B92" s="2286"/>
      <c r="C92" s="128" t="s">
        <v>13</v>
      </c>
      <c r="D92" s="149">
        <f t="shared" ref="D92:I92" si="7">SUM(D85:D91)</f>
        <v>7</v>
      </c>
      <c r="E92" s="107">
        <f t="shared" si="7"/>
        <v>5</v>
      </c>
      <c r="F92" s="108">
        <f t="shared" si="7"/>
        <v>0</v>
      </c>
      <c r="G92" s="108">
        <f t="shared" si="7"/>
        <v>0</v>
      </c>
      <c r="H92" s="108">
        <f t="shared" si="7"/>
        <v>2</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525" t="s">
        <v>56</v>
      </c>
      <c r="B96" s="1526" t="s">
        <v>57</v>
      </c>
      <c r="C96" s="1530" t="s">
        <v>9</v>
      </c>
      <c r="D96" s="2259" t="s">
        <v>58</v>
      </c>
      <c r="E96" s="1662"/>
      <c r="F96" s="657" t="s">
        <v>59</v>
      </c>
      <c r="G96" s="658"/>
      <c r="H96" s="658"/>
      <c r="I96" s="658"/>
      <c r="J96" s="658"/>
      <c r="K96" s="658"/>
      <c r="L96" s="658"/>
      <c r="M96" s="659"/>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2289"/>
      <c r="B98" s="2290"/>
      <c r="C98" s="98">
        <v>2014</v>
      </c>
      <c r="D98" s="33"/>
      <c r="E98" s="34"/>
      <c r="F98" s="166"/>
      <c r="G98" s="167"/>
      <c r="H98" s="167"/>
      <c r="I98" s="167"/>
      <c r="J98" s="167"/>
      <c r="K98" s="167"/>
      <c r="L98" s="167"/>
      <c r="M98" s="168"/>
      <c r="N98" s="157"/>
      <c r="O98" s="157"/>
      <c r="P98" s="157"/>
    </row>
    <row r="99" spans="1:16" ht="16.5" customHeight="1">
      <c r="A99" s="2291"/>
      <c r="B99" s="2290"/>
      <c r="C99" s="102">
        <v>2015</v>
      </c>
      <c r="D99" s="40"/>
      <c r="E99" s="41"/>
      <c r="F99" s="169"/>
      <c r="G99" s="170"/>
      <c r="H99" s="170"/>
      <c r="I99" s="170"/>
      <c r="J99" s="170"/>
      <c r="K99" s="170"/>
      <c r="L99" s="170"/>
      <c r="M99" s="171"/>
      <c r="N99" s="157"/>
      <c r="O99" s="157"/>
      <c r="P99" s="157"/>
    </row>
    <row r="100" spans="1:16" ht="16.5" customHeight="1">
      <c r="A100" s="2291"/>
      <c r="B100" s="2290"/>
      <c r="C100" s="102">
        <v>2016</v>
      </c>
      <c r="D100" s="40">
        <f>SUM('dolnośląskie:ODR woj. zachodniopomorskie'!D100)</f>
        <v>22</v>
      </c>
      <c r="E100" s="40">
        <f>SUM('dolnośląskie:ODR woj. zachodniopomorskie'!E100)</f>
        <v>78</v>
      </c>
      <c r="F100" s="40">
        <f>SUM('dolnośląskie:ODR woj. zachodniopomorskie'!F100)</f>
        <v>1</v>
      </c>
      <c r="G100" s="40">
        <f>SUM('dolnośląskie:ODR woj. zachodniopomorskie'!G100)</f>
        <v>2</v>
      </c>
      <c r="H100" s="40">
        <f>SUM('dolnośląskie:ODR woj. zachodniopomorskie'!H100)</f>
        <v>1</v>
      </c>
      <c r="I100" s="40">
        <f>SUM('dolnośląskie:ODR woj. zachodniopomorskie'!I100)</f>
        <v>1</v>
      </c>
      <c r="J100" s="40">
        <f>SUM('dolnośląskie:ODR woj. zachodniopomorskie'!J100)</f>
        <v>2</v>
      </c>
      <c r="K100" s="40">
        <f>SUM('dolnośląskie:ODR woj. zachodniopomorskie'!K100)</f>
        <v>0</v>
      </c>
      <c r="L100" s="40">
        <f>SUM('dolnośląskie:ODR woj. zachodniopomorskie'!L100)</f>
        <v>2</v>
      </c>
      <c r="M100" s="40">
        <f>SUM('dolnośląskie:ODR woj. zachodniopomorskie'!M100)</f>
        <v>13</v>
      </c>
      <c r="N100" s="157"/>
      <c r="O100" s="157"/>
      <c r="P100" s="157"/>
    </row>
    <row r="101" spans="1:16" ht="16.5" customHeight="1">
      <c r="A101" s="2291"/>
      <c r="B101" s="2290"/>
      <c r="C101" s="102">
        <v>2017</v>
      </c>
      <c r="D101" s="40"/>
      <c r="E101" s="41"/>
      <c r="F101" s="169"/>
      <c r="G101" s="170"/>
      <c r="H101" s="170"/>
      <c r="I101" s="170"/>
      <c r="J101" s="170"/>
      <c r="K101" s="170"/>
      <c r="L101" s="170"/>
      <c r="M101" s="171"/>
      <c r="N101" s="157"/>
      <c r="O101" s="157"/>
      <c r="P101" s="157"/>
    </row>
    <row r="102" spans="1:16" ht="15.75" customHeight="1">
      <c r="A102" s="2291"/>
      <c r="B102" s="2290"/>
      <c r="C102" s="102">
        <v>2018</v>
      </c>
      <c r="D102" s="40"/>
      <c r="E102" s="41"/>
      <c r="F102" s="169"/>
      <c r="G102" s="170"/>
      <c r="H102" s="170"/>
      <c r="I102" s="170"/>
      <c r="J102" s="170"/>
      <c r="K102" s="170"/>
      <c r="L102" s="170"/>
      <c r="M102" s="171"/>
      <c r="N102" s="157"/>
      <c r="O102" s="157"/>
      <c r="P102" s="157"/>
    </row>
    <row r="103" spans="1:16" ht="14.25" customHeight="1">
      <c r="A103" s="2291"/>
      <c r="B103" s="2290"/>
      <c r="C103" s="102">
        <v>2019</v>
      </c>
      <c r="D103" s="40"/>
      <c r="E103" s="41"/>
      <c r="F103" s="169"/>
      <c r="G103" s="170"/>
      <c r="H103" s="170"/>
      <c r="I103" s="170"/>
      <c r="J103" s="170"/>
      <c r="K103" s="170"/>
      <c r="L103" s="170"/>
      <c r="M103" s="171"/>
      <c r="N103" s="157"/>
      <c r="O103" s="157"/>
      <c r="P103" s="157"/>
    </row>
    <row r="104" spans="1:16" ht="14.25" customHeight="1">
      <c r="A104" s="2291"/>
      <c r="B104" s="2290"/>
      <c r="C104" s="102">
        <v>2020</v>
      </c>
      <c r="D104" s="40"/>
      <c r="E104" s="41"/>
      <c r="F104" s="169"/>
      <c r="G104" s="170"/>
      <c r="H104" s="170"/>
      <c r="I104" s="170"/>
      <c r="J104" s="170"/>
      <c r="K104" s="170"/>
      <c r="L104" s="170"/>
      <c r="M104" s="171"/>
      <c r="N104" s="157"/>
      <c r="O104" s="157"/>
      <c r="P104" s="157"/>
    </row>
    <row r="105" spans="1:16" ht="19.5" customHeight="1" thickBot="1">
      <c r="A105" s="2292"/>
      <c r="B105" s="2293"/>
      <c r="C105" s="105" t="s">
        <v>13</v>
      </c>
      <c r="D105" s="131">
        <f>SUM(D98:D104)</f>
        <v>22</v>
      </c>
      <c r="E105" s="108">
        <f t="shared" ref="E105:K105" si="8">SUM(E98:E104)</f>
        <v>78</v>
      </c>
      <c r="F105" s="172">
        <f t="shared" si="8"/>
        <v>1</v>
      </c>
      <c r="G105" s="173">
        <f t="shared" si="8"/>
        <v>2</v>
      </c>
      <c r="H105" s="173">
        <f t="shared" si="8"/>
        <v>1</v>
      </c>
      <c r="I105" s="173">
        <f>SUM(I98:I104)</f>
        <v>1</v>
      </c>
      <c r="J105" s="173">
        <f t="shared" si="8"/>
        <v>2</v>
      </c>
      <c r="K105" s="173">
        <f t="shared" si="8"/>
        <v>0</v>
      </c>
      <c r="L105" s="173">
        <f>SUM(L98:L104)</f>
        <v>2</v>
      </c>
      <c r="M105" s="174">
        <f>SUM(M98:M104)</f>
        <v>13</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525" t="s">
        <v>64</v>
      </c>
      <c r="B107" s="1526" t="s">
        <v>57</v>
      </c>
      <c r="C107" s="1530" t="s">
        <v>9</v>
      </c>
      <c r="D107" s="2305" t="s">
        <v>65</v>
      </c>
      <c r="E107" s="657" t="s">
        <v>66</v>
      </c>
      <c r="F107" s="658"/>
      <c r="G107" s="658"/>
      <c r="H107" s="658"/>
      <c r="I107" s="658"/>
      <c r="J107" s="658"/>
      <c r="K107" s="658"/>
      <c r="L107" s="659"/>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2295"/>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0">
        <f>SUM('dolnośląskie:ODR woj. zachodniopomorskie'!D111)</f>
        <v>36</v>
      </c>
      <c r="E111" s="40">
        <f>SUM('dolnośląskie:ODR woj. zachodniopomorskie'!E111)</f>
        <v>16</v>
      </c>
      <c r="F111" s="40">
        <f>SUM('dolnośląskie:ODR woj. zachodniopomorskie'!F111)</f>
        <v>2</v>
      </c>
      <c r="G111" s="40">
        <f>SUM('dolnośląskie:ODR woj. zachodniopomorskie'!G111)</f>
        <v>1</v>
      </c>
      <c r="H111" s="40">
        <f>SUM('dolnośląskie:ODR woj. zachodniopomorskie'!H111)</f>
        <v>0</v>
      </c>
      <c r="I111" s="40">
        <f>SUM('dolnośląskie:ODR woj. zachodniopomorskie'!I111)</f>
        <v>2</v>
      </c>
      <c r="J111" s="40">
        <f>SUM('dolnośląskie:ODR woj. zachodniopomorskie'!J111)</f>
        <v>0</v>
      </c>
      <c r="K111" s="40">
        <f>SUM('dolnośląskie:ODR woj. zachodniopomorskie'!K111)</f>
        <v>5</v>
      </c>
      <c r="L111" s="40">
        <f>SUM('dolnośląskie:ODR woj. zachodniopomorskie'!L111)</f>
        <v>10</v>
      </c>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36</v>
      </c>
      <c r="E116" s="172">
        <f t="shared" si="9"/>
        <v>16</v>
      </c>
      <c r="F116" s="173">
        <f t="shared" si="9"/>
        <v>2</v>
      </c>
      <c r="G116" s="173">
        <f t="shared" si="9"/>
        <v>1</v>
      </c>
      <c r="H116" s="173">
        <f t="shared" si="9"/>
        <v>0</v>
      </c>
      <c r="I116" s="173">
        <f t="shared" si="9"/>
        <v>2</v>
      </c>
      <c r="J116" s="173"/>
      <c r="K116" s="173">
        <f>SUM(K109:K115)</f>
        <v>5</v>
      </c>
      <c r="L116" s="174">
        <f>SUM(L109:L115)</f>
        <v>10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525" t="s">
        <v>67</v>
      </c>
      <c r="B118" s="1526" t="s">
        <v>57</v>
      </c>
      <c r="C118" s="1530" t="s">
        <v>9</v>
      </c>
      <c r="D118" s="2305" t="s">
        <v>68</v>
      </c>
      <c r="E118" s="657" t="s">
        <v>66</v>
      </c>
      <c r="F118" s="658"/>
      <c r="G118" s="658"/>
      <c r="H118" s="658"/>
      <c r="I118" s="658"/>
      <c r="J118" s="658"/>
      <c r="K118" s="658"/>
      <c r="L118" s="659"/>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2287"/>
      <c r="B120" s="2284"/>
      <c r="C120" s="98">
        <v>2014</v>
      </c>
      <c r="D120" s="34"/>
      <c r="E120" s="166"/>
      <c r="F120" s="167"/>
      <c r="G120" s="167"/>
      <c r="H120" s="167"/>
      <c r="I120" s="167"/>
      <c r="J120" s="167"/>
      <c r="K120" s="167"/>
      <c r="L120" s="168"/>
      <c r="M120" s="177"/>
      <c r="N120" s="177"/>
    </row>
    <row r="121" spans="1:14">
      <c r="A121" s="2281"/>
      <c r="B121" s="2284"/>
      <c r="C121" s="102">
        <v>2015</v>
      </c>
      <c r="D121" s="41"/>
      <c r="E121" s="169"/>
      <c r="F121" s="170"/>
      <c r="G121" s="170"/>
      <c r="H121" s="170"/>
      <c r="I121" s="170"/>
      <c r="J121" s="170"/>
      <c r="K121" s="170"/>
      <c r="L121" s="171"/>
      <c r="M121" s="177"/>
      <c r="N121" s="177"/>
    </row>
    <row r="122" spans="1:14">
      <c r="A122" s="2281"/>
      <c r="B122" s="2284"/>
      <c r="C122" s="102">
        <v>2016</v>
      </c>
      <c r="D122" s="40">
        <f>SUM('dolnośląskie:ODR woj. zachodniopomorskie'!D122)</f>
        <v>5</v>
      </c>
      <c r="E122" s="40">
        <f>SUM('dolnośląskie:ODR woj. zachodniopomorskie'!E122)</f>
        <v>1</v>
      </c>
      <c r="F122" s="40">
        <f>SUM('dolnośląskie:ODR woj. zachodniopomorskie'!F122)</f>
        <v>0</v>
      </c>
      <c r="G122" s="40">
        <f>SUM('dolnośląskie:ODR woj. zachodniopomorskie'!G122)</f>
        <v>2</v>
      </c>
      <c r="H122" s="40">
        <f>SUM('dolnośląskie:ODR woj. zachodniopomorskie'!H122)</f>
        <v>0</v>
      </c>
      <c r="I122" s="40">
        <f>SUM('dolnośląskie:ODR woj. zachodniopomorskie'!I122)</f>
        <v>2</v>
      </c>
      <c r="J122" s="40">
        <f>SUM('dolnośląskie:ODR woj. zachodniopomorskie'!J122)</f>
        <v>0</v>
      </c>
      <c r="K122" s="40">
        <f>SUM('dolnośląskie:ODR woj. zachodniopomorskie'!K122)</f>
        <v>0</v>
      </c>
      <c r="L122" s="40">
        <f>SUM('dolnośląskie:ODR woj. zachodniopomorskie'!L122)</f>
        <v>0</v>
      </c>
      <c r="M122" s="177"/>
      <c r="N122" s="177"/>
    </row>
    <row r="123" spans="1:14">
      <c r="A123" s="2281"/>
      <c r="B123" s="2284"/>
      <c r="C123" s="102">
        <v>2017</v>
      </c>
      <c r="D123" s="41"/>
      <c r="E123" s="169"/>
      <c r="F123" s="170"/>
      <c r="G123" s="170"/>
      <c r="H123" s="170"/>
      <c r="I123" s="170"/>
      <c r="J123" s="170"/>
      <c r="K123" s="170"/>
      <c r="L123" s="171"/>
      <c r="M123" s="177"/>
      <c r="N123" s="177"/>
    </row>
    <row r="124" spans="1:14">
      <c r="A124" s="2281"/>
      <c r="B124" s="2284"/>
      <c r="C124" s="102">
        <v>2018</v>
      </c>
      <c r="D124" s="41"/>
      <c r="E124" s="169"/>
      <c r="F124" s="170"/>
      <c r="G124" s="170"/>
      <c r="H124" s="170"/>
      <c r="I124" s="170"/>
      <c r="J124" s="170"/>
      <c r="K124" s="170"/>
      <c r="L124" s="171"/>
      <c r="M124" s="177"/>
      <c r="N124" s="177"/>
    </row>
    <row r="125" spans="1:14">
      <c r="A125" s="2281"/>
      <c r="B125" s="2284"/>
      <c r="C125" s="102">
        <v>2019</v>
      </c>
      <c r="D125" s="41"/>
      <c r="E125" s="169"/>
      <c r="F125" s="170"/>
      <c r="G125" s="170"/>
      <c r="H125" s="170"/>
      <c r="I125" s="170"/>
      <c r="J125" s="170"/>
      <c r="K125" s="170"/>
      <c r="L125" s="171"/>
      <c r="M125" s="177"/>
      <c r="N125" s="177"/>
    </row>
    <row r="126" spans="1:14">
      <c r="A126" s="2281"/>
      <c r="B126" s="2284"/>
      <c r="C126" s="102">
        <v>2020</v>
      </c>
      <c r="D126" s="41"/>
      <c r="E126" s="169"/>
      <c r="F126" s="170"/>
      <c r="G126" s="170"/>
      <c r="H126" s="170"/>
      <c r="I126" s="170"/>
      <c r="J126" s="170"/>
      <c r="K126" s="170"/>
      <c r="L126" s="171"/>
      <c r="M126" s="177"/>
      <c r="N126" s="177"/>
    </row>
    <row r="127" spans="1:14" ht="15" thickBot="1">
      <c r="A127" s="2288"/>
      <c r="B127" s="2286"/>
      <c r="C127" s="105" t="s">
        <v>13</v>
      </c>
      <c r="D127" s="108">
        <f t="shared" ref="D127:I127" si="10">SUM(D120:D126)</f>
        <v>5</v>
      </c>
      <c r="E127" s="172">
        <f t="shared" si="10"/>
        <v>1</v>
      </c>
      <c r="F127" s="173">
        <f t="shared" si="10"/>
        <v>0</v>
      </c>
      <c r="G127" s="173">
        <f t="shared" si="10"/>
        <v>2</v>
      </c>
      <c r="H127" s="173">
        <f t="shared" si="10"/>
        <v>0</v>
      </c>
      <c r="I127" s="173">
        <f t="shared" si="10"/>
        <v>2</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525" t="s">
        <v>69</v>
      </c>
      <c r="B129" s="1526" t="s">
        <v>57</v>
      </c>
      <c r="C129" s="660" t="s">
        <v>9</v>
      </c>
      <c r="D129" s="661" t="s">
        <v>70</v>
      </c>
      <c r="E129" s="662"/>
      <c r="F129" s="662"/>
      <c r="G129" s="663"/>
      <c r="H129" s="177"/>
      <c r="I129" s="177"/>
      <c r="J129" s="177"/>
      <c r="K129" s="177"/>
      <c r="L129" s="177"/>
      <c r="M129" s="177"/>
      <c r="N129" s="177"/>
    </row>
    <row r="130" spans="1:16" ht="77.25" customHeight="1">
      <c r="A130" s="1441"/>
      <c r="B130" s="1443"/>
      <c r="C130" s="610"/>
      <c r="D130" s="158" t="s">
        <v>71</v>
      </c>
      <c r="E130" s="185" t="s">
        <v>72</v>
      </c>
      <c r="F130" s="159" t="s">
        <v>73</v>
      </c>
      <c r="G130" s="186" t="s">
        <v>13</v>
      </c>
      <c r="H130" s="177"/>
      <c r="I130" s="177"/>
      <c r="J130" s="177"/>
      <c r="K130" s="177"/>
      <c r="L130" s="177"/>
      <c r="M130" s="177"/>
      <c r="N130" s="177"/>
    </row>
    <row r="131" spans="1:16" ht="15" customHeight="1">
      <c r="A131" s="2296"/>
      <c r="B131" s="2273"/>
      <c r="C131" s="98">
        <v>2015</v>
      </c>
      <c r="D131" s="33"/>
      <c r="E131" s="34"/>
      <c r="F131" s="34"/>
      <c r="G131" s="187">
        <f t="shared" ref="G131:G136" si="11">SUM(D131:F131)</f>
        <v>0</v>
      </c>
      <c r="H131" s="177"/>
      <c r="I131" s="177"/>
      <c r="J131" s="177"/>
      <c r="K131" s="177"/>
      <c r="L131" s="177"/>
      <c r="M131" s="177"/>
      <c r="N131" s="177"/>
    </row>
    <row r="132" spans="1:16">
      <c r="A132" s="2272"/>
      <c r="B132" s="2273"/>
      <c r="C132" s="102">
        <v>2016</v>
      </c>
      <c r="D132" s="40">
        <f>SUM('dolnośląskie:ODR woj. zachodniopomorskie'!D132)</f>
        <v>627</v>
      </c>
      <c r="E132" s="40">
        <f>SUM('dolnośląskie:ODR woj. zachodniopomorskie'!E132)</f>
        <v>91</v>
      </c>
      <c r="F132" s="40">
        <f>SUM('dolnośląskie:ODR woj. zachodniopomorskie'!F132)</f>
        <v>86</v>
      </c>
      <c r="G132" s="187">
        <f t="shared" si="11"/>
        <v>804</v>
      </c>
      <c r="H132" s="177"/>
      <c r="I132" s="177"/>
      <c r="J132" s="177"/>
      <c r="K132" s="177"/>
      <c r="L132" s="177"/>
      <c r="M132" s="177"/>
      <c r="N132" s="177"/>
    </row>
    <row r="133" spans="1:16">
      <c r="A133" s="2272"/>
      <c r="B133" s="2273"/>
      <c r="C133" s="102">
        <v>2017</v>
      </c>
      <c r="D133" s="40"/>
      <c r="E133" s="41"/>
      <c r="F133" s="41"/>
      <c r="G133" s="187">
        <f t="shared" si="11"/>
        <v>0</v>
      </c>
      <c r="H133" s="177"/>
      <c r="I133" s="177"/>
      <c r="J133" s="177"/>
      <c r="K133" s="177"/>
      <c r="L133" s="177"/>
      <c r="M133" s="177"/>
      <c r="N133" s="177"/>
    </row>
    <row r="134" spans="1:16">
      <c r="A134" s="2272"/>
      <c r="B134" s="2273"/>
      <c r="C134" s="102">
        <v>2018</v>
      </c>
      <c r="D134" s="40"/>
      <c r="E134" s="41"/>
      <c r="F134" s="41"/>
      <c r="G134" s="187">
        <f t="shared" si="11"/>
        <v>0</v>
      </c>
      <c r="H134" s="177"/>
      <c r="I134" s="177"/>
      <c r="J134" s="177"/>
      <c r="K134" s="177"/>
      <c r="L134" s="177"/>
      <c r="M134" s="177"/>
      <c r="N134" s="177"/>
    </row>
    <row r="135" spans="1:16">
      <c r="A135" s="2272"/>
      <c r="B135" s="2273"/>
      <c r="C135" s="102">
        <v>2019</v>
      </c>
      <c r="D135" s="40"/>
      <c r="E135" s="41"/>
      <c r="F135" s="41"/>
      <c r="G135" s="187">
        <f t="shared" si="11"/>
        <v>0</v>
      </c>
      <c r="H135" s="177"/>
      <c r="I135" s="177"/>
      <c r="J135" s="177"/>
      <c r="K135" s="177"/>
      <c r="L135" s="177"/>
      <c r="M135" s="177"/>
      <c r="N135" s="177"/>
    </row>
    <row r="136" spans="1:16">
      <c r="A136" s="2272"/>
      <c r="B136" s="2273"/>
      <c r="C136" s="102">
        <v>2020</v>
      </c>
      <c r="D136" s="40"/>
      <c r="E136" s="41"/>
      <c r="F136" s="41"/>
      <c r="G136" s="187">
        <f t="shared" si="11"/>
        <v>0</v>
      </c>
      <c r="H136" s="177"/>
      <c r="I136" s="177"/>
      <c r="J136" s="177"/>
      <c r="K136" s="177"/>
      <c r="L136" s="177"/>
      <c r="M136" s="177"/>
      <c r="N136" s="177"/>
    </row>
    <row r="137" spans="1:16" ht="17.25" customHeight="1" thickBot="1">
      <c r="A137" s="2274"/>
      <c r="B137" s="2275"/>
      <c r="C137" s="105" t="s">
        <v>13</v>
      </c>
      <c r="D137" s="131">
        <f>SUM(D131:D136)</f>
        <v>627</v>
      </c>
      <c r="E137" s="131">
        <f t="shared" ref="E137:F137" si="12">SUM(E131:E136)</f>
        <v>91</v>
      </c>
      <c r="F137" s="131">
        <f t="shared" si="12"/>
        <v>86</v>
      </c>
      <c r="G137" s="188">
        <f>SUM(G131:G136)</f>
        <v>804</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147.75"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15.75" customHeight="1" thickBot="1">
      <c r="A141" s="194"/>
      <c r="B141" s="111"/>
      <c r="C141" s="133"/>
      <c r="D141" s="76"/>
      <c r="E141" s="76"/>
      <c r="F141" s="76"/>
      <c r="G141" s="76"/>
      <c r="H141" s="76"/>
      <c r="I141" s="157"/>
      <c r="J141" s="157"/>
      <c r="K141" s="157"/>
      <c r="L141" s="157"/>
      <c r="M141" s="157"/>
      <c r="N141" s="157"/>
      <c r="O141" s="157"/>
      <c r="P141" s="157"/>
    </row>
    <row r="142" spans="1:16" ht="18" customHeight="1">
      <c r="A142" s="1527" t="s">
        <v>75</v>
      </c>
      <c r="B142" s="1522" t="s">
        <v>57</v>
      </c>
      <c r="C142" s="1524" t="s">
        <v>9</v>
      </c>
      <c r="D142" s="664" t="s">
        <v>76</v>
      </c>
      <c r="E142" s="665"/>
      <c r="F142" s="665"/>
      <c r="G142" s="665"/>
      <c r="H142" s="665"/>
      <c r="I142" s="666"/>
      <c r="J142" s="1518" t="s">
        <v>77</v>
      </c>
      <c r="K142" s="1519"/>
      <c r="L142" s="1519"/>
      <c r="M142" s="1519"/>
      <c r="N142" s="152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f>SUM('dolnośląskie:ODR woj. zachodniopomorskie'!D146)</f>
        <v>5</v>
      </c>
      <c r="E146" s="40">
        <f>SUM('dolnośląskie:ODR woj. zachodniopomorskie'!E146)</f>
        <v>7</v>
      </c>
      <c r="F146" s="40">
        <f>SUM('dolnośląskie:ODR woj. zachodniopomorskie'!F146)</f>
        <v>1</v>
      </c>
      <c r="G146" s="40">
        <f>SUM('dolnośląskie:ODR woj. zachodniopomorskie'!G146)</f>
        <v>0</v>
      </c>
      <c r="H146" s="40">
        <f>SUM('dolnośląskie:ODR woj. zachodniopomorskie'!H146)</f>
        <v>0</v>
      </c>
      <c r="I146" s="205">
        <f t="shared" si="13"/>
        <v>6</v>
      </c>
      <c r="J146" s="40">
        <f>SUM('dolnośląskie:ODR woj. zachodniopomorskie'!J146)</f>
        <v>3</v>
      </c>
      <c r="K146" s="40">
        <f>SUM('dolnośląskie:ODR woj. zachodniopomorskie'!K146)</f>
        <v>1</v>
      </c>
      <c r="L146" s="40">
        <f>SUM('dolnośląskie:ODR woj. zachodniopomorskie'!L146)</f>
        <v>0</v>
      </c>
      <c r="M146" s="40">
        <f>SUM('dolnośląskie:ODR woj. zachodniopomorskie'!M146)</f>
        <v>0</v>
      </c>
      <c r="N146" s="40">
        <f>SUM('dolnośląskie:ODR woj. zachodniopomorskie'!N146)</f>
        <v>3</v>
      </c>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5</v>
      </c>
      <c r="E151" s="131">
        <f t="shared" ref="E151:I151" si="14">SUM(E144:E150)</f>
        <v>7</v>
      </c>
      <c r="F151" s="131">
        <f t="shared" si="14"/>
        <v>1</v>
      </c>
      <c r="G151" s="131">
        <f t="shared" si="14"/>
        <v>0</v>
      </c>
      <c r="H151" s="131">
        <f t="shared" si="14"/>
        <v>0</v>
      </c>
      <c r="I151" s="212">
        <f t="shared" si="14"/>
        <v>6</v>
      </c>
      <c r="J151" s="213">
        <f>SUM(J144:J150)</f>
        <v>3</v>
      </c>
      <c r="K151" s="214">
        <f>SUM(K144:K150)</f>
        <v>1</v>
      </c>
      <c r="L151" s="213">
        <f>SUM(L144:L150)</f>
        <v>0</v>
      </c>
      <c r="M151" s="214">
        <f>SUM(M144:M150)</f>
        <v>0</v>
      </c>
      <c r="N151" s="215">
        <f>SUM(N144:N150)</f>
        <v>3</v>
      </c>
      <c r="O151" s="157"/>
      <c r="P151" s="157"/>
    </row>
    <row r="152" spans="1:16" ht="19.5" customHeight="1" thickBot="1">
      <c r="B152" s="216"/>
      <c r="O152" s="157"/>
      <c r="P152" s="157"/>
    </row>
    <row r="153" spans="1:16" ht="36.75" customHeight="1">
      <c r="A153" s="1521" t="s">
        <v>88</v>
      </c>
      <c r="B153" s="1522" t="s">
        <v>57</v>
      </c>
      <c r="C153" s="1523" t="s">
        <v>9</v>
      </c>
      <c r="D153" s="667" t="s">
        <v>89</v>
      </c>
      <c r="E153" s="667"/>
      <c r="F153" s="668"/>
      <c r="G153" s="668"/>
      <c r="H153" s="667" t="s">
        <v>90</v>
      </c>
      <c r="I153" s="667"/>
      <c r="J153" s="669"/>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40">
        <f>SUM('dolnośląskie:ODR woj. zachodniopomorskie'!D157)</f>
        <v>2</v>
      </c>
      <c r="E157" s="40">
        <f>SUM('dolnośląskie:ODR woj. zachodniopomorskie'!E157)</f>
        <v>0</v>
      </c>
      <c r="F157" s="40">
        <f>SUM('dolnośląskie:ODR woj. zachodniopomorskie'!F157)</f>
        <v>0</v>
      </c>
      <c r="G157" s="205">
        <v>1</v>
      </c>
      <c r="H157" s="40">
        <f>SUM('dolnośląskie:ODR woj. zachodniopomorskie'!H157)</f>
        <v>0</v>
      </c>
      <c r="I157" s="40">
        <f>SUM('dolnośląskie:ODR woj. zachodniopomorskie'!I157)</f>
        <v>0</v>
      </c>
      <c r="J157" s="40">
        <f>SUM('dolnośląskie:ODR woj. zachodniopomorskie'!J157)</f>
        <v>2</v>
      </c>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2</v>
      </c>
      <c r="E162" s="173">
        <f t="shared" si="16"/>
        <v>0</v>
      </c>
      <c r="F162" s="214">
        <f t="shared" si="16"/>
        <v>0</v>
      </c>
      <c r="G162" s="214">
        <f t="shared" si="16"/>
        <v>1</v>
      </c>
      <c r="H162" s="213">
        <f>SUM(H155:H161)</f>
        <v>0</v>
      </c>
      <c r="I162" s="173">
        <f>SUM(I155:I161)</f>
        <v>0</v>
      </c>
      <c r="J162" s="228">
        <f>SUM(J155:J161)</f>
        <v>2</v>
      </c>
    </row>
    <row r="163" spans="1:18" ht="18.75" customHeight="1" thickBot="1">
      <c r="A163" s="229"/>
      <c r="B163" s="230"/>
      <c r="C163" s="231"/>
      <c r="D163" s="157"/>
      <c r="E163" s="670"/>
      <c r="F163" s="157"/>
      <c r="G163" s="157"/>
      <c r="H163" s="157"/>
      <c r="I163" s="157"/>
      <c r="J163" s="233"/>
      <c r="K163" s="234"/>
    </row>
    <row r="164" spans="1:18" ht="89.25" customHeight="1">
      <c r="A164" s="671" t="s">
        <v>97</v>
      </c>
      <c r="B164" s="236" t="s">
        <v>98</v>
      </c>
      <c r="C164" s="697" t="s">
        <v>9</v>
      </c>
      <c r="D164" s="238" t="s">
        <v>99</v>
      </c>
      <c r="E164" s="238" t="s">
        <v>100</v>
      </c>
      <c r="F164" s="673" t="s">
        <v>101</v>
      </c>
      <c r="G164" s="238" t="s">
        <v>102</v>
      </c>
      <c r="H164" s="238" t="s">
        <v>103</v>
      </c>
      <c r="I164" s="240" t="s">
        <v>104</v>
      </c>
      <c r="J164" s="674" t="s">
        <v>105</v>
      </c>
      <c r="K164" s="674" t="s">
        <v>106</v>
      </c>
      <c r="L164" s="242"/>
    </row>
    <row r="165" spans="1:18" ht="15.75" customHeight="1">
      <c r="A165" s="2301"/>
      <c r="B165" s="2298"/>
      <c r="C165" s="243">
        <v>2014</v>
      </c>
      <c r="D165" s="167"/>
      <c r="E165" s="167"/>
      <c r="F165" s="167"/>
      <c r="G165" s="167"/>
      <c r="H165" s="167"/>
      <c r="I165" s="168"/>
      <c r="J165" s="395">
        <f>SUM(D165,F165,H165)</f>
        <v>0</v>
      </c>
      <c r="K165" s="245">
        <f>SUM(E165,G165,I165)</f>
        <v>0</v>
      </c>
      <c r="L165" s="242"/>
    </row>
    <row r="166" spans="1:18">
      <c r="A166" s="2302"/>
      <c r="B166" s="2273"/>
      <c r="C166" s="246">
        <v>2015</v>
      </c>
      <c r="D166" s="247"/>
      <c r="E166" s="247"/>
      <c r="F166" s="247"/>
      <c r="G166" s="247"/>
      <c r="H166" s="247"/>
      <c r="I166" s="248"/>
      <c r="J166" s="396">
        <f t="shared" ref="J166:K171" si="17">SUM(D166,F166,H166)</f>
        <v>0</v>
      </c>
      <c r="K166" s="250">
        <f t="shared" si="17"/>
        <v>0</v>
      </c>
      <c r="L166" s="242"/>
    </row>
    <row r="167" spans="1:18">
      <c r="A167" s="2302"/>
      <c r="B167" s="2273"/>
      <c r="C167" s="246">
        <v>2016</v>
      </c>
      <c r="D167" s="40">
        <f>SUM('dolnośląskie:ODR woj. zachodniopomorskie'!D167)</f>
        <v>0</v>
      </c>
      <c r="E167" s="40">
        <f>SUM('dolnośląskie:ODR woj. zachodniopomorskie'!E167)</f>
        <v>0</v>
      </c>
      <c r="F167" s="40">
        <f>SUM('dolnośląskie:ODR woj. zachodniopomorskie'!F167)</f>
        <v>0</v>
      </c>
      <c r="G167" s="40">
        <f>SUM('dolnośląskie:ODR woj. zachodniopomorskie'!G167)</f>
        <v>0</v>
      </c>
      <c r="H167" s="40">
        <f>SUM('dolnośląskie:ODR woj. zachodniopomorskie'!H167)</f>
        <v>0</v>
      </c>
      <c r="I167" s="40">
        <f>SUM('dolnośląskie:ODR woj. zachodniopomorskie'!I167)</f>
        <v>0</v>
      </c>
      <c r="J167" s="396">
        <f t="shared" si="17"/>
        <v>0</v>
      </c>
      <c r="K167" s="250">
        <f t="shared" si="17"/>
        <v>0</v>
      </c>
    </row>
    <row r="168" spans="1:18">
      <c r="A168" s="2302"/>
      <c r="B168" s="2273"/>
      <c r="C168" s="246">
        <v>2017</v>
      </c>
      <c r="D168" s="247"/>
      <c r="E168" s="157"/>
      <c r="F168" s="247"/>
      <c r="G168" s="247"/>
      <c r="H168" s="247"/>
      <c r="I168" s="248"/>
      <c r="J168" s="396">
        <f t="shared" si="17"/>
        <v>0</v>
      </c>
      <c r="K168" s="250">
        <f t="shared" si="17"/>
        <v>0</v>
      </c>
    </row>
    <row r="169" spans="1:18">
      <c r="A169" s="2302"/>
      <c r="B169" s="2273"/>
      <c r="C169" s="251">
        <v>2018</v>
      </c>
      <c r="D169" s="247"/>
      <c r="E169" s="247"/>
      <c r="F169" s="247"/>
      <c r="G169" s="252"/>
      <c r="H169" s="247"/>
      <c r="I169" s="248"/>
      <c r="J169" s="396">
        <f t="shared" si="17"/>
        <v>0</v>
      </c>
      <c r="K169" s="250">
        <f t="shared" si="17"/>
        <v>0</v>
      </c>
      <c r="L169" s="242"/>
    </row>
    <row r="170" spans="1:18">
      <c r="A170" s="2302"/>
      <c r="B170" s="2273"/>
      <c r="C170" s="246">
        <v>2019</v>
      </c>
      <c r="D170" s="157"/>
      <c r="E170" s="247"/>
      <c r="F170" s="247"/>
      <c r="G170" s="247"/>
      <c r="H170" s="252"/>
      <c r="I170" s="248"/>
      <c r="J170" s="396">
        <f t="shared" si="17"/>
        <v>0</v>
      </c>
      <c r="K170" s="250">
        <f t="shared" si="17"/>
        <v>0</v>
      </c>
      <c r="L170" s="242"/>
    </row>
    <row r="171" spans="1:18">
      <c r="A171" s="2302"/>
      <c r="B171" s="2273"/>
      <c r="C171" s="251">
        <v>2020</v>
      </c>
      <c r="D171" s="247"/>
      <c r="E171" s="247"/>
      <c r="F171" s="247"/>
      <c r="G171" s="247"/>
      <c r="H171" s="247"/>
      <c r="I171" s="248"/>
      <c r="J171" s="396">
        <f t="shared" si="17"/>
        <v>0</v>
      </c>
      <c r="K171" s="250">
        <f t="shared" si="17"/>
        <v>0</v>
      </c>
      <c r="L171" s="242"/>
    </row>
    <row r="172" spans="1:18" ht="41.25" customHeight="1" thickBot="1">
      <c r="A172" s="2303"/>
      <c r="B172" s="2275"/>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12"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14.25" customHeight="1" thickBot="1">
      <c r="A175" s="259"/>
      <c r="B175" s="259"/>
    </row>
    <row r="176" spans="1:18" s="31" customFormat="1" ht="22.5" customHeight="1" thickBot="1">
      <c r="A176" s="1510" t="s">
        <v>108</v>
      </c>
      <c r="B176" s="1502" t="s">
        <v>109</v>
      </c>
      <c r="C176" s="1511" t="s">
        <v>9</v>
      </c>
      <c r="D176" s="675" t="s">
        <v>110</v>
      </c>
      <c r="E176" s="676"/>
      <c r="F176" s="676"/>
      <c r="G176" s="677"/>
      <c r="H176" s="678"/>
      <c r="I176" s="2262" t="s">
        <v>111</v>
      </c>
      <c r="J176" s="1513"/>
      <c r="K176" s="1513"/>
      <c r="L176" s="1513"/>
      <c r="M176" s="1513"/>
      <c r="N176" s="1513"/>
      <c r="O176" s="1514"/>
    </row>
    <row r="177" spans="1:15" s="31" customFormat="1" ht="126"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2280"/>
      <c r="B178" s="2284"/>
      <c r="C178" s="98">
        <v>2014</v>
      </c>
      <c r="D178" s="33"/>
      <c r="E178" s="34"/>
      <c r="F178" s="34"/>
      <c r="G178" s="271">
        <f>SUM(D178:F178)</f>
        <v>0</v>
      </c>
      <c r="H178" s="147"/>
      <c r="I178" s="147"/>
      <c r="J178" s="34"/>
      <c r="K178" s="34"/>
      <c r="L178" s="34"/>
      <c r="M178" s="34"/>
      <c r="N178" s="34"/>
      <c r="O178" s="37"/>
    </row>
    <row r="179" spans="1:15">
      <c r="A179" s="2281"/>
      <c r="B179" s="2284"/>
      <c r="C179" s="102">
        <v>2015</v>
      </c>
      <c r="D179" s="40"/>
      <c r="E179" s="41"/>
      <c r="F179" s="41"/>
      <c r="G179" s="271">
        <f t="shared" ref="G179:G184" si="19">SUM(D179:F179)</f>
        <v>0</v>
      </c>
      <c r="H179" s="272"/>
      <c r="I179" s="104"/>
      <c r="J179" s="41"/>
      <c r="K179" s="41"/>
      <c r="L179" s="41"/>
      <c r="M179" s="41"/>
      <c r="N179" s="41"/>
      <c r="O179" s="85"/>
    </row>
    <row r="180" spans="1:15">
      <c r="A180" s="2281"/>
      <c r="B180" s="2284"/>
      <c r="C180" s="102">
        <v>2016</v>
      </c>
      <c r="D180" s="40">
        <f>SUM('dolnośląskie:ODR woj. zachodniopomorskie'!D180)</f>
        <v>179</v>
      </c>
      <c r="E180" s="40">
        <f>SUM('dolnośląskie:ODR woj. zachodniopomorskie'!E180)</f>
        <v>21</v>
      </c>
      <c r="F180" s="40">
        <f>SUM('dolnośląskie:ODR woj. zachodniopomorskie'!F180)</f>
        <v>15</v>
      </c>
      <c r="G180" s="271">
        <f t="shared" si="19"/>
        <v>215</v>
      </c>
      <c r="H180" s="40">
        <f>SUM('dolnośląskie:ODR woj. zachodniopomorskie'!H180)</f>
        <v>305</v>
      </c>
      <c r="I180" s="40">
        <f>SUM('dolnośląskie:ODR woj. zachodniopomorskie'!I180)</f>
        <v>69</v>
      </c>
      <c r="J180" s="40">
        <f>SUM('dolnośląskie:ODR woj. zachodniopomorskie'!J180)</f>
        <v>18</v>
      </c>
      <c r="K180" s="40">
        <f>SUM('dolnośląskie:ODR woj. zachodniopomorskie'!K180)</f>
        <v>18</v>
      </c>
      <c r="L180" s="40">
        <f>SUM('dolnośląskie:ODR woj. zachodniopomorskie'!L180)</f>
        <v>59</v>
      </c>
      <c r="M180" s="40">
        <f>SUM('dolnośląskie:ODR woj. zachodniopomorskie'!M180)</f>
        <v>14</v>
      </c>
      <c r="N180" s="40">
        <f>SUM('dolnośląskie:ODR woj. zachodniopomorskie'!N180)</f>
        <v>0</v>
      </c>
      <c r="O180" s="40">
        <f>SUM('dolnośląskie:ODR woj. zachodniopomorskie'!O180)</f>
        <v>37</v>
      </c>
    </row>
    <row r="181" spans="1:15">
      <c r="A181" s="2281"/>
      <c r="B181" s="2284"/>
      <c r="C181" s="102">
        <v>2017</v>
      </c>
      <c r="D181" s="40"/>
      <c r="E181" s="41"/>
      <c r="F181" s="41"/>
      <c r="G181" s="271">
        <f t="shared" si="19"/>
        <v>0</v>
      </c>
      <c r="H181" s="272"/>
      <c r="I181" s="104"/>
      <c r="J181" s="41"/>
      <c r="K181" s="41"/>
      <c r="L181" s="41"/>
      <c r="M181" s="41"/>
      <c r="N181" s="41"/>
      <c r="O181" s="85"/>
    </row>
    <row r="182" spans="1:15">
      <c r="A182" s="2281"/>
      <c r="B182" s="2284"/>
      <c r="C182" s="102">
        <v>2018</v>
      </c>
      <c r="D182" s="40"/>
      <c r="E182" s="41"/>
      <c r="F182" s="41"/>
      <c r="G182" s="271">
        <f t="shared" si="19"/>
        <v>0</v>
      </c>
      <c r="H182" s="272"/>
      <c r="I182" s="104"/>
      <c r="J182" s="41"/>
      <c r="K182" s="41"/>
      <c r="L182" s="41"/>
      <c r="M182" s="41"/>
      <c r="N182" s="41"/>
      <c r="O182" s="85"/>
    </row>
    <row r="183" spans="1:15">
      <c r="A183" s="2281"/>
      <c r="B183" s="2284"/>
      <c r="C183" s="102">
        <v>2019</v>
      </c>
      <c r="D183" s="40"/>
      <c r="E183" s="41"/>
      <c r="F183" s="41"/>
      <c r="G183" s="271">
        <f t="shared" si="19"/>
        <v>0</v>
      </c>
      <c r="H183" s="272"/>
      <c r="I183" s="104"/>
      <c r="J183" s="41"/>
      <c r="K183" s="41"/>
      <c r="L183" s="41"/>
      <c r="M183" s="41"/>
      <c r="N183" s="41"/>
      <c r="O183" s="85"/>
    </row>
    <row r="184" spans="1:15">
      <c r="A184" s="2281"/>
      <c r="B184" s="2284"/>
      <c r="C184" s="102">
        <v>2020</v>
      </c>
      <c r="D184" s="40"/>
      <c r="E184" s="41"/>
      <c r="F184" s="41"/>
      <c r="G184" s="271">
        <f t="shared" si="19"/>
        <v>0</v>
      </c>
      <c r="H184" s="272"/>
      <c r="I184" s="104"/>
      <c r="J184" s="41"/>
      <c r="K184" s="41"/>
      <c r="L184" s="41"/>
      <c r="M184" s="41"/>
      <c r="N184" s="41"/>
      <c r="O184" s="85"/>
    </row>
    <row r="185" spans="1:15" ht="45" customHeight="1" thickBot="1">
      <c r="A185" s="2288"/>
      <c r="B185" s="2286"/>
      <c r="C185" s="105" t="s">
        <v>13</v>
      </c>
      <c r="D185" s="131">
        <f>SUM(D178:D184)</f>
        <v>179</v>
      </c>
      <c r="E185" s="108">
        <f>SUM(E178:E184)</f>
        <v>21</v>
      </c>
      <c r="F185" s="108">
        <f>SUM(F178:F184)</f>
        <v>15</v>
      </c>
      <c r="G185" s="212">
        <f t="shared" ref="G185:O185" si="20">SUM(G178:G184)</f>
        <v>215</v>
      </c>
      <c r="H185" s="273">
        <f t="shared" si="20"/>
        <v>305</v>
      </c>
      <c r="I185" s="107">
        <f t="shared" si="20"/>
        <v>69</v>
      </c>
      <c r="J185" s="108">
        <f t="shared" si="20"/>
        <v>18</v>
      </c>
      <c r="K185" s="108">
        <f t="shared" si="20"/>
        <v>18</v>
      </c>
      <c r="L185" s="108">
        <f t="shared" si="20"/>
        <v>59</v>
      </c>
      <c r="M185" s="108">
        <f t="shared" si="20"/>
        <v>14</v>
      </c>
      <c r="N185" s="108">
        <f t="shared" si="20"/>
        <v>0</v>
      </c>
      <c r="O185" s="109">
        <f t="shared" si="20"/>
        <v>37</v>
      </c>
    </row>
    <row r="186" spans="1:15" ht="17.25" customHeight="1" thickBot="1"/>
    <row r="187" spans="1:15" ht="19.5" customHeight="1">
      <c r="A187" s="2263" t="s">
        <v>117</v>
      </c>
      <c r="B187" s="1502" t="s">
        <v>109</v>
      </c>
      <c r="C187" s="1398" t="s">
        <v>9</v>
      </c>
      <c r="D187" s="1400" t="s">
        <v>118</v>
      </c>
      <c r="E187" s="1503"/>
      <c r="F187" s="1503"/>
      <c r="G187" s="1676"/>
      <c r="H187" s="2261" t="s">
        <v>119</v>
      </c>
      <c r="I187" s="1398"/>
      <c r="J187" s="1398"/>
      <c r="K187" s="1398"/>
      <c r="L187" s="1404"/>
    </row>
    <row r="188" spans="1:15" ht="80.25" customHeight="1">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2297"/>
      <c r="B189" s="2298"/>
      <c r="C189" s="278">
        <v>2014</v>
      </c>
      <c r="D189" s="125"/>
      <c r="E189" s="101"/>
      <c r="F189" s="101"/>
      <c r="G189" s="279">
        <f>SUM(D189:F189)</f>
        <v>0</v>
      </c>
      <c r="H189" s="100"/>
      <c r="I189" s="101"/>
      <c r="J189" s="101"/>
      <c r="K189" s="101"/>
      <c r="L189" s="126"/>
    </row>
    <row r="190" spans="1:15">
      <c r="A190" s="2299"/>
      <c r="B190" s="2273"/>
      <c r="C190" s="74">
        <v>2015</v>
      </c>
      <c r="D190" s="40"/>
      <c r="E190" s="41"/>
      <c r="F190" s="41"/>
      <c r="G190" s="279">
        <f t="shared" ref="G190:G195" si="21">SUM(D190:F190)</f>
        <v>0</v>
      </c>
      <c r="H190" s="104"/>
      <c r="I190" s="41"/>
      <c r="J190" s="41"/>
      <c r="K190" s="41"/>
      <c r="L190" s="85"/>
    </row>
    <row r="191" spans="1:15">
      <c r="A191" s="2299"/>
      <c r="B191" s="2273"/>
      <c r="C191" s="74">
        <v>2016</v>
      </c>
      <c r="D191" s="40">
        <f>SUM('dolnośląskie:ODR woj. zachodniopomorskie'!D191)</f>
        <v>9841</v>
      </c>
      <c r="E191" s="40">
        <f>SUM('dolnośląskie:ODR woj. zachodniopomorskie'!E191)</f>
        <v>644</v>
      </c>
      <c r="F191" s="40">
        <f>SUM('dolnośląskie:ODR woj. zachodniopomorskie'!F191)</f>
        <v>303</v>
      </c>
      <c r="G191" s="279">
        <f t="shared" si="21"/>
        <v>10788</v>
      </c>
      <c r="H191" s="40">
        <f>SUM('dolnośląskie:ODR woj. zachodniopomorskie'!H191)</f>
        <v>58</v>
      </c>
      <c r="I191" s="40">
        <f>SUM('dolnośląskie:ODR woj. zachodniopomorskie'!I191)</f>
        <v>617</v>
      </c>
      <c r="J191" s="40">
        <f>SUM('dolnośląskie:ODR woj. zachodniopomorskie'!J191)</f>
        <v>2928</v>
      </c>
      <c r="K191" s="40">
        <f>SUM('dolnośląskie:ODR woj. zachodniopomorskie'!K191)</f>
        <v>2806</v>
      </c>
      <c r="L191" s="40">
        <f>SUM('dolnośląskie:ODR woj. zachodniopomorskie'!L191)</f>
        <v>4448</v>
      </c>
    </row>
    <row r="192" spans="1:15">
      <c r="A192" s="2299"/>
      <c r="B192" s="2273"/>
      <c r="C192" s="74">
        <v>2017</v>
      </c>
      <c r="D192" s="40"/>
      <c r="E192" s="41"/>
      <c r="F192" s="41"/>
      <c r="G192" s="279">
        <f t="shared" si="21"/>
        <v>0</v>
      </c>
      <c r="H192" s="104"/>
      <c r="I192" s="41"/>
      <c r="J192" s="41"/>
      <c r="K192" s="41"/>
      <c r="L192" s="85"/>
    </row>
    <row r="193" spans="1:14">
      <c r="A193" s="2299"/>
      <c r="B193" s="2273"/>
      <c r="C193" s="74">
        <v>2018</v>
      </c>
      <c r="D193" s="40"/>
      <c r="E193" s="41"/>
      <c r="F193" s="41"/>
      <c r="G193" s="279">
        <f t="shared" si="21"/>
        <v>0</v>
      </c>
      <c r="H193" s="104"/>
      <c r="I193" s="41"/>
      <c r="J193" s="41"/>
      <c r="K193" s="41"/>
      <c r="L193" s="85"/>
    </row>
    <row r="194" spans="1:14">
      <c r="A194" s="2299"/>
      <c r="B194" s="2273"/>
      <c r="C194" s="74">
        <v>2019</v>
      </c>
      <c r="D194" s="40"/>
      <c r="E194" s="41"/>
      <c r="F194" s="41"/>
      <c r="G194" s="279">
        <f t="shared" si="21"/>
        <v>0</v>
      </c>
      <c r="H194" s="104"/>
      <c r="I194" s="41"/>
      <c r="J194" s="41"/>
      <c r="K194" s="41"/>
      <c r="L194" s="85"/>
    </row>
    <row r="195" spans="1:14">
      <c r="A195" s="2299"/>
      <c r="B195" s="2273"/>
      <c r="C195" s="74">
        <v>2020</v>
      </c>
      <c r="D195" s="40"/>
      <c r="E195" s="41"/>
      <c r="F195" s="41"/>
      <c r="G195" s="279">
        <f t="shared" si="21"/>
        <v>0</v>
      </c>
      <c r="H195" s="104"/>
      <c r="I195" s="41"/>
      <c r="J195" s="41"/>
      <c r="K195" s="41"/>
      <c r="L195" s="85"/>
    </row>
    <row r="196" spans="1:14" ht="15" thickBot="1">
      <c r="A196" s="2300"/>
      <c r="B196" s="2275"/>
      <c r="C196" s="128" t="s">
        <v>13</v>
      </c>
      <c r="D196" s="131">
        <f t="shared" ref="D196:L196" si="22">SUM(D189:D195)</f>
        <v>9841</v>
      </c>
      <c r="E196" s="108">
        <f t="shared" si="22"/>
        <v>644</v>
      </c>
      <c r="F196" s="108">
        <f t="shared" si="22"/>
        <v>303</v>
      </c>
      <c r="G196" s="280">
        <f t="shared" si="22"/>
        <v>10788</v>
      </c>
      <c r="H196" s="107">
        <f t="shared" si="22"/>
        <v>58</v>
      </c>
      <c r="I196" s="108">
        <f t="shared" si="22"/>
        <v>617</v>
      </c>
      <c r="J196" s="108">
        <f t="shared" si="22"/>
        <v>2928</v>
      </c>
      <c r="K196" s="108">
        <f t="shared" si="22"/>
        <v>2806</v>
      </c>
      <c r="L196" s="109">
        <f t="shared" si="22"/>
        <v>4448</v>
      </c>
    </row>
    <row r="198" spans="1:14" ht="21">
      <c r="A198" s="281" t="s">
        <v>128</v>
      </c>
      <c r="B198" s="281"/>
      <c r="C198" s="282"/>
      <c r="D198" s="282"/>
      <c r="E198" s="282"/>
      <c r="F198" s="282"/>
      <c r="G198" s="282"/>
      <c r="H198" s="282"/>
      <c r="I198" s="282"/>
      <c r="J198" s="282"/>
      <c r="K198" s="282"/>
      <c r="L198" s="282"/>
      <c r="M198" s="66"/>
      <c r="N198" s="66"/>
    </row>
    <row r="199" spans="1:14" ht="10.5" customHeight="1" thickBot="1">
      <c r="A199" s="283"/>
      <c r="B199" s="283"/>
      <c r="C199" s="282"/>
      <c r="D199" s="282"/>
      <c r="E199" s="282"/>
      <c r="F199" s="282"/>
      <c r="G199" s="282"/>
      <c r="H199" s="282"/>
      <c r="I199" s="282"/>
      <c r="J199" s="282"/>
      <c r="K199" s="282"/>
      <c r="L199" s="282"/>
    </row>
    <row r="200" spans="1:14" s="31" customFormat="1" ht="81.75" customHeight="1">
      <c r="A200" s="679" t="s">
        <v>129</v>
      </c>
      <c r="B200" s="285" t="s">
        <v>109</v>
      </c>
      <c r="C200" s="286" t="s">
        <v>9</v>
      </c>
      <c r="D200" s="680" t="s">
        <v>130</v>
      </c>
      <c r="E200" s="288" t="s">
        <v>131</v>
      </c>
      <c r="F200" s="288" t="s">
        <v>132</v>
      </c>
      <c r="G200" s="286" t="s">
        <v>133</v>
      </c>
      <c r="H200" s="681" t="s">
        <v>134</v>
      </c>
      <c r="I200" s="682" t="s">
        <v>135</v>
      </c>
      <c r="J200" s="683" t="s">
        <v>136</v>
      </c>
      <c r="K200" s="288" t="s">
        <v>137</v>
      </c>
      <c r="L200" s="292" t="s">
        <v>138</v>
      </c>
    </row>
    <row r="201" spans="1:14" ht="15" customHeight="1">
      <c r="A201" s="2272"/>
      <c r="B201" s="2273"/>
      <c r="C201" s="73">
        <v>2014</v>
      </c>
      <c r="D201" s="33"/>
      <c r="E201" s="34"/>
      <c r="F201" s="34"/>
      <c r="G201" s="32"/>
      <c r="H201" s="293"/>
      <c r="I201" s="294"/>
      <c r="J201" s="295"/>
      <c r="K201" s="34"/>
      <c r="L201" s="37"/>
    </row>
    <row r="202" spans="1:14">
      <c r="A202" s="2272"/>
      <c r="B202" s="2273"/>
      <c r="C202" s="74">
        <v>2015</v>
      </c>
      <c r="D202" s="40"/>
      <c r="E202" s="41"/>
      <c r="F202" s="41"/>
      <c r="G202" s="39"/>
      <c r="H202" s="296"/>
      <c r="I202" s="297"/>
      <c r="J202" s="298"/>
      <c r="K202" s="41"/>
      <c r="L202" s="85"/>
    </row>
    <row r="203" spans="1:14">
      <c r="A203" s="2272"/>
      <c r="B203" s="2273"/>
      <c r="C203" s="74">
        <v>2016</v>
      </c>
      <c r="D203" s="40">
        <f>SUM('dolnośląskie:ODR woj. zachodniopomorskie'!D204)</f>
        <v>16</v>
      </c>
      <c r="E203" s="40">
        <f>SUM('dolnośląskie:ODR woj. zachodniopomorskie'!E204)</f>
        <v>36</v>
      </c>
      <c r="F203" s="40">
        <f>SUM('dolnośląskie:ODR woj. zachodniopomorskie'!F204)</f>
        <v>5</v>
      </c>
      <c r="G203" s="40">
        <f>SUM('dolnośląskie:ODR woj. zachodniopomorskie'!G204)</f>
        <v>1</v>
      </c>
      <c r="H203" s="40">
        <f>SUM('dolnośląskie:ODR woj. zachodniopomorskie'!H204)</f>
        <v>10</v>
      </c>
      <c r="I203" s="40">
        <f>SUM('dolnośląskie:ODR woj. zachodniopomorskie'!I204)</f>
        <v>0</v>
      </c>
      <c r="J203" s="40">
        <f>SUM('dolnośląskie:ODR woj. zachodniopomorskie'!J204)</f>
        <v>1</v>
      </c>
      <c r="K203" s="40">
        <f>SUM('dolnośląskie:ODR woj. zachodniopomorskie'!K204)</f>
        <v>16</v>
      </c>
      <c r="L203" s="40">
        <f>SUM('dolnośląskie:ODR woj. zachodniopomorskie'!L204)</f>
        <v>0</v>
      </c>
    </row>
    <row r="204" spans="1:14">
      <c r="A204" s="2272"/>
      <c r="B204" s="2273"/>
      <c r="C204" s="74">
        <v>2017</v>
      </c>
      <c r="D204" s="40"/>
      <c r="E204" s="41"/>
      <c r="F204" s="41"/>
      <c r="G204" s="39"/>
      <c r="H204" s="296"/>
      <c r="I204" s="297"/>
      <c r="J204" s="298"/>
      <c r="K204" s="41"/>
      <c r="L204" s="85"/>
    </row>
    <row r="205" spans="1:14">
      <c r="A205" s="2272"/>
      <c r="B205" s="2273"/>
      <c r="C205" s="74">
        <v>2018</v>
      </c>
      <c r="D205" s="40"/>
      <c r="E205" s="41"/>
      <c r="F205" s="41"/>
      <c r="G205" s="39"/>
      <c r="H205" s="296"/>
      <c r="I205" s="297"/>
      <c r="J205" s="298"/>
      <c r="K205" s="41"/>
      <c r="L205" s="85"/>
    </row>
    <row r="206" spans="1:14">
      <c r="A206" s="2272"/>
      <c r="B206" s="2273"/>
      <c r="C206" s="74">
        <v>2019</v>
      </c>
      <c r="D206" s="40"/>
      <c r="E206" s="41"/>
      <c r="F206" s="41"/>
      <c r="G206" s="39"/>
      <c r="H206" s="296"/>
      <c r="I206" s="297"/>
      <c r="J206" s="298"/>
      <c r="K206" s="41"/>
      <c r="L206" s="85"/>
    </row>
    <row r="207" spans="1:14">
      <c r="A207" s="2272"/>
      <c r="B207" s="2273"/>
      <c r="C207" s="74">
        <v>2020</v>
      </c>
      <c r="D207" s="299"/>
      <c r="E207" s="300"/>
      <c r="F207" s="300"/>
      <c r="G207" s="301"/>
      <c r="H207" s="302"/>
      <c r="I207" s="303"/>
      <c r="J207" s="304"/>
      <c r="K207" s="300"/>
      <c r="L207" s="305"/>
    </row>
    <row r="208" spans="1:14" ht="20.25" customHeight="1" thickBot="1">
      <c r="A208" s="2274"/>
      <c r="B208" s="2275"/>
      <c r="C208" s="128" t="s">
        <v>13</v>
      </c>
      <c r="D208" s="131">
        <f>SUM(D201:D207)</f>
        <v>16</v>
      </c>
      <c r="E208" s="131">
        <f t="shared" ref="E208:L208" si="23">SUM(E201:E207)</f>
        <v>36</v>
      </c>
      <c r="F208" s="131">
        <f t="shared" si="23"/>
        <v>5</v>
      </c>
      <c r="G208" s="131">
        <f t="shared" si="23"/>
        <v>1</v>
      </c>
      <c r="H208" s="131">
        <f t="shared" si="23"/>
        <v>10</v>
      </c>
      <c r="I208" s="131">
        <f t="shared" si="23"/>
        <v>0</v>
      </c>
      <c r="J208" s="131">
        <f t="shared" si="23"/>
        <v>1</v>
      </c>
      <c r="K208" s="131">
        <f t="shared" si="23"/>
        <v>16</v>
      </c>
      <c r="L208" s="131">
        <f t="shared" si="23"/>
        <v>0</v>
      </c>
    </row>
    <row r="210" spans="1:9" ht="15" thickBot="1"/>
    <row r="211" spans="1:9" ht="29.4">
      <c r="A211" s="684" t="s">
        <v>139</v>
      </c>
      <c r="B211" s="307" t="s">
        <v>140</v>
      </c>
      <c r="C211" s="308">
        <v>2014</v>
      </c>
      <c r="D211" s="309">
        <v>2015</v>
      </c>
      <c r="E211" s="309">
        <v>2016</v>
      </c>
      <c r="F211" s="309">
        <v>2017</v>
      </c>
      <c r="G211" s="309">
        <v>2018</v>
      </c>
      <c r="H211" s="309">
        <v>2019</v>
      </c>
      <c r="I211" s="310">
        <v>2020</v>
      </c>
    </row>
    <row r="212" spans="1:9" ht="15" customHeight="1">
      <c r="A212" t="s">
        <v>141</v>
      </c>
      <c r="B212" s="2304"/>
      <c r="C212" s="73"/>
      <c r="D212" s="127"/>
      <c r="E212" s="343">
        <f>SUM(E213:E216)</f>
        <v>6679722.21</v>
      </c>
      <c r="F212" s="127"/>
      <c r="G212" s="127"/>
      <c r="H212" s="127"/>
      <c r="I212" s="311"/>
    </row>
    <row r="213" spans="1:9">
      <c r="A213" t="s">
        <v>142</v>
      </c>
      <c r="B213" s="1924"/>
      <c r="C213" s="73"/>
      <c r="D213" s="127"/>
      <c r="E213" s="355">
        <f>SUM('dolnośląskie:ODR woj. zachodniopomorskie'!E214)</f>
        <v>4784063.41</v>
      </c>
      <c r="F213" s="127"/>
      <c r="G213" s="127"/>
      <c r="H213" s="127"/>
      <c r="I213" s="311"/>
    </row>
    <row r="214" spans="1:9">
      <c r="A214" t="s">
        <v>143</v>
      </c>
      <c r="B214" s="1924"/>
      <c r="C214" s="73"/>
      <c r="D214" s="127"/>
      <c r="E214" s="355">
        <f>SUM('dolnośląskie:ODR woj. zachodniopomorskie'!E215)</f>
        <v>23509</v>
      </c>
      <c r="F214" s="127"/>
      <c r="G214" s="127"/>
      <c r="H214" s="127"/>
      <c r="I214" s="311"/>
    </row>
    <row r="215" spans="1:9">
      <c r="A215" t="s">
        <v>144</v>
      </c>
      <c r="B215" s="1924"/>
      <c r="C215" s="73"/>
      <c r="D215" s="127"/>
      <c r="E215" s="355">
        <f>SUM('dolnośląskie:ODR woj. zachodniopomorskie'!E216)</f>
        <v>700697.96</v>
      </c>
      <c r="F215" s="127"/>
      <c r="G215" s="127"/>
      <c r="H215" s="127"/>
      <c r="I215" s="311"/>
    </row>
    <row r="216" spans="1:9">
      <c r="A216" t="s">
        <v>145</v>
      </c>
      <c r="B216" s="1924"/>
      <c r="C216" s="73"/>
      <c r="D216" s="127"/>
      <c r="E216" s="355">
        <f>SUM('dolnośląskie:ODR woj. zachodniopomorskie'!E217)</f>
        <v>1171451.8400000001</v>
      </c>
      <c r="F216" s="127"/>
      <c r="G216" s="127"/>
      <c r="H216" s="127"/>
      <c r="I216" s="311"/>
    </row>
    <row r="217" spans="1:9" ht="28.8">
      <c r="A217" s="31" t="s">
        <v>146</v>
      </c>
      <c r="B217" s="1924"/>
      <c r="C217" s="73"/>
      <c r="D217" s="127"/>
      <c r="E217" s="355">
        <f>SUM('dolnośląskie:ODR woj. zachodniopomorskie'!E218)</f>
        <v>7348262.2199999997</v>
      </c>
      <c r="F217" s="127"/>
      <c r="G217" s="127"/>
      <c r="H217" s="127"/>
      <c r="I217" s="311"/>
    </row>
    <row r="218" spans="1:9" ht="15" thickBot="1">
      <c r="A218" s="312"/>
      <c r="B218" s="1925"/>
      <c r="C218" s="45" t="s">
        <v>13</v>
      </c>
      <c r="D218" s="313">
        <f>SUM(D213:D217)</f>
        <v>0</v>
      </c>
      <c r="E218" s="344">
        <f t="shared" ref="E218:I218" si="24">SUM(E213:E217)</f>
        <v>14027984.43</v>
      </c>
      <c r="F218" s="313">
        <f t="shared" si="24"/>
        <v>0</v>
      </c>
      <c r="G218" s="313">
        <f t="shared" si="24"/>
        <v>0</v>
      </c>
      <c r="H218" s="313">
        <f t="shared" si="24"/>
        <v>0</v>
      </c>
      <c r="I218" s="313">
        <f t="shared" si="24"/>
        <v>0</v>
      </c>
    </row>
    <row r="226" spans="1:1">
      <c r="A226"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1:B208"/>
    <mergeCell ref="B212:B218"/>
    <mergeCell ref="A187:A188"/>
    <mergeCell ref="B187:B188"/>
    <mergeCell ref="C187:C188"/>
  </mergeCells>
  <pageMargins left="0.11811023622047245" right="0.11811023622047245" top="0.35433070866141736" bottom="0.35433070866141736" header="0.31496062992125984" footer="0.31496062992125984"/>
  <pageSetup paperSize="8" scale="44"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
  <sheetViews>
    <sheetView workbookViewId="0"/>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164</v>
      </c>
      <c r="C1" s="1471"/>
      <c r="D1" s="1471"/>
      <c r="E1" s="1471"/>
      <c r="F1" s="1471"/>
    </row>
    <row r="2" spans="1:25" s="2" customFormat="1" ht="20.100000000000001" customHeight="1" thickBot="1"/>
    <row r="3" spans="1:25" s="5" customFormat="1" ht="20.100000000000001" customHeight="1">
      <c r="A3" s="1182" t="s">
        <v>2</v>
      </c>
      <c r="B3" s="1183"/>
      <c r="C3" s="1183"/>
      <c r="D3" s="1183"/>
      <c r="E3" s="1183"/>
      <c r="F3" s="1597"/>
      <c r="G3" s="1597"/>
      <c r="H3" s="1597"/>
      <c r="I3" s="1597"/>
      <c r="J3" s="1597"/>
      <c r="K3" s="1597"/>
      <c r="L3" s="1597"/>
      <c r="M3" s="1597"/>
      <c r="N3" s="1597"/>
      <c r="O3" s="1598"/>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36.75" customHeight="1">
      <c r="A15" s="1184"/>
      <c r="B15" s="1185"/>
      <c r="C15" s="11"/>
      <c r="D15" s="1599" t="s">
        <v>5</v>
      </c>
      <c r="E15" s="1600"/>
      <c r="F15" s="1600"/>
      <c r="G15" s="1600"/>
      <c r="H15" s="1186"/>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t="s">
        <v>352</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c r="H18" s="42"/>
      <c r="I18" s="41"/>
      <c r="J18" s="41"/>
      <c r="K18" s="41"/>
      <c r="L18" s="41"/>
      <c r="M18" s="41"/>
      <c r="N18" s="41"/>
      <c r="O18" s="43"/>
      <c r="P18" s="38"/>
      <c r="Q18" s="38"/>
      <c r="R18" s="38"/>
      <c r="S18" s="38"/>
      <c r="T18" s="38"/>
      <c r="U18" s="38"/>
      <c r="V18" s="38"/>
      <c r="W18" s="38"/>
      <c r="X18" s="38"/>
      <c r="Y18" s="38"/>
    </row>
    <row r="19" spans="1:25">
      <c r="A19" s="1387"/>
      <c r="B19" s="1388"/>
      <c r="C19" s="39">
        <v>2016</v>
      </c>
      <c r="D19" s="40">
        <v>26</v>
      </c>
      <c r="E19" s="41">
        <v>1</v>
      </c>
      <c r="F19" s="41">
        <v>1</v>
      </c>
      <c r="G19" s="35">
        <f t="shared" si="0"/>
        <v>28</v>
      </c>
      <c r="H19" s="42"/>
      <c r="I19" s="41">
        <v>13</v>
      </c>
      <c r="J19" s="41">
        <v>1</v>
      </c>
      <c r="K19" s="41">
        <v>11</v>
      </c>
      <c r="L19" s="41">
        <v>2</v>
      </c>
      <c r="M19" s="41"/>
      <c r="N19" s="41"/>
      <c r="O19" s="43">
        <v>1</v>
      </c>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26</v>
      </c>
      <c r="E24" s="47">
        <f>SUM(E17:E23)</f>
        <v>1</v>
      </c>
      <c r="F24" s="47">
        <f>SUM(F17:F23)</f>
        <v>1</v>
      </c>
      <c r="G24" s="48">
        <f>SUM(D24:F24)</f>
        <v>28</v>
      </c>
      <c r="H24" s="49">
        <f>SUM(H17:H23)</f>
        <v>0</v>
      </c>
      <c r="I24" s="50">
        <f>SUM(I17:I23)</f>
        <v>13</v>
      </c>
      <c r="J24" s="50">
        <f t="shared" ref="J24:N24" si="1">SUM(J17:J23)</f>
        <v>1</v>
      </c>
      <c r="K24" s="50">
        <f t="shared" si="1"/>
        <v>11</v>
      </c>
      <c r="L24" s="50">
        <f t="shared" si="1"/>
        <v>2</v>
      </c>
      <c r="M24" s="50">
        <f t="shared" si="1"/>
        <v>0</v>
      </c>
      <c r="N24" s="50">
        <f t="shared" si="1"/>
        <v>0</v>
      </c>
      <c r="O24" s="51">
        <f>SUM(O17:O23)</f>
        <v>1</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1184"/>
      <c r="B26" s="1185"/>
      <c r="C26" s="53"/>
      <c r="D26" s="1601" t="s">
        <v>5</v>
      </c>
      <c r="E26" s="1602"/>
      <c r="F26" s="1602"/>
      <c r="G26" s="1603"/>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409</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2939</v>
      </c>
      <c r="E30" s="41">
        <v>25</v>
      </c>
      <c r="F30" s="330">
        <v>400000</v>
      </c>
      <c r="G30" s="59">
        <f t="shared" si="2"/>
        <v>402964</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2939</v>
      </c>
      <c r="E35" s="47">
        <f>SUM(E28:E34)</f>
        <v>25</v>
      </c>
      <c r="F35" s="47">
        <f>SUM(F28:F34)</f>
        <v>400000</v>
      </c>
      <c r="G35" s="51">
        <f t="shared" si="2"/>
        <v>402964</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1187" t="s">
        <v>24</v>
      </c>
      <c r="B39" s="1188" t="s">
        <v>8</v>
      </c>
      <c r="C39" s="69" t="s">
        <v>9</v>
      </c>
      <c r="D39" s="1203"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2175</v>
      </c>
      <c r="E42" s="39">
        <v>1505</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2175</v>
      </c>
      <c r="E47" s="75">
        <f>SUM(E40:E46)</f>
        <v>1505</v>
      </c>
      <c r="F47" s="76"/>
      <c r="G47" s="38"/>
      <c r="H47" s="38"/>
    </row>
    <row r="48" spans="1:17" s="38" customFormat="1" ht="15" thickBot="1">
      <c r="A48" s="1164"/>
      <c r="B48" s="78"/>
      <c r="C48" s="79"/>
    </row>
    <row r="49" spans="1:15" ht="83.25" customHeight="1">
      <c r="A49" s="1189" t="s">
        <v>27</v>
      </c>
      <c r="B49" s="1188" t="s">
        <v>8</v>
      </c>
      <c r="C49" s="81" t="s">
        <v>9</v>
      </c>
      <c r="D49" s="1203"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v>1</v>
      </c>
      <c r="E53" s="41"/>
      <c r="F53" s="41"/>
      <c r="G53" s="41">
        <v>167</v>
      </c>
      <c r="H53" s="41"/>
      <c r="I53" s="41"/>
      <c r="J53" s="41">
        <v>15</v>
      </c>
      <c r="K53" s="85">
        <v>3609</v>
      </c>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1</v>
      </c>
      <c r="E58" s="47">
        <f>SUM(E51:E57)</f>
        <v>0</v>
      </c>
      <c r="F58" s="47">
        <f>SUM(F51:F57)</f>
        <v>0</v>
      </c>
      <c r="G58" s="47">
        <f>SUM(G51:G57)</f>
        <v>167</v>
      </c>
      <c r="H58" s="47">
        <f>SUM(H51:H57)</f>
        <v>0</v>
      </c>
      <c r="I58" s="47">
        <f t="shared" ref="I58" si="3">SUM(I51:I57)</f>
        <v>0</v>
      </c>
      <c r="J58" s="47">
        <f>SUM(J51:J57)</f>
        <v>15</v>
      </c>
      <c r="K58" s="51">
        <f>SUM(K50:K56)</f>
        <v>3609</v>
      </c>
    </row>
    <row r="59" spans="1:15" ht="15" thickBot="1"/>
    <row r="60" spans="1:15" ht="21" customHeight="1">
      <c r="A60" s="1604" t="s">
        <v>37</v>
      </c>
      <c r="B60" s="1190"/>
      <c r="C60" s="1605" t="s">
        <v>9</v>
      </c>
      <c r="D60" s="1596" t="s">
        <v>38</v>
      </c>
      <c r="E60" s="416" t="s">
        <v>6</v>
      </c>
      <c r="F60" s="1165"/>
      <c r="G60" s="1165"/>
      <c r="H60" s="1165"/>
      <c r="I60" s="1165"/>
      <c r="J60" s="1165"/>
      <c r="K60" s="1165"/>
      <c r="L60" s="1166"/>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5</v>
      </c>
      <c r="E64" s="104"/>
      <c r="F64" s="41">
        <v>5</v>
      </c>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5</v>
      </c>
      <c r="E69" s="107">
        <f>SUM(E62:E68)</f>
        <v>0</v>
      </c>
      <c r="F69" s="108">
        <f t="shared" ref="F69:I69" si="4">SUM(F62:F68)</f>
        <v>5</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1187" t="s">
        <v>39</v>
      </c>
      <c r="B71" s="1188" t="s">
        <v>8</v>
      </c>
      <c r="C71" s="69" t="s">
        <v>9</v>
      </c>
      <c r="D71" s="115" t="s">
        <v>40</v>
      </c>
      <c r="E71" s="115" t="s">
        <v>41</v>
      </c>
      <c r="F71" s="116" t="s">
        <v>42</v>
      </c>
      <c r="G71" s="845"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c r="F74" s="127"/>
      <c r="G74" s="124">
        <f t="shared" si="5"/>
        <v>0</v>
      </c>
      <c r="H74" s="40"/>
      <c r="I74" s="40"/>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0</v>
      </c>
      <c r="F79" s="106">
        <f>SUM(F72:F78)</f>
        <v>0</v>
      </c>
      <c r="G79" s="129">
        <f>SUM(G72:G78)</f>
        <v>0</v>
      </c>
      <c r="H79" s="130">
        <v>0</v>
      </c>
      <c r="I79" s="131">
        <f t="shared" ref="I79:O79" si="6">SUM(I72:I78)</f>
        <v>0</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1191" t="s">
        <v>45</v>
      </c>
      <c r="B84" s="1192" t="s">
        <v>46</v>
      </c>
      <c r="C84" s="141" t="s">
        <v>9</v>
      </c>
      <c r="D84" s="848"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606" t="s">
        <v>56</v>
      </c>
      <c r="B96" s="1607" t="s">
        <v>57</v>
      </c>
      <c r="C96" s="1610" t="s">
        <v>9</v>
      </c>
      <c r="D96" s="1608" t="s">
        <v>58</v>
      </c>
      <c r="E96" s="1609"/>
      <c r="F96" s="430" t="s">
        <v>59</v>
      </c>
      <c r="G96" s="1167"/>
      <c r="H96" s="1167"/>
      <c r="I96" s="1167"/>
      <c r="J96" s="1167"/>
      <c r="K96" s="1167"/>
      <c r="L96" s="1167"/>
      <c r="M96" s="1168"/>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t="s">
        <v>410</v>
      </c>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v>1</v>
      </c>
      <c r="E100" s="41">
        <v>5</v>
      </c>
      <c r="F100" s="169"/>
      <c r="G100" s="170"/>
      <c r="H100" s="170"/>
      <c r="I100" s="170"/>
      <c r="J100" s="170"/>
      <c r="K100" s="170"/>
      <c r="L100" s="170"/>
      <c r="M100" s="171">
        <v>1</v>
      </c>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1</v>
      </c>
      <c r="E105" s="108">
        <f t="shared" ref="E105:K105" si="8">SUM(E98:E104)</f>
        <v>5</v>
      </c>
      <c r="F105" s="172">
        <f t="shared" si="8"/>
        <v>0</v>
      </c>
      <c r="G105" s="173">
        <f t="shared" si="8"/>
        <v>0</v>
      </c>
      <c r="H105" s="173">
        <f t="shared" si="8"/>
        <v>0</v>
      </c>
      <c r="I105" s="173">
        <f>SUM(I98:I104)</f>
        <v>0</v>
      </c>
      <c r="J105" s="173">
        <f t="shared" si="8"/>
        <v>0</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606" t="s">
        <v>64</v>
      </c>
      <c r="B107" s="1607" t="s">
        <v>57</v>
      </c>
      <c r="C107" s="1610" t="s">
        <v>9</v>
      </c>
      <c r="D107" s="1611" t="s">
        <v>65</v>
      </c>
      <c r="E107" s="430" t="s">
        <v>66</v>
      </c>
      <c r="F107" s="1167"/>
      <c r="G107" s="1167"/>
      <c r="H107" s="1167"/>
      <c r="I107" s="1167"/>
      <c r="J107" s="1167"/>
      <c r="K107" s="1167"/>
      <c r="L107" s="1168"/>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t="s">
        <v>411</v>
      </c>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v>5</v>
      </c>
      <c r="E111" s="169"/>
      <c r="F111" s="170"/>
      <c r="G111" s="170"/>
      <c r="H111" s="170"/>
      <c r="I111" s="170"/>
      <c r="J111" s="170"/>
      <c r="K111" s="170"/>
      <c r="L111" s="171">
        <v>5</v>
      </c>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5</v>
      </c>
      <c r="E116" s="172">
        <f t="shared" si="9"/>
        <v>0</v>
      </c>
      <c r="F116" s="173">
        <f t="shared" si="9"/>
        <v>0</v>
      </c>
      <c r="G116" s="173">
        <f t="shared" si="9"/>
        <v>0</v>
      </c>
      <c r="H116" s="173">
        <f t="shared" si="9"/>
        <v>0</v>
      </c>
      <c r="I116" s="173">
        <f t="shared" si="9"/>
        <v>0</v>
      </c>
      <c r="J116" s="173"/>
      <c r="K116" s="173">
        <f>SUM(K109:K115)</f>
        <v>0</v>
      </c>
      <c r="L116" s="174">
        <f>SUM(L109:L115)</f>
        <v>5</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606" t="s">
        <v>67</v>
      </c>
      <c r="B118" s="1607" t="s">
        <v>57</v>
      </c>
      <c r="C118" s="1610" t="s">
        <v>9</v>
      </c>
      <c r="D118" s="1611" t="s">
        <v>68</v>
      </c>
      <c r="E118" s="430" t="s">
        <v>66</v>
      </c>
      <c r="F118" s="1167"/>
      <c r="G118" s="1167"/>
      <c r="H118" s="1167"/>
      <c r="I118" s="1167"/>
      <c r="J118" s="1167"/>
      <c r="K118" s="1167"/>
      <c r="L118" s="1168"/>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606" t="s">
        <v>69</v>
      </c>
      <c r="B129" s="1607" t="s">
        <v>57</v>
      </c>
      <c r="C129" s="1193" t="s">
        <v>9</v>
      </c>
      <c r="D129" s="1204" t="s">
        <v>70</v>
      </c>
      <c r="E129" s="1170"/>
      <c r="F129" s="1170"/>
      <c r="G129" s="1171"/>
      <c r="H129" s="177"/>
      <c r="I129" s="177"/>
      <c r="J129" s="177"/>
      <c r="K129" s="177"/>
      <c r="L129" s="177"/>
      <c r="M129" s="177"/>
      <c r="N129" s="177"/>
    </row>
    <row r="130" spans="1:16" ht="77.25" customHeight="1">
      <c r="A130" s="1441"/>
      <c r="B130" s="1443"/>
      <c r="C130" s="1163"/>
      <c r="D130" s="158" t="s">
        <v>71</v>
      </c>
      <c r="E130" s="185" t="s">
        <v>72</v>
      </c>
      <c r="F130" s="159" t="s">
        <v>73</v>
      </c>
      <c r="G130" s="186" t="s">
        <v>13</v>
      </c>
      <c r="H130" s="177"/>
      <c r="I130" s="177"/>
      <c r="J130" s="177"/>
      <c r="K130" s="177"/>
      <c r="L130" s="177"/>
      <c r="M130" s="177"/>
      <c r="N130" s="177"/>
    </row>
    <row r="131" spans="1:16" ht="15" customHeight="1">
      <c r="A131" s="1407" t="s">
        <v>412</v>
      </c>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v>0</v>
      </c>
      <c r="E132" s="41">
        <v>55</v>
      </c>
      <c r="F132" s="41"/>
      <c r="G132" s="187">
        <f t="shared" si="11"/>
        <v>55</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55</v>
      </c>
      <c r="F137" s="131">
        <f t="shared" si="12"/>
        <v>0</v>
      </c>
      <c r="G137" s="188">
        <f>SUM(G131:G136)</f>
        <v>55</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612" t="s">
        <v>75</v>
      </c>
      <c r="B142" s="1613" t="s">
        <v>57</v>
      </c>
      <c r="C142" s="1619" t="s">
        <v>9</v>
      </c>
      <c r="D142" s="1194" t="s">
        <v>76</v>
      </c>
      <c r="E142" s="1195"/>
      <c r="F142" s="1195"/>
      <c r="G142" s="1195"/>
      <c r="H142" s="1195"/>
      <c r="I142" s="1196"/>
      <c r="J142" s="1614" t="s">
        <v>77</v>
      </c>
      <c r="K142" s="1615"/>
      <c r="L142" s="1615"/>
      <c r="M142" s="1615"/>
      <c r="N142" s="1616"/>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617" t="s">
        <v>88</v>
      </c>
      <c r="B153" s="1613" t="s">
        <v>57</v>
      </c>
      <c r="C153" s="1618" t="s">
        <v>9</v>
      </c>
      <c r="D153" s="1172" t="s">
        <v>89</v>
      </c>
      <c r="E153" s="1172"/>
      <c r="F153" s="1173"/>
      <c r="G153" s="1173"/>
      <c r="H153" s="1172" t="s">
        <v>90</v>
      </c>
      <c r="I153" s="1172"/>
      <c r="J153" s="1174"/>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1175"/>
      <c r="F163" s="157"/>
      <c r="G163" s="157"/>
      <c r="H163" s="157"/>
      <c r="I163" s="157"/>
      <c r="J163" s="233"/>
      <c r="K163" s="234"/>
    </row>
    <row r="164" spans="1:18" ht="95.25" customHeight="1">
      <c r="A164" s="1197" t="s">
        <v>97</v>
      </c>
      <c r="B164" s="236" t="s">
        <v>98</v>
      </c>
      <c r="C164" s="1205" t="s">
        <v>9</v>
      </c>
      <c r="D164" s="238" t="s">
        <v>99</v>
      </c>
      <c r="E164" s="238" t="s">
        <v>100</v>
      </c>
      <c r="F164" s="1176" t="s">
        <v>101</v>
      </c>
      <c r="G164" s="238" t="s">
        <v>102</v>
      </c>
      <c r="H164" s="238" t="s">
        <v>103</v>
      </c>
      <c r="I164" s="240" t="s">
        <v>104</v>
      </c>
      <c r="J164" s="1198" t="s">
        <v>105</v>
      </c>
      <c r="K164" s="1198"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623" t="s">
        <v>108</v>
      </c>
      <c r="B176" s="1624" t="s">
        <v>109</v>
      </c>
      <c r="C176" s="1625" t="s">
        <v>9</v>
      </c>
      <c r="D176" s="1206" t="s">
        <v>110</v>
      </c>
      <c r="E176" s="1177"/>
      <c r="F176" s="1177"/>
      <c r="G176" s="1178"/>
      <c r="H176" s="1179"/>
      <c r="I176" s="1626" t="s">
        <v>111</v>
      </c>
      <c r="J176" s="1627"/>
      <c r="K176" s="1627"/>
      <c r="L176" s="1627"/>
      <c r="M176" s="1627"/>
      <c r="N176" s="1627"/>
      <c r="O176" s="1628"/>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t="s">
        <v>413</v>
      </c>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7</v>
      </c>
      <c r="E180" s="41">
        <v>2</v>
      </c>
      <c r="F180" s="41">
        <v>2</v>
      </c>
      <c r="G180" s="271">
        <f t="shared" si="19"/>
        <v>11</v>
      </c>
      <c r="H180" s="272">
        <v>10</v>
      </c>
      <c r="I180" s="104"/>
      <c r="J180" s="41">
        <v>7</v>
      </c>
      <c r="K180" s="41"/>
      <c r="L180" s="41">
        <v>4</v>
      </c>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7</v>
      </c>
      <c r="E185" s="108">
        <f>SUM(E178:E184)</f>
        <v>2</v>
      </c>
      <c r="F185" s="108">
        <f>SUM(F178:F184)</f>
        <v>2</v>
      </c>
      <c r="G185" s="212">
        <f t="shared" ref="G185:O185" si="20">SUM(G178:G184)</f>
        <v>11</v>
      </c>
      <c r="H185" s="273">
        <f t="shared" si="20"/>
        <v>10</v>
      </c>
      <c r="I185" s="107">
        <f t="shared" si="20"/>
        <v>0</v>
      </c>
      <c r="J185" s="108">
        <f t="shared" si="20"/>
        <v>7</v>
      </c>
      <c r="K185" s="108">
        <f t="shared" si="20"/>
        <v>0</v>
      </c>
      <c r="L185" s="108">
        <f t="shared" si="20"/>
        <v>4</v>
      </c>
      <c r="M185" s="108">
        <f t="shared" si="20"/>
        <v>0</v>
      </c>
      <c r="N185" s="108">
        <f t="shared" si="20"/>
        <v>0</v>
      </c>
      <c r="O185" s="109">
        <f t="shared" si="20"/>
        <v>0</v>
      </c>
    </row>
    <row r="186" spans="1:15" ht="33" customHeight="1" thickBot="1"/>
    <row r="187" spans="1:15" ht="19.5" customHeight="1">
      <c r="A187" s="1394" t="s">
        <v>117</v>
      </c>
      <c r="B187" s="1624" t="s">
        <v>109</v>
      </c>
      <c r="C187" s="1398" t="s">
        <v>9</v>
      </c>
      <c r="D187" s="1400" t="s">
        <v>118</v>
      </c>
      <c r="E187" s="1620"/>
      <c r="F187" s="1620"/>
      <c r="G187" s="1621"/>
      <c r="H187" s="1622"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t="s">
        <v>414</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335</v>
      </c>
      <c r="E191" s="41">
        <v>45</v>
      </c>
      <c r="F191" s="41">
        <v>25</v>
      </c>
      <c r="G191" s="279">
        <f t="shared" si="21"/>
        <v>405</v>
      </c>
      <c r="H191" s="104"/>
      <c r="I191" s="41"/>
      <c r="J191" s="41">
        <v>25</v>
      </c>
      <c r="K191" s="41">
        <v>449</v>
      </c>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335</v>
      </c>
      <c r="E196" s="108">
        <f t="shared" si="22"/>
        <v>45</v>
      </c>
      <c r="F196" s="108">
        <f t="shared" si="22"/>
        <v>25</v>
      </c>
      <c r="G196" s="280">
        <f t="shared" si="22"/>
        <v>405</v>
      </c>
      <c r="H196" s="107">
        <f t="shared" si="22"/>
        <v>0</v>
      </c>
      <c r="I196" s="108">
        <f t="shared" si="22"/>
        <v>0</v>
      </c>
      <c r="J196" s="108">
        <f t="shared" si="22"/>
        <v>25</v>
      </c>
      <c r="K196" s="108">
        <f t="shared" si="22"/>
        <v>449</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1199" t="s">
        <v>129</v>
      </c>
      <c r="B201" s="285" t="s">
        <v>109</v>
      </c>
      <c r="C201" s="286" t="s">
        <v>9</v>
      </c>
      <c r="D201" s="1207" t="s">
        <v>130</v>
      </c>
      <c r="E201" s="288" t="s">
        <v>131</v>
      </c>
      <c r="F201" s="288" t="s">
        <v>132</v>
      </c>
      <c r="G201" s="286" t="s">
        <v>133</v>
      </c>
      <c r="H201" s="1180" t="s">
        <v>134</v>
      </c>
      <c r="I201" s="1200" t="s">
        <v>135</v>
      </c>
      <c r="J201" s="1201"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1202" t="s">
        <v>139</v>
      </c>
      <c r="B212" s="307" t="s">
        <v>140</v>
      </c>
      <c r="C212" s="308">
        <v>2014</v>
      </c>
      <c r="D212" s="309">
        <v>2015</v>
      </c>
      <c r="E212" s="309">
        <v>2016</v>
      </c>
      <c r="F212" s="309">
        <v>2017</v>
      </c>
      <c r="G212" s="309">
        <v>2018</v>
      </c>
      <c r="H212" s="309">
        <v>2019</v>
      </c>
      <c r="I212" s="310">
        <v>2020</v>
      </c>
    </row>
    <row r="213" spans="1:12" ht="15" customHeight="1">
      <c r="A213" t="s">
        <v>141</v>
      </c>
      <c r="B213" s="1498"/>
      <c r="C213" s="73"/>
      <c r="D213" s="127"/>
      <c r="E213" s="127">
        <v>65011.74</v>
      </c>
      <c r="F213" s="127"/>
      <c r="G213" s="127"/>
      <c r="H213" s="127"/>
      <c r="I213" s="311"/>
    </row>
    <row r="214" spans="1:12">
      <c r="A214" t="s">
        <v>142</v>
      </c>
      <c r="B214" s="1499"/>
      <c r="C214" s="73"/>
      <c r="D214" s="127"/>
      <c r="E214" s="127">
        <v>36118.51</v>
      </c>
      <c r="F214" s="127"/>
      <c r="G214" s="127"/>
      <c r="H214" s="127"/>
      <c r="I214" s="311"/>
    </row>
    <row r="215" spans="1:12">
      <c r="A215" t="s">
        <v>143</v>
      </c>
      <c r="B215" s="1499"/>
      <c r="C215" s="73"/>
      <c r="D215" s="127"/>
      <c r="E215" s="127">
        <v>0</v>
      </c>
      <c r="F215" s="127"/>
      <c r="G215" s="127"/>
      <c r="H215" s="127"/>
      <c r="I215" s="311"/>
    </row>
    <row r="216" spans="1:12">
      <c r="A216" t="s">
        <v>144</v>
      </c>
      <c r="B216" s="1499"/>
      <c r="C216" s="73"/>
      <c r="D216" s="127"/>
      <c r="E216" s="127">
        <v>1751.47</v>
      </c>
      <c r="F216" s="127"/>
      <c r="G216" s="127"/>
      <c r="H216" s="127"/>
      <c r="I216" s="311"/>
    </row>
    <row r="217" spans="1:12">
      <c r="A217" t="s">
        <v>145</v>
      </c>
      <c r="B217" s="1499"/>
      <c r="C217" s="73"/>
      <c r="D217" s="127"/>
      <c r="E217" s="127">
        <v>27141.759999999998</v>
      </c>
      <c r="F217" s="127"/>
      <c r="G217" s="127"/>
      <c r="H217" s="127"/>
      <c r="I217" s="311"/>
    </row>
    <row r="218" spans="1:12" ht="28.8">
      <c r="A218" s="31" t="s">
        <v>146</v>
      </c>
      <c r="B218" s="1499"/>
      <c r="C218" s="73"/>
      <c r="D218" s="127"/>
      <c r="E218" s="127">
        <v>39849.129999999997</v>
      </c>
      <c r="F218" s="127"/>
      <c r="G218" s="127"/>
      <c r="H218" s="127"/>
      <c r="I218" s="311"/>
    </row>
    <row r="219" spans="1:12" ht="15" thickBot="1">
      <c r="A219" s="312"/>
      <c r="B219" s="1500"/>
      <c r="C219" s="45" t="s">
        <v>13</v>
      </c>
      <c r="D219" s="313">
        <f>SUM(D214:D218)</f>
        <v>0</v>
      </c>
      <c r="E219" s="313">
        <f t="shared" ref="E219:I219" si="24">SUM(E214:E218)</f>
        <v>104860.87</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165</v>
      </c>
      <c r="C1" s="1471"/>
      <c r="D1" s="1471"/>
      <c r="E1" s="1471"/>
      <c r="F1" s="1471"/>
    </row>
    <row r="2" spans="1:25" s="2" customFormat="1" ht="20.100000000000001" customHeight="1" thickBot="1"/>
    <row r="3" spans="1:25" s="5" customFormat="1" ht="20.100000000000001" customHeight="1">
      <c r="A3" s="728" t="s">
        <v>2</v>
      </c>
      <c r="B3" s="729"/>
      <c r="C3" s="729"/>
      <c r="D3" s="729"/>
      <c r="E3" s="729"/>
      <c r="F3" s="1630"/>
      <c r="G3" s="1630"/>
      <c r="H3" s="1630"/>
      <c r="I3" s="1630"/>
      <c r="J3" s="1630"/>
      <c r="K3" s="1630"/>
      <c r="L3" s="1630"/>
      <c r="M3" s="1630"/>
      <c r="N3" s="1630"/>
      <c r="O3" s="1631"/>
    </row>
    <row r="4" spans="1:25" s="5" customFormat="1" ht="20.100000000000001" customHeight="1">
      <c r="A4" s="1474" t="s">
        <v>353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687"/>
      <c r="B15" s="688"/>
      <c r="C15" s="11"/>
      <c r="D15" s="1535" t="s">
        <v>5</v>
      </c>
      <c r="E15" s="1536"/>
      <c r="F15" s="1536"/>
      <c r="G15" s="1536"/>
      <c r="H15" s="710"/>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t="s">
        <v>354</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22</v>
      </c>
      <c r="E19" s="41">
        <v>1</v>
      </c>
      <c r="F19" s="41"/>
      <c r="G19" s="35">
        <f t="shared" si="0"/>
        <v>23</v>
      </c>
      <c r="H19" s="42"/>
      <c r="I19" s="41">
        <v>1</v>
      </c>
      <c r="J19" s="41">
        <v>2</v>
      </c>
      <c r="K19" s="41">
        <v>4</v>
      </c>
      <c r="L19" s="41"/>
      <c r="M19" s="41"/>
      <c r="N19" s="41"/>
      <c r="O19" s="349">
        <v>16</v>
      </c>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v>22</v>
      </c>
      <c r="E24" s="47">
        <f>SUM(E17:E23)</f>
        <v>1</v>
      </c>
      <c r="F24" s="47">
        <f>SUM(F17:F23)</f>
        <v>0</v>
      </c>
      <c r="G24" s="48">
        <f>SUM(D24:F24)</f>
        <v>23</v>
      </c>
      <c r="H24" s="49">
        <f>SUM(H17:H23)</f>
        <v>0</v>
      </c>
      <c r="I24" s="50">
        <f>SUM(I17:I23)</f>
        <v>1</v>
      </c>
      <c r="J24" s="50">
        <f t="shared" ref="J24:N24" si="1">SUM(J17:J23)</f>
        <v>2</v>
      </c>
      <c r="K24" s="50">
        <f t="shared" si="1"/>
        <v>4</v>
      </c>
      <c r="L24" s="50">
        <f t="shared" si="1"/>
        <v>0</v>
      </c>
      <c r="M24" s="50">
        <f t="shared" si="1"/>
        <v>0</v>
      </c>
      <c r="N24" s="50">
        <f t="shared" si="1"/>
        <v>0</v>
      </c>
      <c r="O24" s="51">
        <f>SUM(O17:O23)</f>
        <v>16</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687"/>
      <c r="B26" s="688"/>
      <c r="C26" s="53"/>
      <c r="D26" s="1539" t="s">
        <v>5</v>
      </c>
      <c r="E26" s="1540"/>
      <c r="F26" s="1540"/>
      <c r="G26" s="1541"/>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355</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6005</v>
      </c>
      <c r="E30" s="41">
        <v>20040</v>
      </c>
      <c r="F30" s="41"/>
      <c r="G30" s="59">
        <f t="shared" si="2"/>
        <v>26045</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6005</v>
      </c>
      <c r="E35" s="47">
        <f>SUM(E28:E34)</f>
        <v>20040</v>
      </c>
      <c r="F35" s="47">
        <f>SUM(F28:F34)</f>
        <v>0</v>
      </c>
      <c r="G35" s="51">
        <f t="shared" si="2"/>
        <v>26045</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651" t="s">
        <v>24</v>
      </c>
      <c r="B39" s="652" t="s">
        <v>8</v>
      </c>
      <c r="C39" s="69" t="s">
        <v>9</v>
      </c>
      <c r="D39" s="711"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45543</v>
      </c>
      <c r="E42" s="39">
        <v>20259</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45543</v>
      </c>
      <c r="E47" s="75">
        <f>SUM(E40:E46)</f>
        <v>20259</v>
      </c>
      <c r="F47" s="76"/>
      <c r="G47" s="38"/>
      <c r="H47" s="38"/>
    </row>
    <row r="48" spans="1:17" s="38" customFormat="1" ht="15" thickBot="1">
      <c r="A48" s="691"/>
      <c r="B48" s="78"/>
      <c r="C48" s="79"/>
    </row>
    <row r="49" spans="1:15" ht="83.25" customHeight="1">
      <c r="A49" s="712" t="s">
        <v>27</v>
      </c>
      <c r="B49" s="652" t="s">
        <v>8</v>
      </c>
      <c r="C49" s="81" t="s">
        <v>9</v>
      </c>
      <c r="D49" s="711"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542" t="s">
        <v>37</v>
      </c>
      <c r="B60" s="693"/>
      <c r="C60" s="1543" t="s">
        <v>9</v>
      </c>
      <c r="D60" s="1629" t="s">
        <v>38</v>
      </c>
      <c r="E60" s="730" t="s">
        <v>6</v>
      </c>
      <c r="F60" s="731"/>
      <c r="G60" s="731"/>
      <c r="H60" s="731"/>
      <c r="I60" s="731"/>
      <c r="J60" s="731"/>
      <c r="K60" s="731"/>
      <c r="L60" s="732"/>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t="s">
        <v>166</v>
      </c>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6</v>
      </c>
      <c r="E64" s="104"/>
      <c r="F64" s="41">
        <v>2</v>
      </c>
      <c r="G64" s="41"/>
      <c r="H64" s="41"/>
      <c r="I64" s="41"/>
      <c r="J64" s="41"/>
      <c r="K64" s="41"/>
      <c r="L64" s="85">
        <v>4</v>
      </c>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6</v>
      </c>
      <c r="E69" s="107">
        <f>SUM(E62:E68)</f>
        <v>0</v>
      </c>
      <c r="F69" s="108">
        <f t="shared" ref="F69:I69" si="4">SUM(F62:F68)</f>
        <v>2</v>
      </c>
      <c r="G69" s="108">
        <f t="shared" si="4"/>
        <v>0</v>
      </c>
      <c r="H69" s="108">
        <f t="shared" si="4"/>
        <v>0</v>
      </c>
      <c r="I69" s="108">
        <f t="shared" si="4"/>
        <v>0</v>
      </c>
      <c r="J69" s="108"/>
      <c r="K69" s="108">
        <f>SUM(K62:K68)</f>
        <v>0</v>
      </c>
      <c r="L69" s="109">
        <f>SUM(L62:L68)</f>
        <v>4</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733" t="s">
        <v>39</v>
      </c>
      <c r="B71" s="734" t="s">
        <v>8</v>
      </c>
      <c r="C71" s="69" t="s">
        <v>9</v>
      </c>
      <c r="D71" s="115" t="s">
        <v>40</v>
      </c>
      <c r="E71" s="115" t="s">
        <v>41</v>
      </c>
      <c r="F71" s="116" t="s">
        <v>42</v>
      </c>
      <c r="G71" s="624" t="s">
        <v>43</v>
      </c>
      <c r="H71" s="118" t="s">
        <v>14</v>
      </c>
      <c r="I71" s="119" t="s">
        <v>15</v>
      </c>
      <c r="J71" s="120" t="s">
        <v>16</v>
      </c>
      <c r="K71" s="119" t="s">
        <v>17</v>
      </c>
      <c r="L71" s="119" t="s">
        <v>18</v>
      </c>
      <c r="M71" s="121" t="s">
        <v>19</v>
      </c>
      <c r="N71" s="120" t="s">
        <v>20</v>
      </c>
      <c r="O71" s="122" t="s">
        <v>21</v>
      </c>
    </row>
    <row r="72" spans="1:20" ht="15" customHeight="1">
      <c r="A72" s="1407" t="s">
        <v>167</v>
      </c>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v>2</v>
      </c>
      <c r="F74" s="127">
        <v>1</v>
      </c>
      <c r="G74" s="124">
        <f t="shared" si="5"/>
        <v>3</v>
      </c>
      <c r="H74" s="40"/>
      <c r="I74" s="40"/>
      <c r="J74" s="41">
        <v>2</v>
      </c>
      <c r="K74" s="41"/>
      <c r="L74" s="41"/>
      <c r="M74" s="41"/>
      <c r="N74" s="41"/>
      <c r="O74" s="85">
        <v>1</v>
      </c>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2</v>
      </c>
      <c r="F79" s="106">
        <f>SUM(F72:F78)</f>
        <v>1</v>
      </c>
      <c r="G79" s="129">
        <f>SUM(G72:G78)</f>
        <v>3</v>
      </c>
      <c r="H79" s="130">
        <v>0</v>
      </c>
      <c r="I79" s="131">
        <f t="shared" ref="I79:O79" si="6">SUM(I72:I78)</f>
        <v>0</v>
      </c>
      <c r="J79" s="108">
        <f t="shared" si="6"/>
        <v>2</v>
      </c>
      <c r="K79" s="108">
        <f t="shared" si="6"/>
        <v>0</v>
      </c>
      <c r="L79" s="108">
        <f t="shared" si="6"/>
        <v>0</v>
      </c>
      <c r="M79" s="108">
        <f t="shared" si="6"/>
        <v>0</v>
      </c>
      <c r="N79" s="108">
        <f t="shared" si="6"/>
        <v>0</v>
      </c>
      <c r="O79" s="109">
        <f t="shared" si="6"/>
        <v>1</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735" t="s">
        <v>45</v>
      </c>
      <c r="B84" s="736" t="s">
        <v>46</v>
      </c>
      <c r="C84" s="141" t="s">
        <v>9</v>
      </c>
      <c r="D84" s="627"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632" t="s">
        <v>56</v>
      </c>
      <c r="B96" s="1633" t="s">
        <v>57</v>
      </c>
      <c r="C96" s="1634" t="s">
        <v>9</v>
      </c>
      <c r="D96" s="1528" t="s">
        <v>58</v>
      </c>
      <c r="E96" s="1529"/>
      <c r="F96" s="713" t="s">
        <v>59</v>
      </c>
      <c r="G96" s="737"/>
      <c r="H96" s="737"/>
      <c r="I96" s="737"/>
      <c r="J96" s="737"/>
      <c r="K96" s="737"/>
      <c r="L96" s="737"/>
      <c r="M96" s="659"/>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c r="E100" s="41"/>
      <c r="F100" s="169"/>
      <c r="G100" s="170"/>
      <c r="H100" s="170"/>
      <c r="I100" s="170"/>
      <c r="J100" s="170"/>
      <c r="K100" s="170"/>
      <c r="L100" s="170"/>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0</v>
      </c>
      <c r="E105" s="108">
        <f t="shared" ref="E105:K105" si="8">SUM(E98:E104)</f>
        <v>0</v>
      </c>
      <c r="F105" s="172">
        <f t="shared" si="8"/>
        <v>0</v>
      </c>
      <c r="G105" s="173">
        <f t="shared" si="8"/>
        <v>0</v>
      </c>
      <c r="H105" s="173">
        <f t="shared" si="8"/>
        <v>0</v>
      </c>
      <c r="I105" s="173">
        <f>SUM(I98:I104)</f>
        <v>0</v>
      </c>
      <c r="J105" s="173">
        <f t="shared" si="8"/>
        <v>0</v>
      </c>
      <c r="K105" s="173">
        <f t="shared" si="8"/>
        <v>0</v>
      </c>
      <c r="L105" s="173">
        <f>SUM(L98:L104)</f>
        <v>0</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632" t="s">
        <v>64</v>
      </c>
      <c r="B107" s="1633" t="s">
        <v>57</v>
      </c>
      <c r="C107" s="1634" t="s">
        <v>9</v>
      </c>
      <c r="D107" s="1635" t="s">
        <v>65</v>
      </c>
      <c r="E107" s="713" t="s">
        <v>66</v>
      </c>
      <c r="F107" s="737"/>
      <c r="G107" s="737"/>
      <c r="H107" s="737"/>
      <c r="I107" s="737"/>
      <c r="J107" s="737"/>
      <c r="K107" s="737"/>
      <c r="L107" s="659"/>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632" t="s">
        <v>67</v>
      </c>
      <c r="B118" s="1633" t="s">
        <v>57</v>
      </c>
      <c r="C118" s="1634" t="s">
        <v>9</v>
      </c>
      <c r="D118" s="1635" t="s">
        <v>68</v>
      </c>
      <c r="E118" s="713" t="s">
        <v>66</v>
      </c>
      <c r="F118" s="737"/>
      <c r="G118" s="737"/>
      <c r="H118" s="737"/>
      <c r="I118" s="737"/>
      <c r="J118" s="737"/>
      <c r="K118" s="737"/>
      <c r="L118" s="659"/>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632" t="s">
        <v>69</v>
      </c>
      <c r="B129" s="1633" t="s">
        <v>57</v>
      </c>
      <c r="C129" s="738" t="s">
        <v>9</v>
      </c>
      <c r="D129" s="714" t="s">
        <v>70</v>
      </c>
      <c r="E129" s="739"/>
      <c r="F129" s="739"/>
      <c r="G129" s="632"/>
      <c r="H129" s="177"/>
      <c r="I129" s="177"/>
      <c r="J129" s="177"/>
      <c r="K129" s="177"/>
      <c r="L129" s="177"/>
      <c r="M129" s="177"/>
      <c r="N129" s="177"/>
    </row>
    <row r="130" spans="1:16" ht="77.25" customHeight="1">
      <c r="A130" s="1441"/>
      <c r="B130" s="1443"/>
      <c r="C130" s="704"/>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c r="E132" s="41"/>
      <c r="F132" s="41"/>
      <c r="G132" s="187">
        <f t="shared" si="11"/>
        <v>0</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0</v>
      </c>
      <c r="E137" s="131">
        <f t="shared" ref="E137:F137" si="12">SUM(E131:E136)</f>
        <v>0</v>
      </c>
      <c r="F137" s="131">
        <f t="shared" si="12"/>
        <v>0</v>
      </c>
      <c r="G137" s="188">
        <f>SUM(G131:G136)</f>
        <v>0</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636" t="s">
        <v>75</v>
      </c>
      <c r="B142" s="1637" t="s">
        <v>57</v>
      </c>
      <c r="C142" s="1643" t="s">
        <v>9</v>
      </c>
      <c r="D142" s="740" t="s">
        <v>76</v>
      </c>
      <c r="E142" s="741"/>
      <c r="F142" s="741"/>
      <c r="G142" s="741"/>
      <c r="H142" s="741"/>
      <c r="I142" s="742"/>
      <c r="J142" s="1638" t="s">
        <v>77</v>
      </c>
      <c r="K142" s="1639"/>
      <c r="L142" s="1639"/>
      <c r="M142" s="1639"/>
      <c r="N142" s="164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641" t="s">
        <v>88</v>
      </c>
      <c r="B153" s="1637" t="s">
        <v>57</v>
      </c>
      <c r="C153" s="1642" t="s">
        <v>9</v>
      </c>
      <c r="D153" s="743" t="s">
        <v>89</v>
      </c>
      <c r="E153" s="743"/>
      <c r="F153" s="668"/>
      <c r="G153" s="668"/>
      <c r="H153" s="743" t="s">
        <v>90</v>
      </c>
      <c r="I153" s="743"/>
      <c r="J153" s="669"/>
      <c r="K153" s="31"/>
      <c r="L153" s="31"/>
      <c r="M153" s="31"/>
      <c r="N153" s="31"/>
      <c r="O153" s="157"/>
      <c r="P153" s="157"/>
    </row>
    <row r="154" spans="1:16" ht="49.5" customHeight="1">
      <c r="A154" s="1433"/>
      <c r="B154" s="1435"/>
      <c r="C154" s="1437"/>
      <c r="D154" s="220" t="s">
        <v>356</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744"/>
      <c r="F163" s="157"/>
      <c r="G163" s="157"/>
      <c r="H163" s="157"/>
      <c r="I163" s="157"/>
      <c r="J163" s="233"/>
      <c r="K163" s="234"/>
    </row>
    <row r="164" spans="1:18" ht="95.25" customHeight="1">
      <c r="A164" s="715" t="s">
        <v>97</v>
      </c>
      <c r="B164" s="236" t="s">
        <v>98</v>
      </c>
      <c r="C164" s="745" t="s">
        <v>9</v>
      </c>
      <c r="D164" s="238" t="s">
        <v>99</v>
      </c>
      <c r="E164" s="238" t="s">
        <v>100</v>
      </c>
      <c r="F164" s="746" t="s">
        <v>101</v>
      </c>
      <c r="G164" s="238" t="s">
        <v>102</v>
      </c>
      <c r="H164" s="238" t="s">
        <v>103</v>
      </c>
      <c r="I164" s="240" t="s">
        <v>104</v>
      </c>
      <c r="J164" s="717" t="s">
        <v>105</v>
      </c>
      <c r="K164" s="717"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645" t="s">
        <v>108</v>
      </c>
      <c r="B176" s="1646" t="s">
        <v>109</v>
      </c>
      <c r="C176" s="1647" t="s">
        <v>9</v>
      </c>
      <c r="D176" s="718" t="s">
        <v>110</v>
      </c>
      <c r="E176" s="747"/>
      <c r="F176" s="747"/>
      <c r="G176" s="677"/>
      <c r="H176" s="644"/>
      <c r="I176" s="1512" t="s">
        <v>111</v>
      </c>
      <c r="J176" s="1648"/>
      <c r="K176" s="1648"/>
      <c r="L176" s="1648"/>
      <c r="M176" s="1648"/>
      <c r="N176" s="1648"/>
      <c r="O176" s="1514"/>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t="s">
        <v>357</v>
      </c>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4</v>
      </c>
      <c r="E180" s="41">
        <v>1</v>
      </c>
      <c r="F180" s="41">
        <v>0</v>
      </c>
      <c r="G180" s="271">
        <f t="shared" si="19"/>
        <v>5</v>
      </c>
      <c r="H180" s="272">
        <v>11</v>
      </c>
      <c r="I180" s="104"/>
      <c r="J180" s="41"/>
      <c r="K180" s="41"/>
      <c r="L180" s="41">
        <v>4</v>
      </c>
      <c r="M180" s="41"/>
      <c r="N180" s="41"/>
      <c r="O180" s="85">
        <v>1</v>
      </c>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4</v>
      </c>
      <c r="E185" s="108">
        <f>SUM(E178:E184)</f>
        <v>1</v>
      </c>
      <c r="F185" s="108">
        <f>SUM(F178:F184)</f>
        <v>0</v>
      </c>
      <c r="G185" s="212">
        <f t="shared" ref="G185:O185" si="20">SUM(G178:G184)</f>
        <v>5</v>
      </c>
      <c r="H185" s="273">
        <f t="shared" si="20"/>
        <v>11</v>
      </c>
      <c r="I185" s="107">
        <f t="shared" si="20"/>
        <v>0</v>
      </c>
      <c r="J185" s="108">
        <f t="shared" si="20"/>
        <v>0</v>
      </c>
      <c r="K185" s="108">
        <f t="shared" si="20"/>
        <v>0</v>
      </c>
      <c r="L185" s="108">
        <f t="shared" si="20"/>
        <v>4</v>
      </c>
      <c r="M185" s="108">
        <f t="shared" si="20"/>
        <v>0</v>
      </c>
      <c r="N185" s="108">
        <f t="shared" si="20"/>
        <v>0</v>
      </c>
      <c r="O185" s="109">
        <f t="shared" si="20"/>
        <v>1</v>
      </c>
    </row>
    <row r="186" spans="1:15" ht="33" customHeight="1" thickBot="1"/>
    <row r="187" spans="1:15" ht="19.5" customHeight="1">
      <c r="A187" s="1501" t="s">
        <v>117</v>
      </c>
      <c r="B187" s="1646" t="s">
        <v>109</v>
      </c>
      <c r="C187" s="1398" t="s">
        <v>9</v>
      </c>
      <c r="D187" s="1400" t="s">
        <v>118</v>
      </c>
      <c r="E187" s="1644"/>
      <c r="F187" s="1644"/>
      <c r="G187" s="1504"/>
      <c r="H187" s="1505"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405" t="s">
        <v>168</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463</v>
      </c>
      <c r="E191" s="41">
        <v>52</v>
      </c>
      <c r="F191" s="41"/>
      <c r="G191" s="279">
        <f t="shared" si="21"/>
        <v>515</v>
      </c>
      <c r="H191" s="104"/>
      <c r="I191" s="41">
        <v>52</v>
      </c>
      <c r="J191" s="41"/>
      <c r="K191" s="41"/>
      <c r="L191" s="85">
        <v>463</v>
      </c>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463</v>
      </c>
      <c r="E196" s="108">
        <f t="shared" si="22"/>
        <v>52</v>
      </c>
      <c r="F196" s="108">
        <f t="shared" si="22"/>
        <v>0</v>
      </c>
      <c r="G196" s="280">
        <f t="shared" si="22"/>
        <v>515</v>
      </c>
      <c r="H196" s="107">
        <f t="shared" si="22"/>
        <v>0</v>
      </c>
      <c r="I196" s="108">
        <f t="shared" si="22"/>
        <v>52</v>
      </c>
      <c r="J196" s="108">
        <f t="shared" si="22"/>
        <v>0</v>
      </c>
      <c r="K196" s="108">
        <f t="shared" si="22"/>
        <v>0</v>
      </c>
      <c r="L196" s="109">
        <f t="shared" si="22"/>
        <v>463</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748" t="s">
        <v>129</v>
      </c>
      <c r="B201" s="285" t="s">
        <v>109</v>
      </c>
      <c r="C201" s="286" t="s">
        <v>9</v>
      </c>
      <c r="D201" s="720" t="s">
        <v>130</v>
      </c>
      <c r="E201" s="288" t="s">
        <v>131</v>
      </c>
      <c r="F201" s="288" t="s">
        <v>132</v>
      </c>
      <c r="G201" s="286" t="s">
        <v>133</v>
      </c>
      <c r="H201" s="749" t="s">
        <v>134</v>
      </c>
      <c r="I201" s="721" t="s">
        <v>135</v>
      </c>
      <c r="J201" s="722"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750" t="s">
        <v>139</v>
      </c>
      <c r="B212" s="307" t="s">
        <v>140</v>
      </c>
      <c r="C212" s="308">
        <v>2014</v>
      </c>
      <c r="D212" s="309">
        <v>2015</v>
      </c>
      <c r="E212" s="309">
        <v>2016</v>
      </c>
      <c r="F212" s="309">
        <v>2017</v>
      </c>
      <c r="G212" s="309">
        <v>2018</v>
      </c>
      <c r="H212" s="309">
        <v>2019</v>
      </c>
      <c r="I212" s="310">
        <v>2020</v>
      </c>
    </row>
    <row r="213" spans="1:12" ht="15" customHeight="1">
      <c r="A213" t="s">
        <v>141</v>
      </c>
      <c r="B213" s="1498" t="s">
        <v>169</v>
      </c>
      <c r="C213" s="73"/>
      <c r="D213" s="127"/>
      <c r="E213" s="127"/>
      <c r="F213" s="127"/>
      <c r="G213" s="127"/>
      <c r="H213" s="127"/>
      <c r="I213" s="311"/>
    </row>
    <row r="214" spans="1:12">
      <c r="A214" t="s">
        <v>142</v>
      </c>
      <c r="B214" s="1499"/>
      <c r="C214" s="73"/>
      <c r="D214" s="127"/>
      <c r="E214" s="127">
        <v>64015.75</v>
      </c>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127">
        <v>66407.839999999997</v>
      </c>
      <c r="F216" s="127"/>
      <c r="G216" s="127"/>
      <c r="H216" s="127"/>
      <c r="I216" s="311"/>
    </row>
    <row r="217" spans="1:12">
      <c r="A217" t="s">
        <v>145</v>
      </c>
      <c r="B217" s="1499"/>
      <c r="C217" s="73"/>
      <c r="D217" s="127"/>
      <c r="E217" s="127">
        <v>100970.5</v>
      </c>
      <c r="F217" s="127"/>
      <c r="G217" s="127"/>
      <c r="H217" s="127"/>
      <c r="I217" s="311"/>
    </row>
    <row r="218" spans="1:12" ht="28.8">
      <c r="A218" s="31" t="s">
        <v>146</v>
      </c>
      <c r="B218" s="1499"/>
      <c r="C218" s="73"/>
      <c r="D218" s="127"/>
      <c r="E218" s="127">
        <v>158491.4</v>
      </c>
      <c r="F218" s="127"/>
      <c r="G218" s="127"/>
      <c r="H218" s="127"/>
      <c r="I218" s="311"/>
    </row>
    <row r="219" spans="1:12" ht="15" thickBot="1">
      <c r="A219" s="312"/>
      <c r="B219" s="1500"/>
      <c r="C219" s="45" t="s">
        <v>13</v>
      </c>
      <c r="D219" s="313">
        <f>SUM(D214:D218)</f>
        <v>0</v>
      </c>
      <c r="E219" s="313">
        <f t="shared" ref="E219:I219" si="24">SUM(E214:E218)</f>
        <v>389885.49</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358</v>
      </c>
      <c r="C1" s="1471"/>
      <c r="D1" s="1471"/>
      <c r="E1" s="1471"/>
      <c r="F1" s="1471"/>
    </row>
    <row r="2" spans="1:25" s="2" customFormat="1" ht="20.100000000000001" customHeight="1" thickBot="1"/>
    <row r="3" spans="1:25" s="5" customFormat="1" ht="20.100000000000001" customHeight="1">
      <c r="A3" s="751" t="s">
        <v>2</v>
      </c>
      <c r="B3" s="752"/>
      <c r="C3" s="752"/>
      <c r="D3" s="752"/>
      <c r="E3" s="752"/>
      <c r="F3" s="1651"/>
      <c r="G3" s="1651"/>
      <c r="H3" s="1651"/>
      <c r="I3" s="1651"/>
      <c r="J3" s="1651"/>
      <c r="K3" s="1651"/>
      <c r="L3" s="1651"/>
      <c r="M3" s="1651"/>
      <c r="N3" s="1651"/>
      <c r="O3" s="1652"/>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753"/>
      <c r="B15" s="754"/>
      <c r="C15" s="11"/>
      <c r="D15" s="1535" t="s">
        <v>5</v>
      </c>
      <c r="E15" s="1653"/>
      <c r="F15" s="1653"/>
      <c r="G15" s="1653"/>
      <c r="H15" s="710"/>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656" t="s">
        <v>359</v>
      </c>
      <c r="B17" s="1657"/>
      <c r="C17" s="32">
        <v>2014</v>
      </c>
      <c r="D17" s="350"/>
      <c r="E17" s="351"/>
      <c r="F17" s="351"/>
      <c r="G17" s="352">
        <f t="shared" ref="G17:G23" si="0">SUM(D17:F17)</f>
        <v>0</v>
      </c>
      <c r="H17" s="353"/>
      <c r="I17" s="351"/>
      <c r="J17" s="351"/>
      <c r="K17" s="351"/>
      <c r="L17" s="351"/>
      <c r="M17" s="351"/>
      <c r="N17" s="351"/>
      <c r="O17" s="354"/>
      <c r="P17" s="38"/>
      <c r="Q17" s="38"/>
      <c r="R17" s="38"/>
      <c r="S17" s="38"/>
      <c r="T17" s="38"/>
      <c r="U17" s="38"/>
      <c r="V17" s="38"/>
      <c r="W17" s="38"/>
      <c r="X17" s="38"/>
      <c r="Y17" s="38"/>
    </row>
    <row r="18" spans="1:25">
      <c r="A18" s="1656"/>
      <c r="B18" s="1657"/>
      <c r="C18" s="39">
        <v>2015</v>
      </c>
      <c r="D18" s="355"/>
      <c r="E18" s="356"/>
      <c r="F18" s="356"/>
      <c r="G18" s="352">
        <f>SUM(D18:F18)</f>
        <v>0</v>
      </c>
      <c r="H18" s="329"/>
      <c r="I18" s="330"/>
      <c r="J18" s="330"/>
      <c r="K18" s="330"/>
      <c r="L18" s="330"/>
      <c r="M18" s="330"/>
      <c r="N18" s="330"/>
      <c r="O18" s="755"/>
      <c r="P18" s="38"/>
      <c r="Q18" s="38"/>
      <c r="R18" s="38"/>
      <c r="S18" s="38"/>
      <c r="T18" s="38"/>
      <c r="U18" s="38"/>
      <c r="V18" s="38"/>
      <c r="W18" s="38"/>
      <c r="X18" s="38"/>
      <c r="Y18" s="38"/>
    </row>
    <row r="19" spans="1:25">
      <c r="A19" s="1656"/>
      <c r="B19" s="1657"/>
      <c r="C19" s="39">
        <v>2016</v>
      </c>
      <c r="D19" s="357">
        <v>4</v>
      </c>
      <c r="E19" s="358">
        <v>2</v>
      </c>
      <c r="F19" s="358">
        <v>1</v>
      </c>
      <c r="G19" s="352">
        <f t="shared" si="0"/>
        <v>7</v>
      </c>
      <c r="H19" s="329"/>
      <c r="I19" s="330">
        <v>1</v>
      </c>
      <c r="J19" s="330"/>
      <c r="K19" s="330"/>
      <c r="L19" s="330">
        <v>4</v>
      </c>
      <c r="M19" s="330"/>
      <c r="N19" s="330"/>
      <c r="O19" s="755">
        <v>2</v>
      </c>
      <c r="P19" s="38"/>
      <c r="Q19" s="38"/>
      <c r="R19" s="38"/>
      <c r="S19" s="38"/>
      <c r="T19" s="38"/>
      <c r="U19" s="38"/>
      <c r="V19" s="38"/>
      <c r="W19" s="38"/>
      <c r="X19" s="38"/>
      <c r="Y19" s="38"/>
    </row>
    <row r="20" spans="1:25">
      <c r="A20" s="1656"/>
      <c r="B20" s="1657"/>
      <c r="C20" s="39">
        <v>2017</v>
      </c>
      <c r="D20" s="357"/>
      <c r="E20" s="358"/>
      <c r="F20" s="358"/>
      <c r="G20" s="352">
        <f t="shared" si="0"/>
        <v>0</v>
      </c>
      <c r="H20" s="329"/>
      <c r="I20" s="330"/>
      <c r="J20" s="330"/>
      <c r="K20" s="330"/>
      <c r="L20" s="330"/>
      <c r="M20" s="330"/>
      <c r="N20" s="330"/>
      <c r="O20" s="755"/>
      <c r="P20" s="38"/>
      <c r="Q20" s="38"/>
      <c r="R20" s="38"/>
      <c r="S20" s="38"/>
      <c r="T20" s="38"/>
      <c r="U20" s="38"/>
      <c r="V20" s="38"/>
      <c r="W20" s="38"/>
      <c r="X20" s="38"/>
      <c r="Y20" s="38"/>
    </row>
    <row r="21" spans="1:25">
      <c r="A21" s="1656"/>
      <c r="B21" s="1657"/>
      <c r="C21" s="39">
        <v>2018</v>
      </c>
      <c r="D21" s="357"/>
      <c r="E21" s="358"/>
      <c r="F21" s="358"/>
      <c r="G21" s="352">
        <f t="shared" si="0"/>
        <v>0</v>
      </c>
      <c r="H21" s="329"/>
      <c r="I21" s="330"/>
      <c r="J21" s="330"/>
      <c r="K21" s="330"/>
      <c r="L21" s="330"/>
      <c r="M21" s="330"/>
      <c r="N21" s="330"/>
      <c r="O21" s="755"/>
      <c r="P21" s="38"/>
      <c r="Q21" s="38"/>
      <c r="R21" s="38"/>
      <c r="S21" s="38"/>
      <c r="T21" s="38"/>
      <c r="U21" s="38"/>
      <c r="V21" s="38"/>
      <c r="W21" s="38"/>
      <c r="X21" s="38"/>
      <c r="Y21" s="38"/>
    </row>
    <row r="22" spans="1:25">
      <c r="A22" s="1656"/>
      <c r="B22" s="1657"/>
      <c r="C22" s="44">
        <v>2019</v>
      </c>
      <c r="D22" s="357"/>
      <c r="E22" s="358"/>
      <c r="F22" s="358"/>
      <c r="G22" s="352">
        <f>SUM(D22:F22)</f>
        <v>0</v>
      </c>
      <c r="H22" s="329"/>
      <c r="I22" s="330"/>
      <c r="J22" s="330"/>
      <c r="K22" s="330"/>
      <c r="L22" s="330"/>
      <c r="M22" s="330"/>
      <c r="N22" s="330"/>
      <c r="O22" s="755"/>
      <c r="P22" s="38"/>
      <c r="Q22" s="38"/>
      <c r="R22" s="38"/>
      <c r="S22" s="38"/>
      <c r="T22" s="38"/>
      <c r="U22" s="38"/>
      <c r="V22" s="38"/>
      <c r="W22" s="38"/>
      <c r="X22" s="38"/>
      <c r="Y22" s="38"/>
    </row>
    <row r="23" spans="1:25">
      <c r="A23" s="1656"/>
      <c r="B23" s="1657"/>
      <c r="C23" s="39">
        <v>2020</v>
      </c>
      <c r="D23" s="357"/>
      <c r="E23" s="358"/>
      <c r="F23" s="358"/>
      <c r="G23" s="352">
        <f t="shared" si="0"/>
        <v>0</v>
      </c>
      <c r="H23" s="329"/>
      <c r="I23" s="330"/>
      <c r="J23" s="330"/>
      <c r="K23" s="330"/>
      <c r="L23" s="330"/>
      <c r="M23" s="330"/>
      <c r="N23" s="330"/>
      <c r="O23" s="755"/>
      <c r="P23" s="38"/>
      <c r="Q23" s="38"/>
      <c r="R23" s="38"/>
      <c r="S23" s="38"/>
      <c r="T23" s="38"/>
      <c r="U23" s="38"/>
      <c r="V23" s="38"/>
      <c r="W23" s="38"/>
      <c r="X23" s="38"/>
      <c r="Y23" s="38"/>
    </row>
    <row r="24" spans="1:25" ht="78.75" customHeight="1" thickBot="1">
      <c r="A24" s="1658"/>
      <c r="B24" s="1659"/>
      <c r="C24" s="45" t="s">
        <v>13</v>
      </c>
      <c r="D24" s="359">
        <f>SUM(D17:D23)</f>
        <v>4</v>
      </c>
      <c r="E24" s="360">
        <f>SUM(E17:E23)</f>
        <v>2</v>
      </c>
      <c r="F24" s="360">
        <f>SUM(F17:F23)</f>
        <v>1</v>
      </c>
      <c r="G24" s="361">
        <f>SUM(D24:F24)</f>
        <v>7</v>
      </c>
      <c r="H24" s="332">
        <f>SUM(H17:H23)</f>
        <v>0</v>
      </c>
      <c r="I24" s="756">
        <f>SUM(I17:I23)</f>
        <v>1</v>
      </c>
      <c r="J24" s="756">
        <f t="shared" ref="J24:N24" si="1">SUM(J17:J23)</f>
        <v>0</v>
      </c>
      <c r="K24" s="756">
        <f t="shared" si="1"/>
        <v>0</v>
      </c>
      <c r="L24" s="756">
        <f t="shared" si="1"/>
        <v>4</v>
      </c>
      <c r="M24" s="756">
        <f t="shared" si="1"/>
        <v>0</v>
      </c>
      <c r="N24" s="756">
        <f t="shared" si="1"/>
        <v>0</v>
      </c>
      <c r="O24" s="334">
        <f>SUM(O17:O23)</f>
        <v>2</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753"/>
      <c r="B26" s="754"/>
      <c r="C26" s="53"/>
      <c r="D26" s="1539" t="s">
        <v>5</v>
      </c>
      <c r="E26" s="1654"/>
      <c r="F26" s="1654"/>
      <c r="G26" s="1655"/>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656" t="s">
        <v>360</v>
      </c>
      <c r="B28" s="1657"/>
      <c r="C28" s="58">
        <v>2014</v>
      </c>
      <c r="D28" s="36"/>
      <c r="E28" s="34"/>
      <c r="F28" s="34"/>
      <c r="G28" s="59">
        <f>SUM(D28:F28)</f>
        <v>0</v>
      </c>
      <c r="H28" s="38"/>
      <c r="I28" s="38"/>
      <c r="J28" s="38"/>
      <c r="K28" s="38"/>
      <c r="L28" s="38"/>
      <c r="M28" s="38"/>
      <c r="N28" s="38"/>
      <c r="O28" s="38"/>
      <c r="P28" s="38"/>
      <c r="Q28" s="8"/>
    </row>
    <row r="29" spans="1:25">
      <c r="A29" s="1656"/>
      <c r="B29" s="1657"/>
      <c r="C29" s="60">
        <v>2015</v>
      </c>
      <c r="D29" s="42"/>
      <c r="E29" s="41"/>
      <c r="F29" s="41"/>
      <c r="G29" s="59">
        <f t="shared" ref="G29:G34" si="2">SUM(D29:F29)</f>
        <v>0</v>
      </c>
      <c r="H29" s="38"/>
      <c r="I29" s="38"/>
      <c r="J29" s="38"/>
      <c r="K29" s="38"/>
      <c r="L29" s="38"/>
      <c r="M29" s="38"/>
      <c r="N29" s="38"/>
      <c r="O29" s="38"/>
      <c r="P29" s="38"/>
      <c r="Q29" s="8"/>
    </row>
    <row r="30" spans="1:25">
      <c r="A30" s="1656"/>
      <c r="B30" s="1657"/>
      <c r="C30" s="60">
        <v>2016</v>
      </c>
      <c r="D30" s="329">
        <v>143</v>
      </c>
      <c r="E30" s="330">
        <v>32000</v>
      </c>
      <c r="F30" s="330">
        <v>400000</v>
      </c>
      <c r="G30" s="331">
        <f>D30+E30+F30</f>
        <v>432143</v>
      </c>
      <c r="H30" s="38"/>
      <c r="I30" s="38"/>
      <c r="J30" s="38"/>
      <c r="K30" s="38"/>
      <c r="L30" s="38"/>
      <c r="M30" s="38"/>
      <c r="N30" s="38"/>
      <c r="O30" s="38"/>
      <c r="P30" s="38"/>
      <c r="Q30" s="8"/>
    </row>
    <row r="31" spans="1:25">
      <c r="A31" s="1656"/>
      <c r="B31" s="1657"/>
      <c r="C31" s="60">
        <v>2017</v>
      </c>
      <c r="D31" s="329"/>
      <c r="E31" s="330"/>
      <c r="F31" s="330"/>
      <c r="G31" s="331">
        <f t="shared" si="2"/>
        <v>0</v>
      </c>
      <c r="H31" s="38"/>
      <c r="I31" s="38"/>
      <c r="J31" s="38"/>
      <c r="K31" s="38"/>
      <c r="L31" s="38"/>
      <c r="M31" s="38"/>
      <c r="N31" s="38"/>
      <c r="O31" s="38"/>
      <c r="P31" s="38"/>
      <c r="Q31" s="8"/>
    </row>
    <row r="32" spans="1:25">
      <c r="A32" s="1656"/>
      <c r="B32" s="1657"/>
      <c r="C32" s="60">
        <v>2018</v>
      </c>
      <c r="D32" s="329"/>
      <c r="E32" s="330"/>
      <c r="F32" s="330"/>
      <c r="G32" s="331">
        <f>SUM(D32:F32)</f>
        <v>0</v>
      </c>
      <c r="H32" s="38"/>
      <c r="I32" s="38"/>
      <c r="J32" s="38"/>
      <c r="K32" s="38"/>
      <c r="L32" s="38"/>
      <c r="M32" s="38"/>
      <c r="N32" s="38"/>
      <c r="O32" s="38"/>
      <c r="P32" s="38"/>
      <c r="Q32" s="8"/>
    </row>
    <row r="33" spans="1:17">
      <c r="A33" s="1656"/>
      <c r="B33" s="1657"/>
      <c r="C33" s="61">
        <v>2019</v>
      </c>
      <c r="D33" s="329"/>
      <c r="E33" s="330"/>
      <c r="F33" s="330"/>
      <c r="G33" s="331">
        <f t="shared" si="2"/>
        <v>0</v>
      </c>
      <c r="H33" s="38"/>
      <c r="I33" s="38"/>
      <c r="J33" s="38"/>
      <c r="K33" s="38"/>
      <c r="L33" s="38"/>
      <c r="M33" s="38"/>
      <c r="N33" s="38"/>
      <c r="O33" s="38"/>
      <c r="P33" s="38"/>
      <c r="Q33" s="8"/>
    </row>
    <row r="34" spans="1:17">
      <c r="A34" s="1656"/>
      <c r="B34" s="1657"/>
      <c r="C34" s="60">
        <v>2020</v>
      </c>
      <c r="D34" s="329"/>
      <c r="E34" s="330"/>
      <c r="F34" s="330"/>
      <c r="G34" s="331">
        <f t="shared" si="2"/>
        <v>0</v>
      </c>
      <c r="H34" s="38"/>
      <c r="I34" s="38"/>
      <c r="J34" s="38"/>
      <c r="K34" s="38"/>
      <c r="L34" s="38"/>
      <c r="M34" s="38"/>
      <c r="N34" s="38"/>
      <c r="O34" s="38"/>
      <c r="P34" s="38"/>
      <c r="Q34" s="8"/>
    </row>
    <row r="35" spans="1:17" ht="134.25" customHeight="1" thickBot="1">
      <c r="A35" s="1658"/>
      <c r="B35" s="1659"/>
      <c r="C35" s="62" t="s">
        <v>13</v>
      </c>
      <c r="D35" s="332">
        <f>SUM(D28:D34)</f>
        <v>143</v>
      </c>
      <c r="E35" s="333">
        <f>SUM(E28:E34)</f>
        <v>32000</v>
      </c>
      <c r="F35" s="333">
        <f>SUM(F28:F34)</f>
        <v>400000</v>
      </c>
      <c r="G35" s="334">
        <f>D35+E35+F35</f>
        <v>432143</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757" t="s">
        <v>24</v>
      </c>
      <c r="B39" s="758" t="s">
        <v>8</v>
      </c>
      <c r="C39" s="69" t="s">
        <v>9</v>
      </c>
      <c r="D39" s="711" t="s">
        <v>25</v>
      </c>
      <c r="E39" s="71" t="s">
        <v>26</v>
      </c>
      <c r="F39" s="72"/>
      <c r="G39" s="30"/>
      <c r="H39" s="30"/>
    </row>
    <row r="40" spans="1:17">
      <c r="A40" s="1407"/>
      <c r="B40" s="1388"/>
      <c r="C40" s="73">
        <v>2014</v>
      </c>
      <c r="D40" s="33"/>
      <c r="E40" s="32"/>
      <c r="F40" s="8"/>
      <c r="G40" s="38"/>
      <c r="H40" s="38"/>
    </row>
    <row r="41" spans="1:17">
      <c r="A41" s="1387"/>
      <c r="B41" s="1388"/>
      <c r="C41" s="74">
        <v>2015</v>
      </c>
      <c r="D41" s="355"/>
      <c r="E41" s="362"/>
      <c r="F41" s="8"/>
      <c r="G41" s="38"/>
      <c r="H41" s="38"/>
    </row>
    <row r="42" spans="1:17">
      <c r="A42" s="1387"/>
      <c r="B42" s="1388"/>
      <c r="C42" s="74">
        <v>2016</v>
      </c>
      <c r="D42" s="335">
        <v>19748</v>
      </c>
      <c r="E42" s="336">
        <v>7619</v>
      </c>
      <c r="F42" s="8"/>
      <c r="G42" s="38"/>
      <c r="H42" s="38"/>
    </row>
    <row r="43" spans="1:17">
      <c r="A43" s="1387"/>
      <c r="B43" s="1388"/>
      <c r="C43" s="74">
        <v>2017</v>
      </c>
      <c r="D43" s="335"/>
      <c r="E43" s="336"/>
      <c r="F43" s="8"/>
      <c r="G43" s="38"/>
      <c r="H43" s="38"/>
    </row>
    <row r="44" spans="1:17">
      <c r="A44" s="1387"/>
      <c r="B44" s="1388"/>
      <c r="C44" s="74">
        <v>2018</v>
      </c>
      <c r="D44" s="335"/>
      <c r="E44" s="336"/>
      <c r="F44" s="8"/>
      <c r="G44" s="38"/>
      <c r="H44" s="38"/>
    </row>
    <row r="45" spans="1:17">
      <c r="A45" s="1387"/>
      <c r="B45" s="1388"/>
      <c r="C45" s="74">
        <v>2019</v>
      </c>
      <c r="D45" s="335"/>
      <c r="E45" s="336"/>
      <c r="F45" s="8"/>
      <c r="G45" s="38"/>
      <c r="H45" s="38"/>
    </row>
    <row r="46" spans="1:17">
      <c r="A46" s="1387"/>
      <c r="B46" s="1388"/>
      <c r="C46" s="74">
        <v>2020</v>
      </c>
      <c r="D46" s="335"/>
      <c r="E46" s="336"/>
      <c r="F46" s="8"/>
      <c r="G46" s="38"/>
      <c r="H46" s="38"/>
    </row>
    <row r="47" spans="1:17" ht="15" thickBot="1">
      <c r="A47" s="1389"/>
      <c r="B47" s="1390"/>
      <c r="C47" s="45" t="s">
        <v>13</v>
      </c>
      <c r="D47" s="337">
        <f>SUM(D40:D46)</f>
        <v>19748</v>
      </c>
      <c r="E47" s="338">
        <f>SUM(E40:E46)</f>
        <v>7619</v>
      </c>
      <c r="F47" s="76"/>
      <c r="G47" s="38"/>
      <c r="H47" s="38"/>
    </row>
    <row r="48" spans="1:17" s="38" customFormat="1" ht="15" thickBot="1">
      <c r="A48" s="759"/>
      <c r="B48" s="78"/>
      <c r="C48" s="79"/>
    </row>
    <row r="49" spans="1:15" ht="83.25" customHeight="1">
      <c r="A49" s="712" t="s">
        <v>27</v>
      </c>
      <c r="B49" s="758" t="s">
        <v>8</v>
      </c>
      <c r="C49" s="81" t="s">
        <v>9</v>
      </c>
      <c r="D49" s="711"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v>0</v>
      </c>
      <c r="E53" s="41">
        <v>0</v>
      </c>
      <c r="F53" s="41">
        <v>0</v>
      </c>
      <c r="G53" s="41">
        <v>0</v>
      </c>
      <c r="H53" s="41">
        <v>0</v>
      </c>
      <c r="I53" s="41">
        <v>0</v>
      </c>
      <c r="J53" s="41">
        <v>0</v>
      </c>
      <c r="K53" s="85">
        <v>0</v>
      </c>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649" t="s">
        <v>37</v>
      </c>
      <c r="B60" s="760"/>
      <c r="C60" s="1650" t="s">
        <v>9</v>
      </c>
      <c r="D60" s="1629" t="s">
        <v>38</v>
      </c>
      <c r="E60" s="619" t="s">
        <v>6</v>
      </c>
      <c r="F60" s="761"/>
      <c r="G60" s="761"/>
      <c r="H60" s="761"/>
      <c r="I60" s="761"/>
      <c r="J60" s="761"/>
      <c r="K60" s="761"/>
      <c r="L60" s="762"/>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0</v>
      </c>
      <c r="E64" s="104">
        <v>0</v>
      </c>
      <c r="F64" s="41">
        <v>0</v>
      </c>
      <c r="G64" s="41">
        <v>0</v>
      </c>
      <c r="H64" s="41">
        <v>0</v>
      </c>
      <c r="I64" s="41">
        <v>0</v>
      </c>
      <c r="J64" s="41">
        <v>0</v>
      </c>
      <c r="K64" s="41">
        <v>0</v>
      </c>
      <c r="L64" s="85">
        <v>0</v>
      </c>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0</v>
      </c>
      <c r="E69" s="107">
        <f>SUM(E62:E68)</f>
        <v>0</v>
      </c>
      <c r="F69" s="108">
        <f t="shared" ref="F69:I69" si="4">SUM(F62:F68)</f>
        <v>0</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757" t="s">
        <v>39</v>
      </c>
      <c r="B71" s="758" t="s">
        <v>8</v>
      </c>
      <c r="C71" s="69" t="s">
        <v>9</v>
      </c>
      <c r="D71" s="115" t="s">
        <v>40</v>
      </c>
      <c r="E71" s="115" t="s">
        <v>41</v>
      </c>
      <c r="F71" s="116" t="s">
        <v>42</v>
      </c>
      <c r="G71" s="653" t="s">
        <v>43</v>
      </c>
      <c r="H71" s="118" t="s">
        <v>14</v>
      </c>
      <c r="I71" s="119" t="s">
        <v>15</v>
      </c>
      <c r="J71" s="120" t="s">
        <v>16</v>
      </c>
      <c r="K71" s="119" t="s">
        <v>17</v>
      </c>
      <c r="L71" s="119" t="s">
        <v>18</v>
      </c>
      <c r="M71" s="121" t="s">
        <v>19</v>
      </c>
      <c r="N71" s="120" t="s">
        <v>20</v>
      </c>
      <c r="O71" s="122" t="s">
        <v>21</v>
      </c>
    </row>
    <row r="72" spans="1:20" ht="15" customHeight="1">
      <c r="A72" s="1656" t="s">
        <v>170</v>
      </c>
      <c r="B72" s="1657"/>
      <c r="C72" s="73">
        <v>2014</v>
      </c>
      <c r="D72" s="123"/>
      <c r="E72" s="123"/>
      <c r="F72" s="123"/>
      <c r="G72" s="124">
        <f>SUM(D72:F72)</f>
        <v>0</v>
      </c>
      <c r="H72" s="33"/>
      <c r="I72" s="125"/>
      <c r="J72" s="101"/>
      <c r="K72" s="101"/>
      <c r="L72" s="101"/>
      <c r="M72" s="101"/>
      <c r="N72" s="101"/>
      <c r="O72" s="126"/>
    </row>
    <row r="73" spans="1:20">
      <c r="A73" s="1656"/>
      <c r="B73" s="1657"/>
      <c r="C73" s="74">
        <v>2015</v>
      </c>
      <c r="D73" s="127"/>
      <c r="E73" s="127"/>
      <c r="F73" s="127"/>
      <c r="G73" s="124">
        <f t="shared" ref="G73:G78" si="5">SUM(D73:F73)</f>
        <v>0</v>
      </c>
      <c r="H73" s="40"/>
      <c r="I73" s="357"/>
      <c r="J73" s="358"/>
      <c r="K73" s="358"/>
      <c r="L73" s="358"/>
      <c r="M73" s="358"/>
      <c r="N73" s="358"/>
      <c r="O73" s="763"/>
    </row>
    <row r="74" spans="1:20">
      <c r="A74" s="1656"/>
      <c r="B74" s="1657"/>
      <c r="C74" s="74">
        <v>2016</v>
      </c>
      <c r="D74" s="127">
        <v>6</v>
      </c>
      <c r="E74" s="127"/>
      <c r="F74" s="127"/>
      <c r="G74" s="124">
        <f t="shared" si="5"/>
        <v>6</v>
      </c>
      <c r="H74" s="40"/>
      <c r="I74" s="357"/>
      <c r="J74" s="358"/>
      <c r="K74" s="358"/>
      <c r="L74" s="358"/>
      <c r="M74" s="358"/>
      <c r="N74" s="358"/>
      <c r="O74" s="763">
        <v>6</v>
      </c>
    </row>
    <row r="75" spans="1:20">
      <c r="A75" s="1656"/>
      <c r="B75" s="1657"/>
      <c r="C75" s="74">
        <v>2017</v>
      </c>
      <c r="D75" s="127"/>
      <c r="E75" s="127"/>
      <c r="F75" s="127"/>
      <c r="G75" s="124">
        <f t="shared" si="5"/>
        <v>0</v>
      </c>
      <c r="H75" s="40"/>
      <c r="I75" s="357"/>
      <c r="J75" s="358"/>
      <c r="K75" s="358"/>
      <c r="L75" s="358"/>
      <c r="M75" s="358"/>
      <c r="N75" s="358"/>
      <c r="O75" s="763"/>
    </row>
    <row r="76" spans="1:20">
      <c r="A76" s="1656"/>
      <c r="B76" s="1657"/>
      <c r="C76" s="74">
        <v>2018</v>
      </c>
      <c r="D76" s="127"/>
      <c r="E76" s="127"/>
      <c r="F76" s="127"/>
      <c r="G76" s="124">
        <f t="shared" si="5"/>
        <v>0</v>
      </c>
      <c r="H76" s="40"/>
      <c r="I76" s="357"/>
      <c r="J76" s="358"/>
      <c r="K76" s="358"/>
      <c r="L76" s="358"/>
      <c r="M76" s="358"/>
      <c r="N76" s="358"/>
      <c r="O76" s="763"/>
    </row>
    <row r="77" spans="1:20" ht="15.75" customHeight="1">
      <c r="A77" s="1656"/>
      <c r="B77" s="1657"/>
      <c r="C77" s="74">
        <v>2019</v>
      </c>
      <c r="D77" s="127"/>
      <c r="E77" s="127"/>
      <c r="F77" s="127"/>
      <c r="G77" s="124">
        <f t="shared" si="5"/>
        <v>0</v>
      </c>
      <c r="H77" s="40"/>
      <c r="I77" s="357"/>
      <c r="J77" s="358"/>
      <c r="K77" s="358"/>
      <c r="L77" s="358"/>
      <c r="M77" s="358"/>
      <c r="N77" s="358"/>
      <c r="O77" s="763"/>
    </row>
    <row r="78" spans="1:20" ht="17.25" customHeight="1">
      <c r="A78" s="1656"/>
      <c r="B78" s="1657"/>
      <c r="C78" s="74">
        <v>2020</v>
      </c>
      <c r="D78" s="127"/>
      <c r="E78" s="127"/>
      <c r="F78" s="127"/>
      <c r="G78" s="124">
        <f t="shared" si="5"/>
        <v>0</v>
      </c>
      <c r="H78" s="40"/>
      <c r="I78" s="357"/>
      <c r="J78" s="358"/>
      <c r="K78" s="358"/>
      <c r="L78" s="358"/>
      <c r="M78" s="358"/>
      <c r="N78" s="358"/>
      <c r="O78" s="763"/>
    </row>
    <row r="79" spans="1:20" ht="20.25" customHeight="1" thickBot="1">
      <c r="A79" s="1658"/>
      <c r="B79" s="1659"/>
      <c r="C79" s="128" t="s">
        <v>13</v>
      </c>
      <c r="D79" s="106">
        <f>SUM(D72:D78)</f>
        <v>6</v>
      </c>
      <c r="E79" s="106">
        <f>SUM(E72:E78)</f>
        <v>0</v>
      </c>
      <c r="F79" s="106">
        <f>SUM(F72:F78)</f>
        <v>0</v>
      </c>
      <c r="G79" s="129">
        <f>SUM(G72:G78)</f>
        <v>6</v>
      </c>
      <c r="H79" s="130">
        <v>0</v>
      </c>
      <c r="I79" s="764">
        <f t="shared" ref="I79:O79" si="6">SUM(I72:I78)</f>
        <v>0</v>
      </c>
      <c r="J79" s="765">
        <f t="shared" si="6"/>
        <v>0</v>
      </c>
      <c r="K79" s="765">
        <f t="shared" si="6"/>
        <v>0</v>
      </c>
      <c r="L79" s="765">
        <f t="shared" si="6"/>
        <v>0</v>
      </c>
      <c r="M79" s="765">
        <f t="shared" si="6"/>
        <v>0</v>
      </c>
      <c r="N79" s="765">
        <f t="shared" si="6"/>
        <v>0</v>
      </c>
      <c r="O79" s="766">
        <f t="shared" si="6"/>
        <v>6</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767" t="s">
        <v>45</v>
      </c>
      <c r="B84" s="768" t="s">
        <v>46</v>
      </c>
      <c r="C84" s="141" t="s">
        <v>9</v>
      </c>
      <c r="D84" s="656"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v>0</v>
      </c>
      <c r="E87" s="104">
        <v>0</v>
      </c>
      <c r="F87" s="41">
        <v>0</v>
      </c>
      <c r="G87" s="41">
        <v>0</v>
      </c>
      <c r="H87" s="41">
        <v>0</v>
      </c>
      <c r="I87" s="41">
        <v>0</v>
      </c>
      <c r="J87" s="41">
        <v>0</v>
      </c>
      <c r="K87" s="85">
        <v>0</v>
      </c>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660" t="s">
        <v>56</v>
      </c>
      <c r="B96" s="1661" t="s">
        <v>57</v>
      </c>
      <c r="C96" s="1664" t="s">
        <v>9</v>
      </c>
      <c r="D96" s="1528" t="s">
        <v>58</v>
      </c>
      <c r="E96" s="1662"/>
      <c r="F96" s="713" t="s">
        <v>59</v>
      </c>
      <c r="G96" s="769"/>
      <c r="H96" s="769"/>
      <c r="I96" s="769"/>
      <c r="J96" s="769"/>
      <c r="K96" s="769"/>
      <c r="L96" s="769"/>
      <c r="M96" s="770"/>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59"/>
      <c r="B98" s="1657" t="s">
        <v>361</v>
      </c>
      <c r="C98" s="98">
        <v>2014</v>
      </c>
      <c r="D98" s="33"/>
      <c r="E98" s="34"/>
      <c r="F98" s="166"/>
      <c r="G98" s="167"/>
      <c r="H98" s="167"/>
      <c r="I98" s="167"/>
      <c r="J98" s="167"/>
      <c r="K98" s="167"/>
      <c r="L98" s="167"/>
      <c r="M98" s="168"/>
      <c r="N98" s="157"/>
      <c r="O98" s="157"/>
      <c r="P98" s="157"/>
    </row>
    <row r="99" spans="1:16" ht="16.5" customHeight="1">
      <c r="A99" s="1459"/>
      <c r="B99" s="1657"/>
      <c r="C99" s="102">
        <v>2015</v>
      </c>
      <c r="D99" s="40"/>
      <c r="E99" s="41"/>
      <c r="F99" s="169"/>
      <c r="G99" s="170"/>
      <c r="H99" s="170"/>
      <c r="I99" s="170"/>
      <c r="J99" s="170"/>
      <c r="K99" s="170"/>
      <c r="L99" s="170"/>
      <c r="M99" s="171"/>
      <c r="N99" s="157"/>
      <c r="O99" s="157"/>
      <c r="P99" s="157"/>
    </row>
    <row r="100" spans="1:16" ht="16.5" customHeight="1">
      <c r="A100" s="1459"/>
      <c r="B100" s="1657"/>
      <c r="C100" s="102">
        <v>2016</v>
      </c>
      <c r="D100" s="40">
        <v>1</v>
      </c>
      <c r="E100" s="41">
        <v>4</v>
      </c>
      <c r="F100" s="169">
        <v>0</v>
      </c>
      <c r="G100" s="170">
        <v>0</v>
      </c>
      <c r="H100" s="170">
        <v>0</v>
      </c>
      <c r="I100" s="170">
        <v>0</v>
      </c>
      <c r="J100" s="170">
        <v>0</v>
      </c>
      <c r="K100" s="170">
        <v>0</v>
      </c>
      <c r="L100" s="170">
        <v>0</v>
      </c>
      <c r="M100" s="171">
        <v>1</v>
      </c>
      <c r="N100" s="157"/>
      <c r="O100" s="157"/>
      <c r="P100" s="157"/>
    </row>
    <row r="101" spans="1:16" ht="16.5" customHeight="1">
      <c r="A101" s="1459"/>
      <c r="B101" s="1657"/>
      <c r="C101" s="102">
        <v>2017</v>
      </c>
      <c r="D101" s="40"/>
      <c r="E101" s="41"/>
      <c r="F101" s="169"/>
      <c r="G101" s="170"/>
      <c r="H101" s="170"/>
      <c r="I101" s="170"/>
      <c r="J101" s="170"/>
      <c r="K101" s="170"/>
      <c r="L101" s="170"/>
      <c r="M101" s="171"/>
      <c r="N101" s="157"/>
      <c r="O101" s="157"/>
      <c r="P101" s="157"/>
    </row>
    <row r="102" spans="1:16" ht="15.75" customHeight="1">
      <c r="A102" s="1459"/>
      <c r="B102" s="1657"/>
      <c r="C102" s="102">
        <v>2018</v>
      </c>
      <c r="D102" s="40"/>
      <c r="E102" s="41"/>
      <c r="F102" s="169"/>
      <c r="G102" s="170"/>
      <c r="H102" s="170"/>
      <c r="I102" s="170"/>
      <c r="J102" s="170"/>
      <c r="K102" s="170"/>
      <c r="L102" s="170"/>
      <c r="M102" s="171"/>
      <c r="N102" s="157"/>
      <c r="O102" s="157"/>
      <c r="P102" s="157"/>
    </row>
    <row r="103" spans="1:16" ht="14.25" customHeight="1">
      <c r="A103" s="1459"/>
      <c r="B103" s="1657"/>
      <c r="C103" s="102">
        <v>2019</v>
      </c>
      <c r="D103" s="40"/>
      <c r="E103" s="41"/>
      <c r="F103" s="169"/>
      <c r="G103" s="170"/>
      <c r="H103" s="170"/>
      <c r="I103" s="170"/>
      <c r="J103" s="170"/>
      <c r="K103" s="170"/>
      <c r="L103" s="170"/>
      <c r="M103" s="171"/>
      <c r="N103" s="157"/>
      <c r="O103" s="157"/>
      <c r="P103" s="157"/>
    </row>
    <row r="104" spans="1:16" ht="14.25" customHeight="1">
      <c r="A104" s="1459"/>
      <c r="B104" s="1657"/>
      <c r="C104" s="102">
        <v>2020</v>
      </c>
      <c r="D104" s="40"/>
      <c r="E104" s="41"/>
      <c r="F104" s="169"/>
      <c r="G104" s="170"/>
      <c r="H104" s="170"/>
      <c r="I104" s="170"/>
      <c r="J104" s="170"/>
      <c r="K104" s="170"/>
      <c r="L104" s="170"/>
      <c r="M104" s="171"/>
      <c r="N104" s="157"/>
      <c r="O104" s="157"/>
      <c r="P104" s="157"/>
    </row>
    <row r="105" spans="1:16" ht="19.5" customHeight="1" thickBot="1">
      <c r="A105" s="1663"/>
      <c r="B105" s="1659"/>
      <c r="C105" s="105" t="s">
        <v>13</v>
      </c>
      <c r="D105" s="131">
        <f>SUM(D98:D104)</f>
        <v>1</v>
      </c>
      <c r="E105" s="108">
        <f t="shared" ref="E105:K105" si="8">SUM(E98:E104)</f>
        <v>4</v>
      </c>
      <c r="F105" s="172">
        <f t="shared" si="8"/>
        <v>0</v>
      </c>
      <c r="G105" s="173">
        <f t="shared" si="8"/>
        <v>0</v>
      </c>
      <c r="H105" s="173">
        <f t="shared" si="8"/>
        <v>0</v>
      </c>
      <c r="I105" s="173">
        <f>SUM(I98:I104)</f>
        <v>0</v>
      </c>
      <c r="J105" s="173">
        <f t="shared" si="8"/>
        <v>0</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660" t="s">
        <v>64</v>
      </c>
      <c r="B107" s="1661" t="s">
        <v>57</v>
      </c>
      <c r="C107" s="1664" t="s">
        <v>9</v>
      </c>
      <c r="D107" s="1635" t="s">
        <v>65</v>
      </c>
      <c r="E107" s="713" t="s">
        <v>66</v>
      </c>
      <c r="F107" s="769"/>
      <c r="G107" s="769"/>
      <c r="H107" s="769"/>
      <c r="I107" s="769"/>
      <c r="J107" s="769"/>
      <c r="K107" s="769"/>
      <c r="L107" s="770"/>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59"/>
      <c r="B109" s="1657" t="s">
        <v>362</v>
      </c>
      <c r="C109" s="98">
        <v>2014</v>
      </c>
      <c r="D109" s="34"/>
      <c r="E109" s="166"/>
      <c r="F109" s="167"/>
      <c r="G109" s="167"/>
      <c r="H109" s="167"/>
      <c r="I109" s="167"/>
      <c r="J109" s="167"/>
      <c r="K109" s="167"/>
      <c r="L109" s="168"/>
      <c r="M109" s="177"/>
      <c r="N109" s="177"/>
    </row>
    <row r="110" spans="1:16">
      <c r="A110" s="1459"/>
      <c r="B110" s="1657"/>
      <c r="C110" s="102">
        <v>2015</v>
      </c>
      <c r="D110" s="41"/>
      <c r="E110" s="169"/>
      <c r="F110" s="170"/>
      <c r="G110" s="170"/>
      <c r="H110" s="170"/>
      <c r="I110" s="170"/>
      <c r="J110" s="170"/>
      <c r="K110" s="170"/>
      <c r="L110" s="171"/>
      <c r="M110" s="177"/>
      <c r="N110" s="177"/>
    </row>
    <row r="111" spans="1:16">
      <c r="A111" s="1459"/>
      <c r="B111" s="1657"/>
      <c r="C111" s="102">
        <v>2016</v>
      </c>
      <c r="D111" s="41">
        <v>4</v>
      </c>
      <c r="E111" s="169">
        <v>0</v>
      </c>
      <c r="F111" s="170">
        <v>0</v>
      </c>
      <c r="G111" s="170">
        <v>0</v>
      </c>
      <c r="H111" s="170">
        <v>0</v>
      </c>
      <c r="I111" s="170">
        <v>0</v>
      </c>
      <c r="J111" s="170">
        <v>0</v>
      </c>
      <c r="K111" s="170">
        <v>0</v>
      </c>
      <c r="L111" s="171">
        <v>4</v>
      </c>
      <c r="M111" s="177"/>
      <c r="N111" s="177"/>
    </row>
    <row r="112" spans="1:16">
      <c r="A112" s="1459"/>
      <c r="B112" s="1657"/>
      <c r="C112" s="102">
        <v>2017</v>
      </c>
      <c r="D112" s="41"/>
      <c r="E112" s="169"/>
      <c r="F112" s="170"/>
      <c r="G112" s="170"/>
      <c r="H112" s="170"/>
      <c r="I112" s="170"/>
      <c r="J112" s="170"/>
      <c r="K112" s="170"/>
      <c r="L112" s="171"/>
      <c r="M112" s="177"/>
      <c r="N112" s="177"/>
    </row>
    <row r="113" spans="1:14">
      <c r="A113" s="1459"/>
      <c r="B113" s="1657"/>
      <c r="C113" s="102">
        <v>2018</v>
      </c>
      <c r="D113" s="41"/>
      <c r="E113" s="169"/>
      <c r="F113" s="170"/>
      <c r="G113" s="170"/>
      <c r="H113" s="170"/>
      <c r="I113" s="170"/>
      <c r="J113" s="170"/>
      <c r="K113" s="170"/>
      <c r="L113" s="171"/>
      <c r="M113" s="177"/>
      <c r="N113" s="177"/>
    </row>
    <row r="114" spans="1:14">
      <c r="A114" s="1459"/>
      <c r="B114" s="1657"/>
      <c r="C114" s="102">
        <v>2019</v>
      </c>
      <c r="D114" s="41"/>
      <c r="E114" s="169"/>
      <c r="F114" s="170"/>
      <c r="G114" s="170"/>
      <c r="H114" s="170"/>
      <c r="I114" s="170"/>
      <c r="J114" s="170"/>
      <c r="K114" s="170"/>
      <c r="L114" s="171"/>
      <c r="M114" s="177"/>
      <c r="N114" s="177"/>
    </row>
    <row r="115" spans="1:14">
      <c r="A115" s="1459"/>
      <c r="B115" s="1657"/>
      <c r="C115" s="102">
        <v>2020</v>
      </c>
      <c r="D115" s="41"/>
      <c r="E115" s="169"/>
      <c r="F115" s="170"/>
      <c r="G115" s="170"/>
      <c r="H115" s="170"/>
      <c r="I115" s="170"/>
      <c r="J115" s="170"/>
      <c r="K115" s="170"/>
      <c r="L115" s="171"/>
      <c r="M115" s="177"/>
      <c r="N115" s="177"/>
    </row>
    <row r="116" spans="1:14" ht="25.5" customHeight="1" thickBot="1">
      <c r="A116" s="1663"/>
      <c r="B116" s="1659"/>
      <c r="C116" s="105" t="s">
        <v>13</v>
      </c>
      <c r="D116" s="108">
        <f t="shared" ref="D116:I116" si="9">SUM(D109:D115)</f>
        <v>4</v>
      </c>
      <c r="E116" s="172">
        <f t="shared" si="9"/>
        <v>0</v>
      </c>
      <c r="F116" s="173">
        <f t="shared" si="9"/>
        <v>0</v>
      </c>
      <c r="G116" s="173">
        <f t="shared" si="9"/>
        <v>0</v>
      </c>
      <c r="H116" s="173">
        <f t="shared" si="9"/>
        <v>0</v>
      </c>
      <c r="I116" s="173">
        <f t="shared" si="9"/>
        <v>0</v>
      </c>
      <c r="J116" s="173"/>
      <c r="K116" s="173">
        <f>SUM(K109:K115)</f>
        <v>0</v>
      </c>
      <c r="L116" s="174">
        <f>SUM(L109:L115)</f>
        <v>4</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660" t="s">
        <v>67</v>
      </c>
      <c r="B118" s="1661" t="s">
        <v>57</v>
      </c>
      <c r="C118" s="1664" t="s">
        <v>9</v>
      </c>
      <c r="D118" s="1635" t="s">
        <v>68</v>
      </c>
      <c r="E118" s="713" t="s">
        <v>66</v>
      </c>
      <c r="F118" s="769"/>
      <c r="G118" s="769"/>
      <c r="H118" s="769"/>
      <c r="I118" s="769"/>
      <c r="J118" s="769"/>
      <c r="K118" s="769"/>
      <c r="L118" s="770"/>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v>0</v>
      </c>
      <c r="E122" s="169">
        <v>0</v>
      </c>
      <c r="F122" s="170">
        <v>0</v>
      </c>
      <c r="G122" s="170">
        <v>0</v>
      </c>
      <c r="H122" s="170">
        <v>0</v>
      </c>
      <c r="I122" s="170">
        <v>0</v>
      </c>
      <c r="J122" s="170">
        <v>0</v>
      </c>
      <c r="K122" s="170">
        <v>0</v>
      </c>
      <c r="L122" s="171">
        <v>0</v>
      </c>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660" t="s">
        <v>69</v>
      </c>
      <c r="B129" s="1661" t="s">
        <v>57</v>
      </c>
      <c r="C129" s="771" t="s">
        <v>9</v>
      </c>
      <c r="D129" s="714" t="s">
        <v>70</v>
      </c>
      <c r="E129" s="772"/>
      <c r="F129" s="772"/>
      <c r="G129" s="663"/>
      <c r="H129" s="177"/>
      <c r="I129" s="177"/>
      <c r="J129" s="177"/>
      <c r="K129" s="177"/>
      <c r="L129" s="177"/>
      <c r="M129" s="177"/>
      <c r="N129" s="177"/>
    </row>
    <row r="130" spans="1:16" ht="77.25" customHeight="1">
      <c r="A130" s="1441"/>
      <c r="B130" s="1443"/>
      <c r="C130" s="704"/>
      <c r="D130" s="158" t="s">
        <v>71</v>
      </c>
      <c r="E130" s="185" t="s">
        <v>72</v>
      </c>
      <c r="F130" s="159" t="s">
        <v>73</v>
      </c>
      <c r="G130" s="186" t="s">
        <v>13</v>
      </c>
      <c r="H130" s="177"/>
      <c r="I130" s="177"/>
      <c r="J130" s="177"/>
      <c r="K130" s="177"/>
      <c r="L130" s="177"/>
      <c r="M130" s="177"/>
      <c r="N130" s="177"/>
    </row>
    <row r="131" spans="1:16" ht="15" customHeight="1">
      <c r="A131" s="1667"/>
      <c r="B131" s="1657" t="s">
        <v>363</v>
      </c>
      <c r="C131" s="98">
        <v>2015</v>
      </c>
      <c r="D131" s="33"/>
      <c r="E131" s="34"/>
      <c r="F131" s="34"/>
      <c r="G131" s="187">
        <f t="shared" ref="G131:G136" si="11">SUM(D131:F131)</f>
        <v>0</v>
      </c>
      <c r="H131" s="177"/>
      <c r="I131" s="177"/>
      <c r="J131" s="177"/>
      <c r="K131" s="177"/>
      <c r="L131" s="177"/>
      <c r="M131" s="177"/>
      <c r="N131" s="177"/>
    </row>
    <row r="132" spans="1:16">
      <c r="A132" s="1667"/>
      <c r="B132" s="1657"/>
      <c r="C132" s="102">
        <v>2016</v>
      </c>
      <c r="D132" s="773">
        <v>35</v>
      </c>
      <c r="E132" s="41">
        <v>0</v>
      </c>
      <c r="F132" s="41">
        <v>0</v>
      </c>
      <c r="G132" s="187">
        <f t="shared" si="11"/>
        <v>35</v>
      </c>
      <c r="H132" s="177"/>
      <c r="I132" s="177"/>
      <c r="J132" s="177"/>
      <c r="K132" s="177"/>
      <c r="L132" s="177"/>
      <c r="M132" s="177"/>
      <c r="N132" s="177"/>
    </row>
    <row r="133" spans="1:16">
      <c r="A133" s="1667"/>
      <c r="B133" s="1657"/>
      <c r="C133" s="102">
        <v>2017</v>
      </c>
      <c r="D133" s="40"/>
      <c r="E133" s="41"/>
      <c r="F133" s="41"/>
      <c r="G133" s="187">
        <f t="shared" si="11"/>
        <v>0</v>
      </c>
      <c r="H133" s="177"/>
      <c r="I133" s="177"/>
      <c r="J133" s="177"/>
      <c r="K133" s="177"/>
      <c r="L133" s="177"/>
      <c r="M133" s="177"/>
      <c r="N133" s="177"/>
    </row>
    <row r="134" spans="1:16">
      <c r="A134" s="1667"/>
      <c r="B134" s="1657"/>
      <c r="C134" s="102">
        <v>2018</v>
      </c>
      <c r="D134" s="40"/>
      <c r="E134" s="41"/>
      <c r="F134" s="41"/>
      <c r="G134" s="187">
        <f t="shared" si="11"/>
        <v>0</v>
      </c>
      <c r="H134" s="177"/>
      <c r="I134" s="177"/>
      <c r="J134" s="177"/>
      <c r="K134" s="177"/>
      <c r="L134" s="177"/>
      <c r="M134" s="177"/>
      <c r="N134" s="177"/>
    </row>
    <row r="135" spans="1:16">
      <c r="A135" s="1667"/>
      <c r="B135" s="1657"/>
      <c r="C135" s="102">
        <v>2019</v>
      </c>
      <c r="D135" s="40"/>
      <c r="E135" s="41"/>
      <c r="F135" s="41"/>
      <c r="G135" s="187">
        <f t="shared" si="11"/>
        <v>0</v>
      </c>
      <c r="H135" s="177"/>
      <c r="I135" s="177"/>
      <c r="J135" s="177"/>
      <c r="K135" s="177"/>
      <c r="L135" s="177"/>
      <c r="M135" s="177"/>
      <c r="N135" s="177"/>
    </row>
    <row r="136" spans="1:16">
      <c r="A136" s="1667"/>
      <c r="B136" s="1657"/>
      <c r="C136" s="102">
        <v>2020</v>
      </c>
      <c r="D136" s="40"/>
      <c r="E136" s="41"/>
      <c r="F136" s="41"/>
      <c r="G136" s="187">
        <f t="shared" si="11"/>
        <v>0</v>
      </c>
      <c r="H136" s="177"/>
      <c r="I136" s="177"/>
      <c r="J136" s="177"/>
      <c r="K136" s="177"/>
      <c r="L136" s="177"/>
      <c r="M136" s="177"/>
      <c r="N136" s="177"/>
    </row>
    <row r="137" spans="1:16" ht="17.25" customHeight="1" thickBot="1">
      <c r="A137" s="1668"/>
      <c r="B137" s="1659"/>
      <c r="C137" s="105" t="s">
        <v>13</v>
      </c>
      <c r="D137" s="131">
        <f>SUM(D131:D136)</f>
        <v>35</v>
      </c>
      <c r="E137" s="131">
        <f t="shared" ref="E137:F137" si="12">SUM(E131:E136)</f>
        <v>0</v>
      </c>
      <c r="F137" s="131">
        <f t="shared" si="12"/>
        <v>0</v>
      </c>
      <c r="G137" s="188">
        <f>SUM(G131:G136)</f>
        <v>35</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665" t="s">
        <v>75</v>
      </c>
      <c r="B142" s="1666" t="s">
        <v>57</v>
      </c>
      <c r="C142" s="1674" t="s">
        <v>9</v>
      </c>
      <c r="D142" s="774" t="s">
        <v>76</v>
      </c>
      <c r="E142" s="775"/>
      <c r="F142" s="775"/>
      <c r="G142" s="775"/>
      <c r="H142" s="775"/>
      <c r="I142" s="776"/>
      <c r="J142" s="1669" t="s">
        <v>77</v>
      </c>
      <c r="K142" s="1670"/>
      <c r="L142" s="1670"/>
      <c r="M142" s="1670"/>
      <c r="N142" s="1671"/>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v>0</v>
      </c>
      <c r="E146" s="40">
        <v>0</v>
      </c>
      <c r="F146" s="41">
        <v>0</v>
      </c>
      <c r="G146" s="170">
        <v>0</v>
      </c>
      <c r="H146" s="170">
        <v>0</v>
      </c>
      <c r="I146" s="205">
        <f t="shared" si="13"/>
        <v>0</v>
      </c>
      <c r="J146" s="209">
        <v>0</v>
      </c>
      <c r="K146" s="210">
        <v>0</v>
      </c>
      <c r="L146" s="209">
        <v>0</v>
      </c>
      <c r="M146" s="210">
        <v>0</v>
      </c>
      <c r="N146" s="211">
        <v>0</v>
      </c>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672" t="s">
        <v>88</v>
      </c>
      <c r="B153" s="1666" t="s">
        <v>57</v>
      </c>
      <c r="C153" s="1673" t="s">
        <v>9</v>
      </c>
      <c r="D153" s="777" t="s">
        <v>89</v>
      </c>
      <c r="E153" s="777"/>
      <c r="F153" s="778"/>
      <c r="G153" s="778"/>
      <c r="H153" s="777" t="s">
        <v>90</v>
      </c>
      <c r="I153" s="777"/>
      <c r="J153" s="779"/>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v>0</v>
      </c>
      <c r="E157" s="170">
        <v>0</v>
      </c>
      <c r="F157" s="210">
        <v>0</v>
      </c>
      <c r="G157" s="205">
        <f t="shared" si="15"/>
        <v>0</v>
      </c>
      <c r="H157" s="209">
        <v>0</v>
      </c>
      <c r="I157" s="170">
        <v>0</v>
      </c>
      <c r="J157" s="171">
        <v>0</v>
      </c>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780"/>
      <c r="F163" s="157"/>
      <c r="G163" s="157"/>
      <c r="H163" s="157"/>
      <c r="I163" s="157"/>
      <c r="J163" s="233"/>
      <c r="K163" s="234"/>
    </row>
    <row r="164" spans="1:18" ht="95.25" customHeight="1">
      <c r="A164" s="715" t="s">
        <v>97</v>
      </c>
      <c r="B164" s="236" t="s">
        <v>98</v>
      </c>
      <c r="C164" s="745" t="s">
        <v>9</v>
      </c>
      <c r="D164" s="238" t="s">
        <v>99</v>
      </c>
      <c r="E164" s="238" t="s">
        <v>100</v>
      </c>
      <c r="F164" s="781" t="s">
        <v>101</v>
      </c>
      <c r="G164" s="238" t="s">
        <v>102</v>
      </c>
      <c r="H164" s="238" t="s">
        <v>103</v>
      </c>
      <c r="I164" s="240" t="s">
        <v>104</v>
      </c>
      <c r="J164" s="717" t="s">
        <v>105</v>
      </c>
      <c r="K164" s="717"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v>0</v>
      </c>
      <c r="E167" s="247">
        <v>0</v>
      </c>
      <c r="F167" s="247">
        <v>0</v>
      </c>
      <c r="G167" s="247">
        <v>0</v>
      </c>
      <c r="H167" s="247">
        <v>0</v>
      </c>
      <c r="I167" s="248">
        <v>0</v>
      </c>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677" t="s">
        <v>108</v>
      </c>
      <c r="B176" s="1678" t="s">
        <v>109</v>
      </c>
      <c r="C176" s="1679" t="s">
        <v>9</v>
      </c>
      <c r="D176" s="718" t="s">
        <v>110</v>
      </c>
      <c r="E176" s="782"/>
      <c r="F176" s="782"/>
      <c r="G176" s="783"/>
      <c r="H176" s="678"/>
      <c r="I176" s="1512" t="s">
        <v>111</v>
      </c>
      <c r="J176" s="1680"/>
      <c r="K176" s="1680"/>
      <c r="L176" s="1680"/>
      <c r="M176" s="1680"/>
      <c r="N176" s="1680"/>
      <c r="O176" s="1681"/>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682" t="s">
        <v>171</v>
      </c>
      <c r="B178" s="1683"/>
      <c r="C178" s="98">
        <v>2014</v>
      </c>
      <c r="D178" s="33"/>
      <c r="E178" s="34"/>
      <c r="F178" s="34"/>
      <c r="G178" s="271">
        <f>SUM(D178:F178)</f>
        <v>0</v>
      </c>
      <c r="H178" s="147"/>
      <c r="I178" s="147"/>
      <c r="J178" s="34"/>
      <c r="K178" s="34"/>
      <c r="L178" s="34"/>
      <c r="M178" s="34"/>
      <c r="N178" s="34"/>
      <c r="O178" s="37"/>
    </row>
    <row r="179" spans="1:15">
      <c r="A179" s="1684"/>
      <c r="B179" s="1683"/>
      <c r="C179" s="102">
        <v>2015</v>
      </c>
      <c r="D179" s="40"/>
      <c r="E179" s="41"/>
      <c r="F179" s="41"/>
      <c r="G179" s="271">
        <f t="shared" ref="G179:G184" si="19">SUM(D179:F179)</f>
        <v>0</v>
      </c>
      <c r="H179" s="272"/>
      <c r="I179" s="104"/>
      <c r="J179" s="41"/>
      <c r="K179" s="41"/>
      <c r="L179" s="41"/>
      <c r="M179" s="41"/>
      <c r="N179" s="41"/>
      <c r="O179" s="85"/>
    </row>
    <row r="180" spans="1:15">
      <c r="A180" s="1684"/>
      <c r="B180" s="1683"/>
      <c r="C180" s="102">
        <v>2016</v>
      </c>
      <c r="D180" s="40">
        <v>14</v>
      </c>
      <c r="E180" s="41"/>
      <c r="F180" s="41"/>
      <c r="G180" s="271">
        <f t="shared" si="19"/>
        <v>14</v>
      </c>
      <c r="H180" s="272">
        <v>14</v>
      </c>
      <c r="I180" s="104"/>
      <c r="J180" s="41"/>
      <c r="K180" s="41"/>
      <c r="L180" s="41"/>
      <c r="M180" s="358">
        <v>1</v>
      </c>
      <c r="N180" s="358"/>
      <c r="O180" s="763">
        <v>13</v>
      </c>
    </row>
    <row r="181" spans="1:15">
      <c r="A181" s="1684"/>
      <c r="B181" s="1683"/>
      <c r="C181" s="102">
        <v>2017</v>
      </c>
      <c r="D181" s="40"/>
      <c r="E181" s="41"/>
      <c r="F181" s="41"/>
      <c r="G181" s="271">
        <f t="shared" si="19"/>
        <v>0</v>
      </c>
      <c r="H181" s="272"/>
      <c r="I181" s="104"/>
      <c r="J181" s="41"/>
      <c r="K181" s="41"/>
      <c r="L181" s="41"/>
      <c r="M181" s="358"/>
      <c r="N181" s="358"/>
      <c r="O181" s="763"/>
    </row>
    <row r="182" spans="1:15">
      <c r="A182" s="1684"/>
      <c r="B182" s="1683"/>
      <c r="C182" s="102">
        <v>2018</v>
      </c>
      <c r="D182" s="40"/>
      <c r="E182" s="41"/>
      <c r="F182" s="41"/>
      <c r="G182" s="271">
        <f t="shared" si="19"/>
        <v>0</v>
      </c>
      <c r="H182" s="272"/>
      <c r="I182" s="104"/>
      <c r="J182" s="41"/>
      <c r="K182" s="41"/>
      <c r="L182" s="41"/>
      <c r="M182" s="358"/>
      <c r="N182" s="358"/>
      <c r="O182" s="763"/>
    </row>
    <row r="183" spans="1:15">
      <c r="A183" s="1684"/>
      <c r="B183" s="1683"/>
      <c r="C183" s="102">
        <v>2019</v>
      </c>
      <c r="D183" s="40"/>
      <c r="E183" s="41"/>
      <c r="F183" s="41"/>
      <c r="G183" s="271">
        <f t="shared" si="19"/>
        <v>0</v>
      </c>
      <c r="H183" s="272"/>
      <c r="I183" s="104"/>
      <c r="J183" s="41"/>
      <c r="K183" s="41"/>
      <c r="L183" s="41"/>
      <c r="M183" s="358"/>
      <c r="N183" s="358"/>
      <c r="O183" s="763"/>
    </row>
    <row r="184" spans="1:15">
      <c r="A184" s="1684"/>
      <c r="B184" s="1683"/>
      <c r="C184" s="102">
        <v>2020</v>
      </c>
      <c r="D184" s="40"/>
      <c r="E184" s="41"/>
      <c r="F184" s="41"/>
      <c r="G184" s="271">
        <f t="shared" si="19"/>
        <v>0</v>
      </c>
      <c r="H184" s="272"/>
      <c r="I184" s="104"/>
      <c r="J184" s="41"/>
      <c r="K184" s="41"/>
      <c r="L184" s="41"/>
      <c r="M184" s="358"/>
      <c r="N184" s="358"/>
      <c r="O184" s="763"/>
    </row>
    <row r="185" spans="1:15" ht="42.75" customHeight="1" thickBot="1">
      <c r="A185" s="1685"/>
      <c r="B185" s="1686"/>
      <c r="C185" s="105" t="s">
        <v>13</v>
      </c>
      <c r="D185" s="131">
        <f>SUM(D178:D184)</f>
        <v>14</v>
      </c>
      <c r="E185" s="108">
        <f>SUM(E178:E184)</f>
        <v>0</v>
      </c>
      <c r="F185" s="108">
        <f>SUM(F178:F184)</f>
        <v>0</v>
      </c>
      <c r="G185" s="212">
        <f t="shared" ref="G185:O185" si="20">SUM(G178:G184)</f>
        <v>14</v>
      </c>
      <c r="H185" s="273">
        <f t="shared" si="20"/>
        <v>14</v>
      </c>
      <c r="I185" s="107">
        <f t="shared" si="20"/>
        <v>0</v>
      </c>
      <c r="J185" s="108">
        <f t="shared" si="20"/>
        <v>0</v>
      </c>
      <c r="K185" s="108">
        <f t="shared" si="20"/>
        <v>0</v>
      </c>
      <c r="L185" s="108">
        <f t="shared" si="20"/>
        <v>0</v>
      </c>
      <c r="M185" s="765">
        <f t="shared" si="20"/>
        <v>1</v>
      </c>
      <c r="N185" s="765">
        <f t="shared" si="20"/>
        <v>0</v>
      </c>
      <c r="O185" s="766">
        <f t="shared" si="20"/>
        <v>13</v>
      </c>
    </row>
    <row r="186" spans="1:15" ht="33" customHeight="1" thickBot="1"/>
    <row r="187" spans="1:15" ht="19.5" customHeight="1">
      <c r="A187" s="1501" t="s">
        <v>117</v>
      </c>
      <c r="B187" s="1678" t="s">
        <v>109</v>
      </c>
      <c r="C187" s="1398" t="s">
        <v>9</v>
      </c>
      <c r="D187" s="1400" t="s">
        <v>118</v>
      </c>
      <c r="E187" s="1675"/>
      <c r="F187" s="1675"/>
      <c r="G187" s="1676"/>
      <c r="H187" s="1505"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687" t="s">
        <v>172</v>
      </c>
      <c r="B189" s="1688"/>
      <c r="C189" s="278">
        <v>2014</v>
      </c>
      <c r="D189" s="125"/>
      <c r="E189" s="101"/>
      <c r="F189" s="101"/>
      <c r="G189" s="279">
        <f>SUM(D189:F189)</f>
        <v>0</v>
      </c>
      <c r="H189" s="100"/>
      <c r="I189" s="101"/>
      <c r="J189" s="101"/>
      <c r="K189" s="101"/>
      <c r="L189" s="126"/>
    </row>
    <row r="190" spans="1:15">
      <c r="A190" s="1656"/>
      <c r="B190" s="1657"/>
      <c r="C190" s="74">
        <v>2015</v>
      </c>
      <c r="D190" s="40"/>
      <c r="E190" s="41"/>
      <c r="F190" s="41"/>
      <c r="G190" s="279">
        <f t="shared" ref="G190:G195" si="21">SUM(D190:F190)</f>
        <v>0</v>
      </c>
      <c r="H190" s="104"/>
      <c r="I190" s="41"/>
      <c r="J190" s="41"/>
      <c r="K190" s="41"/>
      <c r="L190" s="85"/>
    </row>
    <row r="191" spans="1:15">
      <c r="A191" s="1656"/>
      <c r="B191" s="1657"/>
      <c r="C191" s="74">
        <v>2016</v>
      </c>
      <c r="D191" s="40">
        <v>508</v>
      </c>
      <c r="E191" s="41"/>
      <c r="F191" s="41"/>
      <c r="G191" s="279">
        <f t="shared" si="21"/>
        <v>508</v>
      </c>
      <c r="H191" s="104"/>
      <c r="I191" s="41">
        <v>63</v>
      </c>
      <c r="J191" s="41"/>
      <c r="K191" s="41"/>
      <c r="L191" s="85">
        <v>445</v>
      </c>
    </row>
    <row r="192" spans="1:15">
      <c r="A192" s="1656"/>
      <c r="B192" s="1657"/>
      <c r="C192" s="74">
        <v>2017</v>
      </c>
      <c r="D192" s="40"/>
      <c r="E192" s="41"/>
      <c r="F192" s="41"/>
      <c r="G192" s="279">
        <f t="shared" si="21"/>
        <v>0</v>
      </c>
      <c r="H192" s="104"/>
      <c r="I192" s="41"/>
      <c r="J192" s="41"/>
      <c r="K192" s="41"/>
      <c r="L192" s="85"/>
    </row>
    <row r="193" spans="1:14">
      <c r="A193" s="1656"/>
      <c r="B193" s="1657"/>
      <c r="C193" s="74">
        <v>2018</v>
      </c>
      <c r="D193" s="40"/>
      <c r="E193" s="41"/>
      <c r="F193" s="41"/>
      <c r="G193" s="279">
        <f t="shared" si="21"/>
        <v>0</v>
      </c>
      <c r="H193" s="104"/>
      <c r="I193" s="41"/>
      <c r="J193" s="41"/>
      <c r="K193" s="41"/>
      <c r="L193" s="85"/>
    </row>
    <row r="194" spans="1:14">
      <c r="A194" s="1656"/>
      <c r="B194" s="1657"/>
      <c r="C194" s="74">
        <v>2019</v>
      </c>
      <c r="D194" s="40"/>
      <c r="E194" s="41"/>
      <c r="F194" s="41"/>
      <c r="G194" s="279">
        <f t="shared" si="21"/>
        <v>0</v>
      </c>
      <c r="H194" s="104"/>
      <c r="I194" s="41"/>
      <c r="J194" s="41"/>
      <c r="K194" s="41"/>
      <c r="L194" s="85"/>
    </row>
    <row r="195" spans="1:14">
      <c r="A195" s="1656"/>
      <c r="B195" s="1657"/>
      <c r="C195" s="74">
        <v>2020</v>
      </c>
      <c r="D195" s="40"/>
      <c r="E195" s="41"/>
      <c r="F195" s="41"/>
      <c r="G195" s="279">
        <f t="shared" si="21"/>
        <v>0</v>
      </c>
      <c r="H195" s="104"/>
      <c r="I195" s="41"/>
      <c r="J195" s="41"/>
      <c r="K195" s="41"/>
      <c r="L195" s="85"/>
    </row>
    <row r="196" spans="1:14" ht="15" thickBot="1">
      <c r="A196" s="1658"/>
      <c r="B196" s="1659"/>
      <c r="C196" s="128" t="s">
        <v>13</v>
      </c>
      <c r="D196" s="131">
        <f t="shared" ref="D196:L196" si="22">SUM(D189:D195)</f>
        <v>508</v>
      </c>
      <c r="E196" s="108">
        <f t="shared" si="22"/>
        <v>0</v>
      </c>
      <c r="F196" s="108">
        <f t="shared" si="22"/>
        <v>0</v>
      </c>
      <c r="G196" s="280">
        <f t="shared" si="22"/>
        <v>508</v>
      </c>
      <c r="H196" s="107">
        <f t="shared" si="22"/>
        <v>0</v>
      </c>
      <c r="I196" s="108">
        <f t="shared" si="22"/>
        <v>63</v>
      </c>
      <c r="J196" s="108">
        <f t="shared" si="22"/>
        <v>0</v>
      </c>
      <c r="K196" s="108">
        <f t="shared" si="22"/>
        <v>0</v>
      </c>
      <c r="L196" s="109">
        <f t="shared" si="22"/>
        <v>445</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784" t="s">
        <v>129</v>
      </c>
      <c r="B201" s="285" t="s">
        <v>109</v>
      </c>
      <c r="C201" s="286" t="s">
        <v>9</v>
      </c>
      <c r="D201" s="720" t="s">
        <v>130</v>
      </c>
      <c r="E201" s="288" t="s">
        <v>131</v>
      </c>
      <c r="F201" s="288" t="s">
        <v>132</v>
      </c>
      <c r="G201" s="286" t="s">
        <v>133</v>
      </c>
      <c r="H201" s="785" t="s">
        <v>134</v>
      </c>
      <c r="I201" s="721" t="s">
        <v>135</v>
      </c>
      <c r="J201" s="722"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v>0</v>
      </c>
      <c r="E204" s="41">
        <v>0</v>
      </c>
      <c r="F204" s="41">
        <v>0</v>
      </c>
      <c r="G204" s="39">
        <v>0</v>
      </c>
      <c r="H204" s="296">
        <v>0</v>
      </c>
      <c r="I204" s="297">
        <v>0</v>
      </c>
      <c r="J204" s="298">
        <v>0</v>
      </c>
      <c r="K204" s="41">
        <v>0</v>
      </c>
      <c r="L204" s="85">
        <v>0</v>
      </c>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786" t="s">
        <v>139</v>
      </c>
      <c r="B212" s="307" t="s">
        <v>140</v>
      </c>
      <c r="C212" s="308">
        <v>2014</v>
      </c>
      <c r="D212" s="309">
        <v>2015</v>
      </c>
      <c r="E212" s="309">
        <v>2016</v>
      </c>
      <c r="F212" s="309">
        <v>2017</v>
      </c>
      <c r="G212" s="309">
        <v>2018</v>
      </c>
      <c r="H212" s="309">
        <v>2019</v>
      </c>
      <c r="I212" s="310">
        <v>2020</v>
      </c>
    </row>
    <row r="213" spans="1:12" ht="15" customHeight="1">
      <c r="A213" t="s">
        <v>141</v>
      </c>
      <c r="B213" s="1498" t="s">
        <v>173</v>
      </c>
      <c r="C213" s="73"/>
      <c r="D213" s="127"/>
      <c r="E213" s="343">
        <v>773832.89</v>
      </c>
      <c r="F213" s="127"/>
      <c r="G213" s="127"/>
      <c r="H213" s="127"/>
      <c r="I213" s="311"/>
    </row>
    <row r="214" spans="1:12">
      <c r="A214" t="s">
        <v>142</v>
      </c>
      <c r="B214" s="1499"/>
      <c r="C214" s="73"/>
      <c r="D214" s="127"/>
      <c r="E214" s="368">
        <v>379497.16</v>
      </c>
      <c r="F214" s="127"/>
      <c r="G214" s="127"/>
      <c r="H214" s="127"/>
      <c r="I214" s="311"/>
    </row>
    <row r="215" spans="1:12">
      <c r="A215" t="s">
        <v>143</v>
      </c>
      <c r="B215" s="1499"/>
      <c r="C215" s="73"/>
      <c r="D215" s="127"/>
      <c r="E215" s="368">
        <v>0</v>
      </c>
      <c r="F215" s="127"/>
      <c r="G215" s="127"/>
      <c r="H215" s="127"/>
      <c r="I215" s="311"/>
    </row>
    <row r="216" spans="1:12">
      <c r="A216" t="s">
        <v>144</v>
      </c>
      <c r="B216" s="1499"/>
      <c r="C216" s="73"/>
      <c r="D216" s="127"/>
      <c r="E216" s="368">
        <v>79999.199999999997</v>
      </c>
      <c r="F216" s="127"/>
      <c r="G216" s="127"/>
      <c r="H216" s="127"/>
      <c r="I216" s="311"/>
    </row>
    <row r="217" spans="1:12">
      <c r="A217" t="s">
        <v>145</v>
      </c>
      <c r="B217" s="1499"/>
      <c r="C217" s="73"/>
      <c r="D217" s="127"/>
      <c r="E217" s="368">
        <v>21088.6</v>
      </c>
      <c r="F217" s="127"/>
      <c r="G217" s="127"/>
      <c r="H217" s="127"/>
      <c r="I217" s="311"/>
    </row>
    <row r="218" spans="1:12" ht="28.8">
      <c r="A218" s="31" t="s">
        <v>146</v>
      </c>
      <c r="B218" s="1499"/>
      <c r="C218" s="73"/>
      <c r="D218" s="127"/>
      <c r="E218" s="368">
        <v>293247.93</v>
      </c>
      <c r="F218" s="127"/>
      <c r="G218" s="127"/>
      <c r="H218" s="127"/>
      <c r="I218" s="311"/>
    </row>
    <row r="219" spans="1:12" ht="15" thickBot="1">
      <c r="A219" s="312"/>
      <c r="B219" s="1500"/>
      <c r="C219" s="45" t="s">
        <v>13</v>
      </c>
      <c r="D219" s="313">
        <f>SUM(D214:D218)</f>
        <v>0</v>
      </c>
      <c r="E219" s="369">
        <f>SUM(E214:E218)</f>
        <v>773832.8899999999</v>
      </c>
      <c r="F219" s="313">
        <f t="shared" ref="F219:I219" si="24">SUM(F214:F218)</f>
        <v>0</v>
      </c>
      <c r="G219" s="313">
        <f t="shared" si="24"/>
        <v>0</v>
      </c>
      <c r="H219" s="313">
        <f t="shared" si="24"/>
        <v>0</v>
      </c>
      <c r="I219" s="313">
        <f t="shared" si="24"/>
        <v>0</v>
      </c>
    </row>
    <row r="227" spans="1:1">
      <c r="A227" s="31"/>
    </row>
  </sheetData>
  <mergeCells count="59">
    <mergeCell ref="B213:B219"/>
    <mergeCell ref="A189:B196"/>
    <mergeCell ref="A202:B209"/>
    <mergeCell ref="A187:A188"/>
    <mergeCell ref="B187:B188"/>
    <mergeCell ref="C187:C188"/>
    <mergeCell ref="D187:G187"/>
    <mergeCell ref="H187:L187"/>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42:A143"/>
    <mergeCell ref="B142:B143"/>
    <mergeCell ref="A131:A137"/>
    <mergeCell ref="B131:B137"/>
    <mergeCell ref="A120:B127"/>
    <mergeCell ref="D96:E96"/>
    <mergeCell ref="A98:A105"/>
    <mergeCell ref="B98:B105"/>
    <mergeCell ref="A107:A108"/>
    <mergeCell ref="B107:B108"/>
    <mergeCell ref="C107:C108"/>
    <mergeCell ref="D107:D108"/>
    <mergeCell ref="C96:C97"/>
    <mergeCell ref="A118:A119"/>
    <mergeCell ref="B118:B119"/>
    <mergeCell ref="C118:C119"/>
    <mergeCell ref="D118:D119"/>
    <mergeCell ref="A109:A116"/>
    <mergeCell ref="B109:B116"/>
    <mergeCell ref="A62:B69"/>
    <mergeCell ref="A85:B92"/>
    <mergeCell ref="A96:A97"/>
    <mergeCell ref="B96:B97"/>
    <mergeCell ref="A72:B79"/>
    <mergeCell ref="A60:A61"/>
    <mergeCell ref="C60:C61"/>
    <mergeCell ref="D60:D61"/>
    <mergeCell ref="B1:F1"/>
    <mergeCell ref="F3:O3"/>
    <mergeCell ref="A4:O10"/>
    <mergeCell ref="D15:G15"/>
    <mergeCell ref="D26:G26"/>
    <mergeCell ref="A40:B47"/>
    <mergeCell ref="A50:B58"/>
    <mergeCell ref="A17:B24"/>
    <mergeCell ref="A28:B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174</v>
      </c>
      <c r="C1" s="1471"/>
      <c r="D1" s="1471"/>
      <c r="E1" s="1471"/>
      <c r="F1" s="1471"/>
    </row>
    <row r="2" spans="1:25" s="2" customFormat="1" ht="20.100000000000001" customHeight="1" thickBot="1"/>
    <row r="3" spans="1:25" s="5" customFormat="1" ht="20.100000000000001" customHeight="1">
      <c r="A3" s="787" t="s">
        <v>2</v>
      </c>
      <c r="B3" s="788"/>
      <c r="C3" s="788"/>
      <c r="D3" s="788"/>
      <c r="E3" s="788"/>
      <c r="F3" s="1690"/>
      <c r="G3" s="1690"/>
      <c r="H3" s="1690"/>
      <c r="I3" s="1690"/>
      <c r="J3" s="1690"/>
      <c r="K3" s="1690"/>
      <c r="L3" s="1690"/>
      <c r="M3" s="1690"/>
      <c r="N3" s="1690"/>
      <c r="O3" s="1691"/>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753"/>
      <c r="B15" s="754"/>
      <c r="C15" s="11"/>
      <c r="D15" s="1535" t="s">
        <v>5</v>
      </c>
      <c r="E15" s="1653"/>
      <c r="F15" s="1653"/>
      <c r="G15" s="1653"/>
      <c r="H15" s="710"/>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t="s">
        <v>364</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5</v>
      </c>
      <c r="E19" s="41">
        <v>3</v>
      </c>
      <c r="F19" s="41">
        <v>2</v>
      </c>
      <c r="G19" s="35">
        <f t="shared" si="0"/>
        <v>10</v>
      </c>
      <c r="H19" s="42"/>
      <c r="I19" s="41">
        <v>8</v>
      </c>
      <c r="J19" s="41">
        <v>1</v>
      </c>
      <c r="K19" s="41"/>
      <c r="L19" s="41"/>
      <c r="M19" s="41">
        <v>1</v>
      </c>
      <c r="N19" s="41"/>
      <c r="O19" s="43"/>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5</v>
      </c>
      <c r="E24" s="47">
        <f>SUM(E17:E23)</f>
        <v>3</v>
      </c>
      <c r="F24" s="47">
        <f>SUM(F17:F23)</f>
        <v>2</v>
      </c>
      <c r="G24" s="48">
        <f>SUM(D24:F24)</f>
        <v>10</v>
      </c>
      <c r="H24" s="49">
        <f>SUM(H17:H23)</f>
        <v>0</v>
      </c>
      <c r="I24" s="50">
        <f>SUM(I17:I23)</f>
        <v>8</v>
      </c>
      <c r="J24" s="50">
        <f t="shared" ref="J24:N24" si="1">SUM(J17:J23)</f>
        <v>1</v>
      </c>
      <c r="K24" s="50">
        <f t="shared" si="1"/>
        <v>0</v>
      </c>
      <c r="L24" s="50">
        <f t="shared" si="1"/>
        <v>0</v>
      </c>
      <c r="M24" s="50">
        <f t="shared" si="1"/>
        <v>1</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753"/>
      <c r="B26" s="754"/>
      <c r="C26" s="53"/>
      <c r="D26" s="1539" t="s">
        <v>5</v>
      </c>
      <c r="E26" s="1654"/>
      <c r="F26" s="1654"/>
      <c r="G26" s="1655"/>
      <c r="H26" s="16"/>
      <c r="I26" s="17"/>
      <c r="J26" s="18"/>
      <c r="K26" s="18"/>
      <c r="L26" s="18"/>
      <c r="M26" s="18"/>
      <c r="N26" s="18"/>
      <c r="O26" s="16"/>
      <c r="P26" s="16"/>
    </row>
    <row r="27" spans="1:25" s="31" customFormat="1" ht="93" customHeight="1">
      <c r="A27" s="54" t="s">
        <v>365</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407" t="s">
        <v>366</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658</v>
      </c>
      <c r="E30" s="41">
        <v>41500</v>
      </c>
      <c r="F30" s="41">
        <v>20301</v>
      </c>
      <c r="G30" s="59">
        <f t="shared" si="2"/>
        <v>62459</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658</v>
      </c>
      <c r="E35" s="47">
        <f>SUM(E28:E34)</f>
        <v>41500</v>
      </c>
      <c r="F35" s="47">
        <f>SUM(F28:F34)</f>
        <v>20301</v>
      </c>
      <c r="G35" s="51">
        <f t="shared" si="2"/>
        <v>62459</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757" t="s">
        <v>24</v>
      </c>
      <c r="B39" s="758" t="s">
        <v>8</v>
      </c>
      <c r="C39" s="69" t="s">
        <v>9</v>
      </c>
      <c r="D39" s="711"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40">
        <v>17224</v>
      </c>
      <c r="E42" s="39">
        <v>9902</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17224</v>
      </c>
      <c r="E47" s="75">
        <f>SUM(E40:E46)</f>
        <v>9902</v>
      </c>
      <c r="F47" s="76"/>
      <c r="G47" s="38"/>
      <c r="H47" s="38"/>
    </row>
    <row r="48" spans="1:17" s="38" customFormat="1" ht="15" thickBot="1">
      <c r="A48" s="759"/>
      <c r="B48" s="78"/>
      <c r="C48" s="79"/>
    </row>
    <row r="49" spans="1:15" ht="83.25" customHeight="1">
      <c r="A49" s="712" t="s">
        <v>27</v>
      </c>
      <c r="B49" s="758" t="s">
        <v>8</v>
      </c>
      <c r="C49" s="81" t="s">
        <v>9</v>
      </c>
      <c r="D49" s="711"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649" t="s">
        <v>37</v>
      </c>
      <c r="B60" s="760"/>
      <c r="C60" s="1650" t="s">
        <v>9</v>
      </c>
      <c r="D60" s="1689" t="s">
        <v>38</v>
      </c>
      <c r="E60" s="789" t="s">
        <v>6</v>
      </c>
      <c r="F60" s="790"/>
      <c r="G60" s="790"/>
      <c r="H60" s="790"/>
      <c r="I60" s="790"/>
      <c r="J60" s="790"/>
      <c r="K60" s="790"/>
      <c r="L60" s="791"/>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t="s">
        <v>175</v>
      </c>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4</v>
      </c>
      <c r="E64" s="104"/>
      <c r="F64" s="41">
        <v>2</v>
      </c>
      <c r="G64" s="41"/>
      <c r="H64" s="41"/>
      <c r="I64" s="41"/>
      <c r="J64" s="41"/>
      <c r="K64" s="41"/>
      <c r="L64" s="85">
        <v>2</v>
      </c>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4</v>
      </c>
      <c r="E69" s="107">
        <f>SUM(E62:E68)</f>
        <v>0</v>
      </c>
      <c r="F69" s="108">
        <f t="shared" ref="F69:I69" si="4">SUM(F62:F68)</f>
        <v>2</v>
      </c>
      <c r="G69" s="108">
        <f t="shared" si="4"/>
        <v>0</v>
      </c>
      <c r="H69" s="108">
        <f t="shared" si="4"/>
        <v>0</v>
      </c>
      <c r="I69" s="108">
        <f t="shared" si="4"/>
        <v>0</v>
      </c>
      <c r="J69" s="108"/>
      <c r="K69" s="108">
        <f>SUM(K62:K68)</f>
        <v>0</v>
      </c>
      <c r="L69" s="109">
        <f>SUM(L62:L68)</f>
        <v>2</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792" t="s">
        <v>39</v>
      </c>
      <c r="B71" s="793" t="s">
        <v>8</v>
      </c>
      <c r="C71" s="69" t="s">
        <v>9</v>
      </c>
      <c r="D71" s="115" t="s">
        <v>40</v>
      </c>
      <c r="E71" s="115" t="s">
        <v>41</v>
      </c>
      <c r="F71" s="116" t="s">
        <v>42</v>
      </c>
      <c r="G71" s="653" t="s">
        <v>43</v>
      </c>
      <c r="H71" s="118" t="s">
        <v>14</v>
      </c>
      <c r="I71" s="119" t="s">
        <v>15</v>
      </c>
      <c r="J71" s="120" t="s">
        <v>16</v>
      </c>
      <c r="K71" s="119" t="s">
        <v>17</v>
      </c>
      <c r="L71" s="119" t="s">
        <v>18</v>
      </c>
      <c r="M71" s="121" t="s">
        <v>19</v>
      </c>
      <c r="N71" s="120" t="s">
        <v>20</v>
      </c>
      <c r="O71" s="122" t="s">
        <v>21</v>
      </c>
    </row>
    <row r="72" spans="1:20" ht="15" customHeight="1">
      <c r="A72" s="1407" t="s">
        <v>176</v>
      </c>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c r="E74" s="127">
        <v>3</v>
      </c>
      <c r="F74" s="370">
        <f>8+4</f>
        <v>12</v>
      </c>
      <c r="G74" s="124">
        <f t="shared" si="5"/>
        <v>15</v>
      </c>
      <c r="H74" s="40"/>
      <c r="I74" s="40">
        <v>3</v>
      </c>
      <c r="J74" s="41"/>
      <c r="K74" s="41"/>
      <c r="L74" s="41"/>
      <c r="M74" s="41"/>
      <c r="N74" s="41"/>
      <c r="O74" s="349">
        <f>8+4</f>
        <v>12</v>
      </c>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0</v>
      </c>
      <c r="E79" s="106">
        <f>SUM(E72:E78)</f>
        <v>3</v>
      </c>
      <c r="F79" s="106">
        <f>SUM(F72:F78)</f>
        <v>12</v>
      </c>
      <c r="G79" s="129">
        <f>SUM(G72:G78)</f>
        <v>15</v>
      </c>
      <c r="H79" s="130">
        <v>0</v>
      </c>
      <c r="I79" s="131">
        <f t="shared" ref="I79:O79" si="6">SUM(I72:I78)</f>
        <v>3</v>
      </c>
      <c r="J79" s="108">
        <f t="shared" si="6"/>
        <v>0</v>
      </c>
      <c r="K79" s="108">
        <f t="shared" si="6"/>
        <v>0</v>
      </c>
      <c r="L79" s="108">
        <f t="shared" si="6"/>
        <v>0</v>
      </c>
      <c r="M79" s="108">
        <f t="shared" si="6"/>
        <v>0</v>
      </c>
      <c r="N79" s="108">
        <f t="shared" si="6"/>
        <v>0</v>
      </c>
      <c r="O79" s="109">
        <f t="shared" si="6"/>
        <v>12</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794" t="s">
        <v>45</v>
      </c>
      <c r="B84" s="795" t="s">
        <v>46</v>
      </c>
      <c r="C84" s="141" t="s">
        <v>9</v>
      </c>
      <c r="D84" s="656"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692" t="s">
        <v>56</v>
      </c>
      <c r="B96" s="1693" t="s">
        <v>57</v>
      </c>
      <c r="C96" s="1694" t="s">
        <v>9</v>
      </c>
      <c r="D96" s="1528" t="s">
        <v>58</v>
      </c>
      <c r="E96" s="1662"/>
      <c r="F96" s="713" t="s">
        <v>59</v>
      </c>
      <c r="G96" s="796"/>
      <c r="H96" s="796"/>
      <c r="I96" s="796"/>
      <c r="J96" s="796"/>
      <c r="K96" s="796"/>
      <c r="L96" s="796"/>
      <c r="M96" s="797"/>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v>1</v>
      </c>
      <c r="E100" s="41">
        <v>1</v>
      </c>
      <c r="F100" s="169"/>
      <c r="G100" s="170"/>
      <c r="H100" s="170"/>
      <c r="I100" s="170"/>
      <c r="J100" s="170"/>
      <c r="K100" s="170"/>
      <c r="L100" s="170">
        <v>1</v>
      </c>
      <c r="M100" s="171"/>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1</v>
      </c>
      <c r="E105" s="108">
        <f t="shared" ref="E105:K105" si="8">SUM(E98:E104)</f>
        <v>1</v>
      </c>
      <c r="F105" s="172">
        <f t="shared" si="8"/>
        <v>0</v>
      </c>
      <c r="G105" s="173">
        <f t="shared" si="8"/>
        <v>0</v>
      </c>
      <c r="H105" s="173">
        <f t="shared" si="8"/>
        <v>0</v>
      </c>
      <c r="I105" s="173">
        <f>SUM(I98:I104)</f>
        <v>0</v>
      </c>
      <c r="J105" s="173">
        <f t="shared" si="8"/>
        <v>0</v>
      </c>
      <c r="K105" s="173">
        <f t="shared" si="8"/>
        <v>0</v>
      </c>
      <c r="L105" s="173">
        <f>SUM(L98:L104)</f>
        <v>1</v>
      </c>
      <c r="M105" s="174">
        <f>SUM(M98:M104)</f>
        <v>0</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692" t="s">
        <v>64</v>
      </c>
      <c r="B107" s="1693" t="s">
        <v>57</v>
      </c>
      <c r="C107" s="1694" t="s">
        <v>9</v>
      </c>
      <c r="D107" s="1695" t="s">
        <v>65</v>
      </c>
      <c r="E107" s="713" t="s">
        <v>66</v>
      </c>
      <c r="F107" s="796"/>
      <c r="G107" s="796"/>
      <c r="H107" s="796"/>
      <c r="I107" s="796"/>
      <c r="J107" s="796"/>
      <c r="K107" s="796"/>
      <c r="L107" s="797"/>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v>1</v>
      </c>
      <c r="E111" s="169"/>
      <c r="F111" s="170"/>
      <c r="G111" s="170"/>
      <c r="H111" s="170"/>
      <c r="I111" s="170"/>
      <c r="J111" s="170"/>
      <c r="K111" s="170">
        <v>1</v>
      </c>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1</v>
      </c>
      <c r="E116" s="172">
        <f t="shared" si="9"/>
        <v>0</v>
      </c>
      <c r="F116" s="173">
        <f t="shared" si="9"/>
        <v>0</v>
      </c>
      <c r="G116" s="173">
        <f t="shared" si="9"/>
        <v>0</v>
      </c>
      <c r="H116" s="173">
        <f t="shared" si="9"/>
        <v>0</v>
      </c>
      <c r="I116" s="173">
        <f t="shared" si="9"/>
        <v>0</v>
      </c>
      <c r="J116" s="173"/>
      <c r="K116" s="173">
        <f>SUM(K109:K115)</f>
        <v>1</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692" t="s">
        <v>67</v>
      </c>
      <c r="B118" s="1693" t="s">
        <v>57</v>
      </c>
      <c r="C118" s="1694" t="s">
        <v>9</v>
      </c>
      <c r="D118" s="1695" t="s">
        <v>68</v>
      </c>
      <c r="E118" s="713" t="s">
        <v>66</v>
      </c>
      <c r="F118" s="796"/>
      <c r="G118" s="796"/>
      <c r="H118" s="796"/>
      <c r="I118" s="796"/>
      <c r="J118" s="796"/>
      <c r="K118" s="796"/>
      <c r="L118" s="797"/>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692" t="s">
        <v>69</v>
      </c>
      <c r="B129" s="1693" t="s">
        <v>57</v>
      </c>
      <c r="C129" s="798" t="s">
        <v>9</v>
      </c>
      <c r="D129" s="714" t="s">
        <v>70</v>
      </c>
      <c r="E129" s="799"/>
      <c r="F129" s="799"/>
      <c r="G129" s="663"/>
      <c r="H129" s="177"/>
      <c r="I129" s="177"/>
      <c r="J129" s="177"/>
      <c r="K129" s="177"/>
      <c r="L129" s="177"/>
      <c r="M129" s="177"/>
      <c r="N129" s="177"/>
    </row>
    <row r="130" spans="1:16" ht="77.25" customHeight="1">
      <c r="A130" s="1441"/>
      <c r="B130" s="1443"/>
      <c r="C130" s="704"/>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v>9</v>
      </c>
      <c r="E132" s="41"/>
      <c r="F132" s="41"/>
      <c r="G132" s="187">
        <f t="shared" si="11"/>
        <v>9</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9</v>
      </c>
      <c r="E137" s="131">
        <f t="shared" ref="E137:F137" si="12">SUM(E131:E136)</f>
        <v>0</v>
      </c>
      <c r="F137" s="131">
        <f t="shared" si="12"/>
        <v>0</v>
      </c>
      <c r="G137" s="188">
        <f>SUM(G131:G136)</f>
        <v>9</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696" t="s">
        <v>75</v>
      </c>
      <c r="B142" s="1697" t="s">
        <v>57</v>
      </c>
      <c r="C142" s="1703" t="s">
        <v>9</v>
      </c>
      <c r="D142" s="800" t="s">
        <v>76</v>
      </c>
      <c r="E142" s="801"/>
      <c r="F142" s="801"/>
      <c r="G142" s="801"/>
      <c r="H142" s="801"/>
      <c r="I142" s="802"/>
      <c r="J142" s="1698" t="s">
        <v>77</v>
      </c>
      <c r="K142" s="1699"/>
      <c r="L142" s="1699"/>
      <c r="M142" s="1699"/>
      <c r="N142" s="1700"/>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701" t="s">
        <v>88</v>
      </c>
      <c r="B153" s="1697" t="s">
        <v>57</v>
      </c>
      <c r="C153" s="1702" t="s">
        <v>9</v>
      </c>
      <c r="D153" s="803" t="s">
        <v>89</v>
      </c>
      <c r="E153" s="803"/>
      <c r="F153" s="804"/>
      <c r="G153" s="804"/>
      <c r="H153" s="803" t="s">
        <v>90</v>
      </c>
      <c r="I153" s="803"/>
      <c r="J153" s="805"/>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806"/>
      <c r="F163" s="157"/>
      <c r="G163" s="157"/>
      <c r="H163" s="157"/>
      <c r="I163" s="157"/>
      <c r="J163" s="233"/>
      <c r="K163" s="234"/>
    </row>
    <row r="164" spans="1:18" ht="95.25" customHeight="1">
      <c r="A164" s="715" t="s">
        <v>97</v>
      </c>
      <c r="B164" s="236" t="s">
        <v>98</v>
      </c>
      <c r="C164" s="807" t="s">
        <v>9</v>
      </c>
      <c r="D164" s="238" t="s">
        <v>99</v>
      </c>
      <c r="E164" s="238" t="s">
        <v>100</v>
      </c>
      <c r="F164" s="808" t="s">
        <v>101</v>
      </c>
      <c r="G164" s="238" t="s">
        <v>102</v>
      </c>
      <c r="H164" s="238" t="s">
        <v>103</v>
      </c>
      <c r="I164" s="240" t="s">
        <v>104</v>
      </c>
      <c r="J164" s="717" t="s">
        <v>105</v>
      </c>
      <c r="K164" s="717"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705" t="s">
        <v>108</v>
      </c>
      <c r="B176" s="1706" t="s">
        <v>109</v>
      </c>
      <c r="C176" s="1707" t="s">
        <v>9</v>
      </c>
      <c r="D176" s="718" t="s">
        <v>110</v>
      </c>
      <c r="E176" s="809"/>
      <c r="F176" s="809"/>
      <c r="G176" s="810"/>
      <c r="H176" s="678"/>
      <c r="I176" s="1512" t="s">
        <v>111</v>
      </c>
      <c r="J176" s="1708"/>
      <c r="K176" s="1708"/>
      <c r="L176" s="1708"/>
      <c r="M176" s="1708"/>
      <c r="N176" s="1708"/>
      <c r="O176" s="1709"/>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4</v>
      </c>
      <c r="E180" s="41">
        <v>4</v>
      </c>
      <c r="F180" s="41"/>
      <c r="G180" s="271">
        <f t="shared" si="19"/>
        <v>8</v>
      </c>
      <c r="H180" s="272">
        <v>12</v>
      </c>
      <c r="I180" s="104"/>
      <c r="J180" s="41">
        <v>3</v>
      </c>
      <c r="K180" s="41">
        <v>3</v>
      </c>
      <c r="L180" s="41"/>
      <c r="M180" s="41">
        <v>2</v>
      </c>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4</v>
      </c>
      <c r="E185" s="108">
        <f>SUM(E178:E184)</f>
        <v>4</v>
      </c>
      <c r="F185" s="108">
        <f>SUM(F178:F184)</f>
        <v>0</v>
      </c>
      <c r="G185" s="212">
        <f t="shared" ref="G185:O185" si="20">SUM(G178:G184)</f>
        <v>8</v>
      </c>
      <c r="H185" s="273">
        <f t="shared" si="20"/>
        <v>12</v>
      </c>
      <c r="I185" s="107">
        <f t="shared" si="20"/>
        <v>0</v>
      </c>
      <c r="J185" s="108">
        <f t="shared" si="20"/>
        <v>3</v>
      </c>
      <c r="K185" s="108">
        <f t="shared" si="20"/>
        <v>3</v>
      </c>
      <c r="L185" s="108">
        <f t="shared" si="20"/>
        <v>0</v>
      </c>
      <c r="M185" s="108">
        <f t="shared" si="20"/>
        <v>2</v>
      </c>
      <c r="N185" s="108">
        <f t="shared" si="20"/>
        <v>0</v>
      </c>
      <c r="O185" s="109">
        <f t="shared" si="20"/>
        <v>0</v>
      </c>
    </row>
    <row r="186" spans="1:15" ht="33" customHeight="1" thickBot="1"/>
    <row r="187" spans="1:15" ht="19.5" customHeight="1">
      <c r="A187" s="1501" t="s">
        <v>117</v>
      </c>
      <c r="B187" s="1706" t="s">
        <v>109</v>
      </c>
      <c r="C187" s="1398" t="s">
        <v>9</v>
      </c>
      <c r="D187" s="1400" t="s">
        <v>118</v>
      </c>
      <c r="E187" s="1704"/>
      <c r="F187" s="1704"/>
      <c r="G187" s="1676"/>
      <c r="H187" s="1505"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t="s">
        <v>177</v>
      </c>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227</v>
      </c>
      <c r="E191" s="41">
        <v>135</v>
      </c>
      <c r="F191" s="41"/>
      <c r="G191" s="279">
        <f t="shared" si="21"/>
        <v>362</v>
      </c>
      <c r="H191" s="104"/>
      <c r="I191" s="41">
        <v>15</v>
      </c>
      <c r="J191" s="41"/>
      <c r="K191" s="41"/>
      <c r="L191" s="85">
        <v>347</v>
      </c>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227</v>
      </c>
      <c r="E196" s="108">
        <f t="shared" si="22"/>
        <v>135</v>
      </c>
      <c r="F196" s="108">
        <f t="shared" si="22"/>
        <v>0</v>
      </c>
      <c r="G196" s="280">
        <f t="shared" si="22"/>
        <v>362</v>
      </c>
      <c r="H196" s="107">
        <f t="shared" si="22"/>
        <v>0</v>
      </c>
      <c r="I196" s="108">
        <f t="shared" si="22"/>
        <v>15</v>
      </c>
      <c r="J196" s="108">
        <f t="shared" si="22"/>
        <v>0</v>
      </c>
      <c r="K196" s="108">
        <f t="shared" si="22"/>
        <v>0</v>
      </c>
      <c r="L196" s="109">
        <f t="shared" si="22"/>
        <v>347</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811" t="s">
        <v>129</v>
      </c>
      <c r="B201" s="285" t="s">
        <v>109</v>
      </c>
      <c r="C201" s="286" t="s">
        <v>9</v>
      </c>
      <c r="D201" s="720" t="s">
        <v>130</v>
      </c>
      <c r="E201" s="288" t="s">
        <v>131</v>
      </c>
      <c r="F201" s="288" t="s">
        <v>132</v>
      </c>
      <c r="G201" s="286" t="s">
        <v>133</v>
      </c>
      <c r="H201" s="812" t="s">
        <v>134</v>
      </c>
      <c r="I201" s="721" t="s">
        <v>135</v>
      </c>
      <c r="J201" s="722"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v>1</v>
      </c>
      <c r="K204" s="41">
        <v>15</v>
      </c>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1</v>
      </c>
      <c r="K209" s="131">
        <f t="shared" si="23"/>
        <v>15</v>
      </c>
      <c r="L209" s="131">
        <f t="shared" si="23"/>
        <v>0</v>
      </c>
    </row>
    <row r="211" spans="1:12" ht="15" thickBot="1"/>
    <row r="212" spans="1:12" ht="29.4">
      <c r="A212" s="813" t="s">
        <v>139</v>
      </c>
      <c r="B212" s="307" t="s">
        <v>140</v>
      </c>
      <c r="C212" s="308">
        <v>2014</v>
      </c>
      <c r="D212" s="309">
        <v>2015</v>
      </c>
      <c r="E212" s="309">
        <v>2016</v>
      </c>
      <c r="F212" s="309">
        <v>2017</v>
      </c>
      <c r="G212" s="309">
        <v>2018</v>
      </c>
      <c r="H212" s="309">
        <v>2019</v>
      </c>
      <c r="I212" s="310">
        <v>2020</v>
      </c>
    </row>
    <row r="213" spans="1:12" ht="15" customHeight="1">
      <c r="A213" t="s">
        <v>141</v>
      </c>
      <c r="B213" s="1498" t="s">
        <v>178</v>
      </c>
      <c r="C213" s="73"/>
      <c r="D213" s="127"/>
      <c r="E213" s="343">
        <v>348395.97</v>
      </c>
      <c r="F213" s="127"/>
      <c r="G213" s="127"/>
      <c r="H213" s="127"/>
      <c r="I213" s="311"/>
    </row>
    <row r="214" spans="1:12">
      <c r="A214" t="s">
        <v>142</v>
      </c>
      <c r="B214" s="1499"/>
      <c r="C214" s="73"/>
      <c r="D214" s="127"/>
      <c r="E214" s="371">
        <v>168625.08</v>
      </c>
      <c r="F214" s="127"/>
      <c r="G214" s="127"/>
      <c r="H214" s="127"/>
      <c r="I214" s="311"/>
    </row>
    <row r="215" spans="1:12">
      <c r="A215" t="s">
        <v>143</v>
      </c>
      <c r="B215" s="1499"/>
      <c r="C215" s="73"/>
      <c r="D215" s="127"/>
      <c r="E215" s="343">
        <v>0</v>
      </c>
      <c r="F215" s="127"/>
      <c r="G215" s="127"/>
      <c r="H215" s="127"/>
      <c r="I215" s="311"/>
    </row>
    <row r="216" spans="1:12">
      <c r="A216" t="s">
        <v>144</v>
      </c>
      <c r="B216" s="1499"/>
      <c r="C216" s="73"/>
      <c r="D216" s="127"/>
      <c r="E216" s="371">
        <v>60970.5</v>
      </c>
      <c r="F216" s="127"/>
      <c r="G216" s="127"/>
      <c r="H216" s="127"/>
      <c r="I216" s="311"/>
    </row>
    <row r="217" spans="1:12">
      <c r="A217" t="s">
        <v>145</v>
      </c>
      <c r="B217" s="1499"/>
      <c r="C217" s="73"/>
      <c r="D217" s="127"/>
      <c r="E217" s="343">
        <v>101492.04</v>
      </c>
      <c r="F217" s="127"/>
      <c r="G217" s="127"/>
      <c r="H217" s="127"/>
      <c r="I217" s="311"/>
    </row>
    <row r="218" spans="1:12" ht="28.8">
      <c r="A218" s="31" t="s">
        <v>146</v>
      </c>
      <c r="B218" s="1499"/>
      <c r="C218" s="73"/>
      <c r="D218" s="127"/>
      <c r="E218" s="343">
        <f>493606.02+4428+3403.2+9477.15</f>
        <v>510914.37000000005</v>
      </c>
      <c r="F218" s="127"/>
      <c r="G218" s="127"/>
      <c r="H218" s="127"/>
      <c r="I218" s="311"/>
    </row>
    <row r="219" spans="1:12" ht="115.95" customHeight="1" thickBot="1">
      <c r="A219" s="312"/>
      <c r="B219" s="1500"/>
      <c r="C219" s="45" t="s">
        <v>13</v>
      </c>
      <c r="D219" s="313">
        <f>SUM(D214:D218)</f>
        <v>0</v>
      </c>
      <c r="E219" s="344">
        <f t="shared" ref="E219:I219" si="24">SUM(E214:E218)</f>
        <v>842001.99</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Y219"/>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285</v>
      </c>
      <c r="C1" s="1471"/>
      <c r="D1" s="1471"/>
      <c r="E1" s="1471"/>
      <c r="F1" s="1471"/>
    </row>
    <row r="2" spans="1:25" s="2" customFormat="1" ht="20.100000000000001" customHeight="1" thickBot="1"/>
    <row r="3" spans="1:25" s="5" customFormat="1" ht="20.100000000000001" customHeight="1">
      <c r="A3" s="867" t="s">
        <v>2</v>
      </c>
      <c r="B3" s="868"/>
      <c r="C3" s="868"/>
      <c r="D3" s="868"/>
      <c r="E3" s="868"/>
      <c r="F3" s="1711"/>
      <c r="G3" s="1711"/>
      <c r="H3" s="1711"/>
      <c r="I3" s="1711"/>
      <c r="J3" s="1711"/>
      <c r="K3" s="1711"/>
      <c r="L3" s="1711"/>
      <c r="M3" s="1711"/>
      <c r="N3" s="1711"/>
      <c r="O3" s="1712"/>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c r="P5" s="5" t="s">
        <v>292</v>
      </c>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863"/>
      <c r="B15" s="864"/>
      <c r="C15" s="11"/>
      <c r="D15" s="1713" t="s">
        <v>5</v>
      </c>
      <c r="E15" s="1714"/>
      <c r="F15" s="1714"/>
      <c r="G15" s="1714"/>
      <c r="H15" s="835"/>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21.75" customHeight="1">
      <c r="A17" s="1407" t="s">
        <v>286</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ht="23.25" customHeight="1">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ht="22.5" customHeight="1">
      <c r="A19" s="1387"/>
      <c r="B19" s="1388"/>
      <c r="C19" s="39">
        <v>2016</v>
      </c>
      <c r="D19" s="40">
        <v>50</v>
      </c>
      <c r="E19" s="41">
        <v>1</v>
      </c>
      <c r="F19" s="41">
        <v>11</v>
      </c>
      <c r="G19" s="35">
        <f t="shared" si="0"/>
        <v>62</v>
      </c>
      <c r="H19" s="42"/>
      <c r="I19" s="41">
        <v>1</v>
      </c>
      <c r="J19" s="41"/>
      <c r="K19" s="41">
        <v>61</v>
      </c>
      <c r="L19" s="41"/>
      <c r="M19" s="41"/>
      <c r="N19" s="41"/>
      <c r="O19" s="43"/>
      <c r="P19" s="38"/>
      <c r="Q19" s="38"/>
      <c r="R19" s="38"/>
      <c r="S19" s="38"/>
      <c r="T19" s="38"/>
      <c r="U19" s="38"/>
      <c r="V19" s="38"/>
      <c r="W19" s="38"/>
      <c r="X19" s="38"/>
      <c r="Y19" s="38"/>
    </row>
    <row r="20" spans="1:25" ht="22.5" customHeight="1">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ht="24.75" customHeight="1">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ht="25.5" customHeight="1">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ht="36.75" customHeight="1">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31.5" customHeight="1" thickBot="1">
      <c r="A24" s="1389"/>
      <c r="B24" s="1390"/>
      <c r="C24" s="45" t="s">
        <v>13</v>
      </c>
      <c r="D24" s="46">
        <f>SUM(D17:D23)</f>
        <v>50</v>
      </c>
      <c r="E24" s="47">
        <f>SUM(E17:E23)</f>
        <v>1</v>
      </c>
      <c r="F24" s="47">
        <f>SUM(F17:F23)</f>
        <v>11</v>
      </c>
      <c r="G24" s="48">
        <f>SUM(D24:F24)</f>
        <v>62</v>
      </c>
      <c r="H24" s="49">
        <f>SUM(H17:H23)</f>
        <v>0</v>
      </c>
      <c r="I24" s="50">
        <f>SUM(I17:I23)</f>
        <v>1</v>
      </c>
      <c r="J24" s="50">
        <f t="shared" ref="J24:N24" si="1">SUM(J17:J23)</f>
        <v>0</v>
      </c>
      <c r="K24" s="50">
        <f t="shared" si="1"/>
        <v>61</v>
      </c>
      <c r="L24" s="50">
        <f t="shared" si="1"/>
        <v>0</v>
      </c>
      <c r="M24" s="50">
        <f t="shared" si="1"/>
        <v>0</v>
      </c>
      <c r="N24" s="50">
        <f t="shared" si="1"/>
        <v>0</v>
      </c>
      <c r="O24" s="51">
        <f>SUM(O17:O23)</f>
        <v>0</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863"/>
      <c r="B26" s="864"/>
      <c r="C26" s="53"/>
      <c r="D26" s="1715" t="s">
        <v>5</v>
      </c>
      <c r="E26" s="1716"/>
      <c r="F26" s="1716"/>
      <c r="G26" s="1717"/>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23.25" customHeight="1">
      <c r="A28" s="1407" t="s">
        <v>370</v>
      </c>
      <c r="B28" s="1388"/>
      <c r="C28" s="58">
        <v>2014</v>
      </c>
      <c r="D28" s="36"/>
      <c r="E28" s="34"/>
      <c r="F28" s="34"/>
      <c r="G28" s="59">
        <f>SUM(D28:F28)</f>
        <v>0</v>
      </c>
      <c r="H28" s="38"/>
      <c r="I28" s="38"/>
      <c r="J28" s="38"/>
      <c r="K28" s="38"/>
      <c r="L28" s="38"/>
      <c r="M28" s="38"/>
      <c r="N28" s="38"/>
      <c r="O28" s="38"/>
      <c r="P28" s="38"/>
      <c r="Q28" s="8"/>
    </row>
    <row r="29" spans="1:25" ht="27" customHeight="1">
      <c r="A29" s="1387"/>
      <c r="B29" s="1388"/>
      <c r="C29" s="60">
        <v>2015</v>
      </c>
      <c r="D29" s="329"/>
      <c r="E29" s="330"/>
      <c r="F29" s="330"/>
      <c r="G29" s="331">
        <f t="shared" ref="G29:G35" si="2">SUM(D29:F29)</f>
        <v>0</v>
      </c>
      <c r="H29" s="38"/>
      <c r="I29" s="38"/>
      <c r="J29" s="38"/>
      <c r="K29" s="38"/>
      <c r="L29" s="38"/>
      <c r="M29" s="38"/>
      <c r="N29" s="38"/>
      <c r="O29" s="38"/>
      <c r="P29" s="38"/>
      <c r="Q29" s="8"/>
    </row>
    <row r="30" spans="1:25" ht="24.75" customHeight="1">
      <c r="A30" s="1387"/>
      <c r="B30" s="1388"/>
      <c r="C30" s="60">
        <v>2016</v>
      </c>
      <c r="D30" s="329">
        <v>1285</v>
      </c>
      <c r="E30" s="330">
        <v>500</v>
      </c>
      <c r="F30" s="330">
        <v>317500</v>
      </c>
      <c r="G30" s="331">
        <f t="shared" si="2"/>
        <v>319285</v>
      </c>
      <c r="H30" s="38"/>
      <c r="I30" s="38"/>
      <c r="J30" s="38"/>
      <c r="K30" s="38"/>
      <c r="L30" s="38"/>
      <c r="M30" s="38"/>
      <c r="N30" s="38"/>
      <c r="O30" s="38"/>
      <c r="P30" s="38"/>
      <c r="Q30" s="8"/>
    </row>
    <row r="31" spans="1:25" ht="24" customHeight="1">
      <c r="A31" s="1387"/>
      <c r="B31" s="1388"/>
      <c r="C31" s="60">
        <v>2017</v>
      </c>
      <c r="D31" s="329"/>
      <c r="E31" s="330"/>
      <c r="F31" s="330"/>
      <c r="G31" s="331">
        <f t="shared" si="2"/>
        <v>0</v>
      </c>
      <c r="H31" s="38"/>
      <c r="I31" s="38"/>
      <c r="J31" s="38"/>
      <c r="K31" s="38"/>
      <c r="L31" s="38"/>
      <c r="M31" s="38"/>
      <c r="N31" s="38"/>
      <c r="O31" s="38"/>
      <c r="P31" s="38"/>
      <c r="Q31" s="8"/>
    </row>
    <row r="32" spans="1:25" ht="26.25" customHeight="1">
      <c r="A32" s="1387"/>
      <c r="B32" s="1388"/>
      <c r="C32" s="60">
        <v>2018</v>
      </c>
      <c r="D32" s="329"/>
      <c r="E32" s="330"/>
      <c r="F32" s="330"/>
      <c r="G32" s="331">
        <f>SUM(D32:F32)</f>
        <v>0</v>
      </c>
      <c r="H32" s="38"/>
      <c r="I32" s="38"/>
      <c r="J32" s="38"/>
      <c r="K32" s="38"/>
      <c r="L32" s="38"/>
      <c r="M32" s="38"/>
      <c r="N32" s="38"/>
      <c r="O32" s="38"/>
      <c r="P32" s="38"/>
      <c r="Q32" s="8"/>
    </row>
    <row r="33" spans="1:17" ht="29.25" customHeight="1">
      <c r="A33" s="1387"/>
      <c r="B33" s="1388"/>
      <c r="C33" s="61">
        <v>2019</v>
      </c>
      <c r="D33" s="329"/>
      <c r="E33" s="330"/>
      <c r="F33" s="330"/>
      <c r="G33" s="331">
        <f t="shared" si="2"/>
        <v>0</v>
      </c>
      <c r="H33" s="38"/>
      <c r="I33" s="38"/>
      <c r="J33" s="38"/>
      <c r="K33" s="38"/>
      <c r="L33" s="38"/>
      <c r="M33" s="38"/>
      <c r="N33" s="38"/>
      <c r="O33" s="38"/>
      <c r="P33" s="38"/>
      <c r="Q33" s="8"/>
    </row>
    <row r="34" spans="1:17" ht="27" customHeight="1">
      <c r="A34" s="1387"/>
      <c r="B34" s="1388"/>
      <c r="C34" s="60">
        <v>2020</v>
      </c>
      <c r="D34" s="329"/>
      <c r="E34" s="330"/>
      <c r="F34" s="330"/>
      <c r="G34" s="331">
        <f t="shared" si="2"/>
        <v>0</v>
      </c>
      <c r="H34" s="38"/>
      <c r="I34" s="38"/>
      <c r="J34" s="38"/>
      <c r="K34" s="38"/>
      <c r="L34" s="38"/>
      <c r="M34" s="38"/>
      <c r="N34" s="38"/>
      <c r="O34" s="38"/>
      <c r="P34" s="38"/>
      <c r="Q34" s="8"/>
    </row>
    <row r="35" spans="1:17" ht="33.75" customHeight="1" thickBot="1">
      <c r="A35" s="1389"/>
      <c r="B35" s="1390"/>
      <c r="C35" s="62" t="s">
        <v>13</v>
      </c>
      <c r="D35" s="332">
        <f>SUM(D28:D34)</f>
        <v>1285</v>
      </c>
      <c r="E35" s="333">
        <f>SUM(E28:E34)</f>
        <v>500</v>
      </c>
      <c r="F35" s="333">
        <f>SUM(F28:F34)</f>
        <v>317500</v>
      </c>
      <c r="G35" s="334">
        <f t="shared" si="2"/>
        <v>319285</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843" t="s">
        <v>24</v>
      </c>
      <c r="B39" s="844" t="s">
        <v>8</v>
      </c>
      <c r="C39" s="69" t="s">
        <v>9</v>
      </c>
      <c r="D39" s="836" t="s">
        <v>25</v>
      </c>
      <c r="E39" s="71" t="s">
        <v>26</v>
      </c>
      <c r="F39" s="72"/>
      <c r="G39" s="30"/>
      <c r="H39" s="30"/>
    </row>
    <row r="40" spans="1:17">
      <c r="A40" s="1718" t="s">
        <v>287</v>
      </c>
      <c r="B40" s="1719"/>
      <c r="C40" s="73">
        <v>2014</v>
      </c>
      <c r="D40" s="33"/>
      <c r="E40" s="32"/>
      <c r="F40" s="8"/>
      <c r="G40" s="38"/>
      <c r="H40" s="38"/>
    </row>
    <row r="41" spans="1:17">
      <c r="A41" s="1720"/>
      <c r="B41" s="1719"/>
      <c r="C41" s="74">
        <v>2015</v>
      </c>
      <c r="D41" s="335"/>
      <c r="E41" s="336"/>
      <c r="F41" s="8"/>
      <c r="G41" s="38"/>
      <c r="H41" s="38"/>
    </row>
    <row r="42" spans="1:17">
      <c r="A42" s="1720"/>
      <c r="B42" s="1719"/>
      <c r="C42" s="74">
        <v>2016</v>
      </c>
      <c r="D42" s="335">
        <v>6515</v>
      </c>
      <c r="E42" s="336">
        <v>1899</v>
      </c>
      <c r="F42" s="8"/>
      <c r="G42" s="38"/>
      <c r="H42" s="38"/>
    </row>
    <row r="43" spans="1:17">
      <c r="A43" s="1720"/>
      <c r="B43" s="1719"/>
      <c r="C43" s="74">
        <v>2017</v>
      </c>
      <c r="D43" s="335"/>
      <c r="E43" s="336"/>
      <c r="F43" s="8"/>
      <c r="G43" s="38"/>
      <c r="H43" s="38"/>
    </row>
    <row r="44" spans="1:17">
      <c r="A44" s="1720"/>
      <c r="B44" s="1719"/>
      <c r="C44" s="74">
        <v>2018</v>
      </c>
      <c r="D44" s="335"/>
      <c r="E44" s="336"/>
      <c r="F44" s="8"/>
      <c r="G44" s="38"/>
      <c r="H44" s="38"/>
    </row>
    <row r="45" spans="1:17">
      <c r="A45" s="1720"/>
      <c r="B45" s="1719"/>
      <c r="C45" s="74">
        <v>2019</v>
      </c>
      <c r="D45" s="335"/>
      <c r="E45" s="336"/>
      <c r="F45" s="8"/>
      <c r="G45" s="38"/>
      <c r="H45" s="38"/>
    </row>
    <row r="46" spans="1:17">
      <c r="A46" s="1720"/>
      <c r="B46" s="1719"/>
      <c r="C46" s="74">
        <v>2020</v>
      </c>
      <c r="D46" s="335"/>
      <c r="E46" s="336"/>
      <c r="F46" s="8"/>
      <c r="G46" s="38"/>
      <c r="H46" s="38"/>
    </row>
    <row r="47" spans="1:17" ht="15" thickBot="1">
      <c r="A47" s="1721"/>
      <c r="B47" s="1722"/>
      <c r="C47" s="45" t="s">
        <v>13</v>
      </c>
      <c r="D47" s="337">
        <f>SUM(D40:D46)</f>
        <v>6515</v>
      </c>
      <c r="E47" s="338">
        <f>SUM(E40:E46)</f>
        <v>1899</v>
      </c>
      <c r="F47" s="76"/>
      <c r="G47" s="38"/>
      <c r="H47" s="38"/>
    </row>
    <row r="48" spans="1:17" s="38" customFormat="1" ht="15" thickBot="1">
      <c r="A48" s="865"/>
      <c r="B48" s="78"/>
      <c r="C48" s="79"/>
    </row>
    <row r="49" spans="1:15" ht="83.25" customHeight="1">
      <c r="A49" s="838" t="s">
        <v>27</v>
      </c>
      <c r="B49" s="844" t="s">
        <v>8</v>
      </c>
      <c r="C49" s="81" t="s">
        <v>9</v>
      </c>
      <c r="D49" s="836" t="s">
        <v>28</v>
      </c>
      <c r="E49" s="82" t="s">
        <v>29</v>
      </c>
      <c r="F49" s="82" t="s">
        <v>30</v>
      </c>
      <c r="G49" s="82" t="s">
        <v>31</v>
      </c>
      <c r="H49" s="82" t="s">
        <v>32</v>
      </c>
      <c r="I49" s="82" t="s">
        <v>33</v>
      </c>
      <c r="J49" s="82" t="s">
        <v>34</v>
      </c>
      <c r="K49" s="83" t="s">
        <v>35</v>
      </c>
    </row>
    <row r="50" spans="1:15" ht="17.25" customHeight="1">
      <c r="A50" s="1405" t="s">
        <v>179</v>
      </c>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723" t="s">
        <v>37</v>
      </c>
      <c r="B60" s="866"/>
      <c r="C60" s="1724" t="s">
        <v>9</v>
      </c>
      <c r="D60" s="1710" t="s">
        <v>38</v>
      </c>
      <c r="E60" s="869" t="s">
        <v>6</v>
      </c>
      <c r="F60" s="870"/>
      <c r="G60" s="870"/>
      <c r="H60" s="870"/>
      <c r="I60" s="870"/>
      <c r="J60" s="870"/>
      <c r="K60" s="870"/>
      <c r="L60" s="871"/>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10</v>
      </c>
      <c r="E64" s="104"/>
      <c r="F64" s="41">
        <v>3</v>
      </c>
      <c r="G64" s="41"/>
      <c r="H64" s="41">
        <v>7</v>
      </c>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10</v>
      </c>
      <c r="E69" s="107">
        <f>SUM(E62:E68)</f>
        <v>0</v>
      </c>
      <c r="F69" s="108">
        <f t="shared" ref="F69:I69" si="4">SUM(F62:F68)</f>
        <v>3</v>
      </c>
      <c r="G69" s="108">
        <f t="shared" si="4"/>
        <v>0</v>
      </c>
      <c r="H69" s="108">
        <f t="shared" si="4"/>
        <v>7</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872" t="s">
        <v>39</v>
      </c>
      <c r="B71" s="873" t="s">
        <v>8</v>
      </c>
      <c r="C71" s="69" t="s">
        <v>9</v>
      </c>
      <c r="D71" s="115" t="s">
        <v>40</v>
      </c>
      <c r="E71" s="115" t="s">
        <v>41</v>
      </c>
      <c r="F71" s="116" t="s">
        <v>42</v>
      </c>
      <c r="G71" s="874"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127">
        <v>2</v>
      </c>
      <c r="E74" s="127">
        <v>3</v>
      </c>
      <c r="F74" s="127"/>
      <c r="G74" s="124">
        <f t="shared" si="5"/>
        <v>5</v>
      </c>
      <c r="H74" s="40"/>
      <c r="I74" s="40"/>
      <c r="J74" s="41"/>
      <c r="K74" s="41">
        <v>5</v>
      </c>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2</v>
      </c>
      <c r="E79" s="106">
        <f>SUM(E72:E78)</f>
        <v>3</v>
      </c>
      <c r="F79" s="106">
        <f>SUM(F72:F78)</f>
        <v>0</v>
      </c>
      <c r="G79" s="129">
        <f>SUM(G72:G78)</f>
        <v>5</v>
      </c>
      <c r="H79" s="130">
        <v>0</v>
      </c>
      <c r="I79" s="131">
        <f t="shared" ref="I79:O79" si="6">SUM(I72:I78)</f>
        <v>0</v>
      </c>
      <c r="J79" s="108">
        <f t="shared" si="6"/>
        <v>0</v>
      </c>
      <c r="K79" s="108">
        <f t="shared" si="6"/>
        <v>5</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50" customHeight="1">
      <c r="A84" s="875" t="s">
        <v>45</v>
      </c>
      <c r="B84" s="876" t="s">
        <v>46</v>
      </c>
      <c r="C84" s="141" t="s">
        <v>9</v>
      </c>
      <c r="D84" s="877" t="s">
        <v>47</v>
      </c>
      <c r="E84" s="143" t="s">
        <v>48</v>
      </c>
      <c r="F84" s="144" t="s">
        <v>49</v>
      </c>
      <c r="G84" s="144" t="s">
        <v>50</v>
      </c>
      <c r="H84" s="144" t="s">
        <v>51</v>
      </c>
      <c r="I84" s="144" t="s">
        <v>52</v>
      </c>
      <c r="J84" s="144" t="s">
        <v>53</v>
      </c>
      <c r="K84" s="145" t="s">
        <v>54</v>
      </c>
    </row>
    <row r="85" spans="1:16" ht="15" customHeight="1">
      <c r="A85" s="1466"/>
      <c r="B85" s="1725"/>
      <c r="C85" s="73">
        <v>2014</v>
      </c>
      <c r="D85" s="146"/>
      <c r="E85" s="147"/>
      <c r="F85" s="34"/>
      <c r="G85" s="34"/>
      <c r="H85" s="34"/>
      <c r="I85" s="34"/>
      <c r="J85" s="34"/>
      <c r="K85" s="37"/>
    </row>
    <row r="86" spans="1:16">
      <c r="A86" s="1466"/>
      <c r="B86" s="1725"/>
      <c r="C86" s="74">
        <v>2015</v>
      </c>
      <c r="D86" s="148"/>
      <c r="E86" s="104"/>
      <c r="F86" s="41"/>
      <c r="G86" s="41"/>
      <c r="H86" s="41"/>
      <c r="I86" s="41"/>
      <c r="J86" s="41"/>
      <c r="K86" s="85"/>
    </row>
    <row r="87" spans="1:16">
      <c r="A87" s="1466"/>
      <c r="B87" s="1725"/>
      <c r="C87" s="74">
        <v>2016</v>
      </c>
      <c r="D87" s="148">
        <v>0</v>
      </c>
      <c r="E87" s="417"/>
      <c r="F87" s="41"/>
      <c r="G87" s="41"/>
      <c r="H87" s="41"/>
      <c r="I87" s="41"/>
      <c r="J87" s="41"/>
      <c r="K87" s="85"/>
    </row>
    <row r="88" spans="1:16">
      <c r="A88" s="1466"/>
      <c r="B88" s="1725"/>
      <c r="C88" s="74">
        <v>2017</v>
      </c>
      <c r="D88" s="148"/>
      <c r="E88" s="104"/>
      <c r="F88" s="41"/>
      <c r="G88" s="41"/>
      <c r="H88" s="41"/>
      <c r="I88" s="41"/>
      <c r="J88" s="41"/>
      <c r="K88" s="85"/>
    </row>
    <row r="89" spans="1:16">
      <c r="A89" s="1466"/>
      <c r="B89" s="1725"/>
      <c r="C89" s="74">
        <v>2018</v>
      </c>
      <c r="D89" s="148"/>
      <c r="E89" s="104"/>
      <c r="F89" s="41"/>
      <c r="G89" s="41"/>
      <c r="H89" s="41"/>
      <c r="I89" s="41"/>
      <c r="J89" s="41"/>
      <c r="K89" s="85"/>
    </row>
    <row r="90" spans="1:16">
      <c r="A90" s="1466"/>
      <c r="B90" s="1725"/>
      <c r="C90" s="74">
        <v>2019</v>
      </c>
      <c r="D90" s="148"/>
      <c r="E90" s="104"/>
      <c r="F90" s="41"/>
      <c r="G90" s="41"/>
      <c r="H90" s="41"/>
      <c r="I90" s="41"/>
      <c r="J90" s="41"/>
      <c r="K90" s="85"/>
    </row>
    <row r="91" spans="1:16">
      <c r="A91" s="1466"/>
      <c r="B91" s="1725"/>
      <c r="C91" s="74">
        <v>2020</v>
      </c>
      <c r="D91" s="148"/>
      <c r="E91" s="104"/>
      <c r="F91" s="41"/>
      <c r="G91" s="41"/>
      <c r="H91" s="41"/>
      <c r="I91" s="41"/>
      <c r="J91" s="41"/>
      <c r="K91" s="85"/>
    </row>
    <row r="92" spans="1:16" ht="18" customHeight="1" thickBot="1">
      <c r="A92" s="1467"/>
      <c r="B92" s="1726"/>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727" t="s">
        <v>56</v>
      </c>
      <c r="B96" s="1728" t="s">
        <v>57</v>
      </c>
      <c r="C96" s="1731" t="s">
        <v>9</v>
      </c>
      <c r="D96" s="1729" t="s">
        <v>58</v>
      </c>
      <c r="E96" s="1730"/>
      <c r="F96" s="817" t="s">
        <v>59</v>
      </c>
      <c r="G96" s="878"/>
      <c r="H96" s="878"/>
      <c r="I96" s="878"/>
      <c r="J96" s="878"/>
      <c r="K96" s="878"/>
      <c r="L96" s="878"/>
      <c r="M96" s="879"/>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t="s">
        <v>288</v>
      </c>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v>1</v>
      </c>
      <c r="E100" s="41">
        <v>1</v>
      </c>
      <c r="F100" s="169"/>
      <c r="G100" s="170"/>
      <c r="H100" s="170"/>
      <c r="I100" s="170"/>
      <c r="J100" s="170"/>
      <c r="K100" s="170"/>
      <c r="L100" s="170"/>
      <c r="M100" s="171">
        <v>1</v>
      </c>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1</v>
      </c>
      <c r="E105" s="108">
        <f t="shared" ref="E105:K105" si="8">SUM(E98:E104)</f>
        <v>1</v>
      </c>
      <c r="F105" s="172">
        <f t="shared" si="8"/>
        <v>0</v>
      </c>
      <c r="G105" s="173">
        <f t="shared" si="8"/>
        <v>0</v>
      </c>
      <c r="H105" s="173">
        <f t="shared" si="8"/>
        <v>0</v>
      </c>
      <c r="I105" s="173">
        <f>SUM(I98:I104)</f>
        <v>0</v>
      </c>
      <c r="J105" s="173">
        <f t="shared" si="8"/>
        <v>0</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727" t="s">
        <v>64</v>
      </c>
      <c r="B107" s="1728" t="s">
        <v>57</v>
      </c>
      <c r="C107" s="1731" t="s">
        <v>9</v>
      </c>
      <c r="D107" s="1732" t="s">
        <v>65</v>
      </c>
      <c r="E107" s="817" t="s">
        <v>66</v>
      </c>
      <c r="F107" s="878"/>
      <c r="G107" s="878"/>
      <c r="H107" s="878"/>
      <c r="I107" s="878"/>
      <c r="J107" s="878"/>
      <c r="K107" s="878"/>
      <c r="L107" s="879"/>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t="s">
        <v>179</v>
      </c>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727" t="s">
        <v>67</v>
      </c>
      <c r="B118" s="1728" t="s">
        <v>57</v>
      </c>
      <c r="C118" s="1731" t="s">
        <v>9</v>
      </c>
      <c r="D118" s="1732" t="s">
        <v>68</v>
      </c>
      <c r="E118" s="817" t="s">
        <v>66</v>
      </c>
      <c r="F118" s="878"/>
      <c r="G118" s="878"/>
      <c r="H118" s="878"/>
      <c r="I118" s="878"/>
      <c r="J118" s="878"/>
      <c r="K118" s="878"/>
      <c r="L118" s="879"/>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t="s">
        <v>179</v>
      </c>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727" t="s">
        <v>69</v>
      </c>
      <c r="B129" s="1728" t="s">
        <v>57</v>
      </c>
      <c r="C129" s="880" t="s">
        <v>9</v>
      </c>
      <c r="D129" s="819" t="s">
        <v>70</v>
      </c>
      <c r="E129" s="881"/>
      <c r="F129" s="881"/>
      <c r="G129" s="882"/>
      <c r="H129" s="177"/>
      <c r="I129" s="177"/>
      <c r="J129" s="177"/>
      <c r="K129" s="177"/>
      <c r="L129" s="177"/>
      <c r="M129" s="177"/>
      <c r="N129" s="177"/>
    </row>
    <row r="130" spans="1:16" ht="77.25" customHeight="1">
      <c r="A130" s="1441"/>
      <c r="B130" s="1443"/>
      <c r="C130" s="704"/>
      <c r="D130" s="158" t="s">
        <v>71</v>
      </c>
      <c r="E130" s="185" t="s">
        <v>72</v>
      </c>
      <c r="F130" s="159" t="s">
        <v>73</v>
      </c>
      <c r="G130" s="186" t="s">
        <v>13</v>
      </c>
      <c r="H130" s="177"/>
      <c r="I130" s="177"/>
      <c r="J130" s="177"/>
      <c r="K130" s="177"/>
      <c r="L130" s="177"/>
      <c r="M130" s="177"/>
      <c r="N130" s="177"/>
    </row>
    <row r="131" spans="1:16" ht="15" customHeight="1">
      <c r="A131" s="1407" t="s">
        <v>289</v>
      </c>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v>23</v>
      </c>
      <c r="E132" s="41"/>
      <c r="F132" s="41"/>
      <c r="G132" s="187">
        <f t="shared" si="11"/>
        <v>23</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23</v>
      </c>
      <c r="E137" s="131">
        <f t="shared" ref="E137:F137" si="12">SUM(E131:E136)</f>
        <v>0</v>
      </c>
      <c r="F137" s="131">
        <f t="shared" si="12"/>
        <v>0</v>
      </c>
      <c r="G137" s="188">
        <f>SUM(G131:G136)</f>
        <v>23</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733" t="s">
        <v>75</v>
      </c>
      <c r="B142" s="1734" t="s">
        <v>57</v>
      </c>
      <c r="C142" s="1740" t="s">
        <v>9</v>
      </c>
      <c r="D142" s="883" t="s">
        <v>76</v>
      </c>
      <c r="E142" s="884"/>
      <c r="F142" s="884"/>
      <c r="G142" s="884"/>
      <c r="H142" s="884"/>
      <c r="I142" s="885"/>
      <c r="J142" s="1735" t="s">
        <v>77</v>
      </c>
      <c r="K142" s="1736"/>
      <c r="L142" s="1736"/>
      <c r="M142" s="1736"/>
      <c r="N142" s="1737"/>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t="s">
        <v>179</v>
      </c>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738" t="s">
        <v>88</v>
      </c>
      <c r="B153" s="1734" t="s">
        <v>57</v>
      </c>
      <c r="C153" s="1739" t="s">
        <v>9</v>
      </c>
      <c r="D153" s="886" t="s">
        <v>89</v>
      </c>
      <c r="E153" s="886"/>
      <c r="F153" s="887"/>
      <c r="G153" s="887"/>
      <c r="H153" s="886" t="s">
        <v>90</v>
      </c>
      <c r="I153" s="886"/>
      <c r="J153" s="888"/>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t="s">
        <v>179</v>
      </c>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889"/>
      <c r="F163" s="157"/>
      <c r="G163" s="157"/>
      <c r="H163" s="157"/>
      <c r="I163" s="157"/>
      <c r="J163" s="233"/>
      <c r="K163" s="234"/>
    </row>
    <row r="164" spans="1:18" ht="95.25" customHeight="1">
      <c r="A164" s="823" t="s">
        <v>97</v>
      </c>
      <c r="B164" s="236" t="s">
        <v>98</v>
      </c>
      <c r="C164" s="890" t="s">
        <v>9</v>
      </c>
      <c r="D164" s="238" t="s">
        <v>99</v>
      </c>
      <c r="E164" s="238" t="s">
        <v>100</v>
      </c>
      <c r="F164" s="891" t="s">
        <v>101</v>
      </c>
      <c r="G164" s="238" t="s">
        <v>102</v>
      </c>
      <c r="H164" s="238" t="s">
        <v>103</v>
      </c>
      <c r="I164" s="240" t="s">
        <v>104</v>
      </c>
      <c r="J164" s="824" t="s">
        <v>105</v>
      </c>
      <c r="K164" s="824" t="s">
        <v>106</v>
      </c>
      <c r="L164" s="242"/>
    </row>
    <row r="165" spans="1:18" ht="15.75" customHeight="1">
      <c r="A165" s="1747" t="s">
        <v>179</v>
      </c>
      <c r="B165" s="1507"/>
      <c r="C165" s="243">
        <v>2014</v>
      </c>
      <c r="D165" s="167"/>
      <c r="E165" s="167"/>
      <c r="F165" s="167"/>
      <c r="G165" s="167"/>
      <c r="H165" s="167"/>
      <c r="I165" s="168"/>
      <c r="J165" s="395">
        <f>SUM(D165,F165,H165)</f>
        <v>0</v>
      </c>
      <c r="K165" s="245">
        <f>SUM(E165,G165,I165)</f>
        <v>0</v>
      </c>
      <c r="L165" s="242"/>
    </row>
    <row r="166" spans="1:18">
      <c r="A166" s="1748"/>
      <c r="B166" s="1388"/>
      <c r="C166" s="246">
        <v>2015</v>
      </c>
      <c r="D166" s="247"/>
      <c r="E166" s="247"/>
      <c r="F166" s="247"/>
      <c r="G166" s="247"/>
      <c r="H166" s="247"/>
      <c r="I166" s="248"/>
      <c r="J166" s="396">
        <f t="shared" ref="J166:K171" si="17">SUM(D166,F166,H166)</f>
        <v>0</v>
      </c>
      <c r="K166" s="250">
        <f t="shared" si="17"/>
        <v>0</v>
      </c>
      <c r="L166" s="242"/>
    </row>
    <row r="167" spans="1:18">
      <c r="A167" s="1748"/>
      <c r="B167" s="1388"/>
      <c r="C167" s="246">
        <v>2016</v>
      </c>
      <c r="D167" s="247"/>
      <c r="E167" s="247"/>
      <c r="F167" s="247"/>
      <c r="G167" s="247"/>
      <c r="H167" s="247"/>
      <c r="I167" s="248"/>
      <c r="J167" s="396">
        <f t="shared" si="17"/>
        <v>0</v>
      </c>
      <c r="K167" s="250">
        <f t="shared" si="17"/>
        <v>0</v>
      </c>
    </row>
    <row r="168" spans="1:18">
      <c r="A168" s="1748"/>
      <c r="B168" s="1388"/>
      <c r="C168" s="246">
        <v>2017</v>
      </c>
      <c r="D168" s="247"/>
      <c r="E168" s="157"/>
      <c r="F168" s="247"/>
      <c r="G168" s="247"/>
      <c r="H168" s="247"/>
      <c r="I168" s="248"/>
      <c r="J168" s="396">
        <f t="shared" si="17"/>
        <v>0</v>
      </c>
      <c r="K168" s="250">
        <f t="shared" si="17"/>
        <v>0</v>
      </c>
    </row>
    <row r="169" spans="1:18">
      <c r="A169" s="1748"/>
      <c r="B169" s="1388"/>
      <c r="C169" s="251">
        <v>2018</v>
      </c>
      <c r="D169" s="247"/>
      <c r="E169" s="247"/>
      <c r="F169" s="247"/>
      <c r="G169" s="252"/>
      <c r="H169" s="247"/>
      <c r="I169" s="248"/>
      <c r="J169" s="396">
        <f t="shared" si="17"/>
        <v>0</v>
      </c>
      <c r="K169" s="250">
        <f t="shared" si="17"/>
        <v>0</v>
      </c>
      <c r="L169" s="242"/>
    </row>
    <row r="170" spans="1:18">
      <c r="A170" s="1748"/>
      <c r="B170" s="1388"/>
      <c r="C170" s="246">
        <v>2019</v>
      </c>
      <c r="D170" s="157"/>
      <c r="E170" s="247"/>
      <c r="F170" s="247"/>
      <c r="G170" s="247"/>
      <c r="H170" s="252"/>
      <c r="I170" s="248"/>
      <c r="J170" s="396">
        <f t="shared" si="17"/>
        <v>0</v>
      </c>
      <c r="K170" s="250">
        <f t="shared" si="17"/>
        <v>0</v>
      </c>
      <c r="L170" s="242"/>
    </row>
    <row r="171" spans="1:18">
      <c r="A171" s="1748"/>
      <c r="B171" s="1388"/>
      <c r="C171" s="251">
        <v>2020</v>
      </c>
      <c r="D171" s="247"/>
      <c r="E171" s="247"/>
      <c r="F171" s="247"/>
      <c r="G171" s="247"/>
      <c r="H171" s="247"/>
      <c r="I171" s="248"/>
      <c r="J171" s="396">
        <f t="shared" si="17"/>
        <v>0</v>
      </c>
      <c r="K171" s="250">
        <f t="shared" si="17"/>
        <v>0</v>
      </c>
      <c r="L171" s="242"/>
    </row>
    <row r="172" spans="1:18" ht="41.25" customHeight="1" thickBot="1">
      <c r="A172" s="1749"/>
      <c r="B172" s="1390"/>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18.7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18.75" customHeight="1" thickBot="1">
      <c r="A175" s="259"/>
      <c r="B175" s="259"/>
    </row>
    <row r="176" spans="1:18" s="31" customFormat="1" ht="22.5" customHeight="1" thickBot="1">
      <c r="A176" s="1750" t="s">
        <v>108</v>
      </c>
      <c r="B176" s="1751" t="s">
        <v>109</v>
      </c>
      <c r="C176" s="1752" t="s">
        <v>9</v>
      </c>
      <c r="D176" s="825" t="s">
        <v>110</v>
      </c>
      <c r="E176" s="892"/>
      <c r="F176" s="892"/>
      <c r="G176" s="893"/>
      <c r="H176" s="894"/>
      <c r="I176" s="1421" t="s">
        <v>111</v>
      </c>
      <c r="J176" s="1753"/>
      <c r="K176" s="1753"/>
      <c r="L176" s="1753"/>
      <c r="M176" s="1753"/>
      <c r="N176" s="1753"/>
      <c r="O176" s="1754"/>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41</v>
      </c>
      <c r="E180" s="41">
        <v>0</v>
      </c>
      <c r="F180" s="41">
        <v>0</v>
      </c>
      <c r="G180" s="271">
        <f t="shared" si="19"/>
        <v>41</v>
      </c>
      <c r="H180" s="272">
        <v>44</v>
      </c>
      <c r="I180" s="104"/>
      <c r="J180" s="41">
        <v>1</v>
      </c>
      <c r="K180" s="41"/>
      <c r="L180" s="41">
        <v>40</v>
      </c>
      <c r="M180" s="41"/>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41</v>
      </c>
      <c r="E185" s="108">
        <f>SUM(E178:E184)</f>
        <v>0</v>
      </c>
      <c r="F185" s="108">
        <f>SUM(F178:F184)</f>
        <v>0</v>
      </c>
      <c r="G185" s="212">
        <f t="shared" ref="G185:O185" si="20">SUM(G178:G184)</f>
        <v>41</v>
      </c>
      <c r="H185" s="273">
        <f t="shared" si="20"/>
        <v>44</v>
      </c>
      <c r="I185" s="107">
        <f t="shared" si="20"/>
        <v>0</v>
      </c>
      <c r="J185" s="108">
        <f t="shared" si="20"/>
        <v>1</v>
      </c>
      <c r="K185" s="108">
        <f t="shared" si="20"/>
        <v>0</v>
      </c>
      <c r="L185" s="108">
        <f t="shared" si="20"/>
        <v>40</v>
      </c>
      <c r="M185" s="108">
        <f t="shared" si="20"/>
        <v>0</v>
      </c>
      <c r="N185" s="108">
        <f t="shared" si="20"/>
        <v>0</v>
      </c>
      <c r="O185" s="109">
        <f t="shared" si="20"/>
        <v>0</v>
      </c>
    </row>
    <row r="186" spans="1:15" ht="21" customHeight="1" thickBot="1"/>
    <row r="187" spans="1:15" ht="19.5" customHeight="1">
      <c r="A187" s="1758" t="s">
        <v>117</v>
      </c>
      <c r="B187" s="1751" t="s">
        <v>109</v>
      </c>
      <c r="C187" s="1398" t="s">
        <v>9</v>
      </c>
      <c r="D187" s="1400" t="s">
        <v>118</v>
      </c>
      <c r="E187" s="1741"/>
      <c r="F187" s="1741"/>
      <c r="G187" s="1742"/>
      <c r="H187" s="174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405" t="s">
        <v>290</v>
      </c>
      <c r="B189" s="1744"/>
      <c r="C189" s="278">
        <v>2014</v>
      </c>
      <c r="D189" s="125"/>
      <c r="E189" s="101"/>
      <c r="F189" s="101"/>
      <c r="G189" s="279">
        <f>SUM(D189:F189)</f>
        <v>0</v>
      </c>
      <c r="H189" s="100"/>
      <c r="I189" s="101"/>
      <c r="J189" s="101"/>
      <c r="K189" s="101"/>
      <c r="L189" s="126"/>
    </row>
    <row r="190" spans="1:15">
      <c r="A190" s="1407"/>
      <c r="B190" s="1745"/>
      <c r="C190" s="74">
        <v>2015</v>
      </c>
      <c r="D190" s="40"/>
      <c r="E190" s="41"/>
      <c r="F190" s="41"/>
      <c r="G190" s="279">
        <f t="shared" ref="G190:G195" si="21">SUM(D190:F190)</f>
        <v>0</v>
      </c>
      <c r="H190" s="104"/>
      <c r="I190" s="41"/>
      <c r="J190" s="41"/>
      <c r="K190" s="41"/>
      <c r="L190" s="85"/>
    </row>
    <row r="191" spans="1:15">
      <c r="A191" s="1407"/>
      <c r="B191" s="1745"/>
      <c r="C191" s="74">
        <v>2016</v>
      </c>
      <c r="D191" s="40">
        <v>1060</v>
      </c>
      <c r="E191" s="41">
        <v>0</v>
      </c>
      <c r="F191" s="41">
        <v>0</v>
      </c>
      <c r="G191" s="279">
        <f t="shared" si="21"/>
        <v>1060</v>
      </c>
      <c r="H191" s="104"/>
      <c r="I191" s="41"/>
      <c r="J191" s="41"/>
      <c r="K191" s="41"/>
      <c r="L191" s="85">
        <v>1060</v>
      </c>
    </row>
    <row r="192" spans="1:15">
      <c r="A192" s="1407"/>
      <c r="B192" s="1745"/>
      <c r="C192" s="74">
        <v>2017</v>
      </c>
      <c r="D192" s="40"/>
      <c r="E192" s="41"/>
      <c r="F192" s="41"/>
      <c r="G192" s="279">
        <f t="shared" si="21"/>
        <v>0</v>
      </c>
      <c r="H192" s="104"/>
      <c r="I192" s="41"/>
      <c r="J192" s="41"/>
      <c r="K192" s="41"/>
      <c r="L192" s="85"/>
    </row>
    <row r="193" spans="1:14">
      <c r="A193" s="1407"/>
      <c r="B193" s="1745"/>
      <c r="C193" s="74">
        <v>2018</v>
      </c>
      <c r="D193" s="40"/>
      <c r="E193" s="41"/>
      <c r="F193" s="41"/>
      <c r="G193" s="279">
        <f t="shared" si="21"/>
        <v>0</v>
      </c>
      <c r="H193" s="104"/>
      <c r="I193" s="41"/>
      <c r="J193" s="41"/>
      <c r="K193" s="41"/>
      <c r="L193" s="85"/>
    </row>
    <row r="194" spans="1:14">
      <c r="A194" s="1407"/>
      <c r="B194" s="1745"/>
      <c r="C194" s="74">
        <v>2019</v>
      </c>
      <c r="D194" s="40"/>
      <c r="E194" s="41"/>
      <c r="F194" s="41"/>
      <c r="G194" s="279">
        <f t="shared" si="21"/>
        <v>0</v>
      </c>
      <c r="H194" s="104"/>
      <c r="I194" s="41"/>
      <c r="J194" s="41"/>
      <c r="K194" s="41"/>
      <c r="L194" s="85"/>
    </row>
    <row r="195" spans="1:14">
      <c r="A195" s="1407"/>
      <c r="B195" s="1745"/>
      <c r="C195" s="74">
        <v>2020</v>
      </c>
      <c r="D195" s="40"/>
      <c r="E195" s="41"/>
      <c r="F195" s="41"/>
      <c r="G195" s="279">
        <f t="shared" si="21"/>
        <v>0</v>
      </c>
      <c r="H195" s="104"/>
      <c r="I195" s="41"/>
      <c r="J195" s="41"/>
      <c r="K195" s="41"/>
      <c r="L195" s="85"/>
    </row>
    <row r="196" spans="1:14" ht="15" thickBot="1">
      <c r="A196" s="1409"/>
      <c r="B196" s="1746"/>
      <c r="C196" s="128" t="s">
        <v>13</v>
      </c>
      <c r="D196" s="131">
        <f t="shared" ref="D196:L196" si="22">SUM(D189:D195)</f>
        <v>1060</v>
      </c>
      <c r="E196" s="108">
        <f t="shared" si="22"/>
        <v>0</v>
      </c>
      <c r="F196" s="108">
        <f t="shared" si="22"/>
        <v>0</v>
      </c>
      <c r="G196" s="280">
        <f t="shared" si="22"/>
        <v>1060</v>
      </c>
      <c r="H196" s="107">
        <f t="shared" si="22"/>
        <v>0</v>
      </c>
      <c r="I196" s="108">
        <f t="shared" si="22"/>
        <v>0</v>
      </c>
      <c r="J196" s="108">
        <f t="shared" si="22"/>
        <v>0</v>
      </c>
      <c r="K196" s="108">
        <f t="shared" si="22"/>
        <v>0</v>
      </c>
      <c r="L196" s="109">
        <f t="shared" si="22"/>
        <v>1060</v>
      </c>
    </row>
    <row r="197" spans="1:14" ht="10.5" customHeight="1"/>
    <row r="198" spans="1:14" ht="6.75" customHeight="1"/>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895" t="s">
        <v>129</v>
      </c>
      <c r="B201" s="285" t="s">
        <v>109</v>
      </c>
      <c r="C201" s="286" t="s">
        <v>9</v>
      </c>
      <c r="D201" s="828" t="s">
        <v>130</v>
      </c>
      <c r="E201" s="288" t="s">
        <v>131</v>
      </c>
      <c r="F201" s="288" t="s">
        <v>132</v>
      </c>
      <c r="G201" s="286" t="s">
        <v>133</v>
      </c>
      <c r="H201" s="896" t="s">
        <v>134</v>
      </c>
      <c r="I201" s="829" t="s">
        <v>135</v>
      </c>
      <c r="J201" s="830" t="s">
        <v>136</v>
      </c>
      <c r="K201" s="288" t="s">
        <v>137</v>
      </c>
      <c r="L201" s="292" t="s">
        <v>138</v>
      </c>
    </row>
    <row r="202" spans="1:14" ht="15" customHeight="1">
      <c r="A202" s="1387" t="s">
        <v>179</v>
      </c>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897" t="s">
        <v>139</v>
      </c>
      <c r="B212" s="307" t="s">
        <v>140</v>
      </c>
      <c r="C212" s="308">
        <v>2014</v>
      </c>
      <c r="D212" s="309">
        <v>2015</v>
      </c>
      <c r="E212" s="309">
        <v>2016</v>
      </c>
      <c r="F212" s="309">
        <v>2017</v>
      </c>
      <c r="G212" s="309">
        <v>2018</v>
      </c>
      <c r="H212" s="309">
        <v>2019</v>
      </c>
      <c r="I212" s="310">
        <v>2020</v>
      </c>
    </row>
    <row r="213" spans="1:12" ht="21" customHeight="1">
      <c r="A213" t="s">
        <v>141</v>
      </c>
      <c r="B213" s="1755" t="s">
        <v>291</v>
      </c>
      <c r="C213" s="73"/>
      <c r="D213" s="127"/>
      <c r="E213" s="418">
        <f>SUM(E214:E217)</f>
        <v>371190.02999999997</v>
      </c>
      <c r="F213" s="127"/>
      <c r="G213" s="127"/>
      <c r="H213" s="127"/>
      <c r="I213" s="311"/>
    </row>
    <row r="214" spans="1:12" ht="27" customHeight="1">
      <c r="A214" t="s">
        <v>142</v>
      </c>
      <c r="B214" s="1756"/>
      <c r="C214" s="73"/>
      <c r="D214" s="127"/>
      <c r="E214" s="419">
        <v>291285.38</v>
      </c>
      <c r="F214" s="127"/>
      <c r="G214" s="127"/>
      <c r="H214" s="127"/>
      <c r="I214" s="311"/>
    </row>
    <row r="215" spans="1:12" ht="27" customHeight="1">
      <c r="A215" t="s">
        <v>143</v>
      </c>
      <c r="B215" s="1756"/>
      <c r="C215" s="73"/>
      <c r="D215" s="127"/>
      <c r="E215" s="419">
        <v>0</v>
      </c>
      <c r="F215" s="127"/>
      <c r="G215" s="127"/>
      <c r="H215" s="127"/>
      <c r="I215" s="311"/>
    </row>
    <row r="216" spans="1:12" ht="27" customHeight="1">
      <c r="A216" t="s">
        <v>144</v>
      </c>
      <c r="B216" s="1756"/>
      <c r="C216" s="73"/>
      <c r="D216" s="127"/>
      <c r="E216" s="419">
        <v>40047.230000000003</v>
      </c>
      <c r="F216" s="127"/>
      <c r="G216" s="127"/>
      <c r="H216" s="127"/>
      <c r="I216" s="311"/>
    </row>
    <row r="217" spans="1:12" ht="27" customHeight="1">
      <c r="A217" t="s">
        <v>145</v>
      </c>
      <c r="B217" s="1756"/>
      <c r="C217" s="73"/>
      <c r="D217" s="127"/>
      <c r="E217" s="419">
        <v>39857.42</v>
      </c>
      <c r="F217" s="127"/>
      <c r="G217" s="127"/>
      <c r="H217" s="127"/>
      <c r="I217" s="311"/>
    </row>
    <row r="218" spans="1:12" ht="57" customHeight="1">
      <c r="A218" s="31" t="s">
        <v>146</v>
      </c>
      <c r="B218" s="1756"/>
      <c r="C218" s="73"/>
      <c r="D218" s="127"/>
      <c r="E218" s="418">
        <v>186613.39</v>
      </c>
      <c r="F218" s="127"/>
      <c r="G218" s="127"/>
      <c r="H218" s="127"/>
      <c r="I218" s="311"/>
    </row>
    <row r="219" spans="1:12" ht="60" customHeight="1" thickBot="1">
      <c r="A219" s="312"/>
      <c r="B219" s="1757"/>
      <c r="C219" s="45" t="s">
        <v>13</v>
      </c>
      <c r="D219" s="313">
        <f>SUM(D214:D218)</f>
        <v>0</v>
      </c>
      <c r="E219" s="344">
        <f>SUM(E213,E218)</f>
        <v>557803.41999999993</v>
      </c>
      <c r="F219" s="313">
        <f t="shared" ref="F219:I219" si="24">SUM(F214:F218)</f>
        <v>0</v>
      </c>
      <c r="G219" s="313">
        <f t="shared" si="24"/>
        <v>0</v>
      </c>
      <c r="H219" s="313">
        <f t="shared" si="24"/>
        <v>0</v>
      </c>
      <c r="I219" s="313">
        <f t="shared" si="24"/>
        <v>0</v>
      </c>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Y227"/>
  <sheetViews>
    <sheetView workbookViewId="0">
      <selection sqref="A1:XFD1048576"/>
    </sheetView>
  </sheetViews>
  <sheetFormatPr defaultColWidth="8.88671875" defaultRowHeight="14.4"/>
  <cols>
    <col min="1" max="1" width="91" customWidth="1"/>
    <col min="2" max="2" width="29.44140625" customWidth="1"/>
    <col min="3" max="3" width="16.109375" customWidth="1"/>
    <col min="4" max="7" width="17.6640625" customWidth="1"/>
    <col min="8" max="8" width="14.44140625" customWidth="1"/>
    <col min="9" max="9" width="16.6640625" customWidth="1"/>
    <col min="10" max="10" width="15.88671875" customWidth="1"/>
    <col min="11" max="11" width="17.44140625" customWidth="1"/>
    <col min="12" max="12" width="15.44140625" customWidth="1"/>
    <col min="13" max="13" width="14.5546875" customWidth="1"/>
    <col min="14" max="14" width="14" customWidth="1"/>
    <col min="15" max="15" width="13.5546875" customWidth="1"/>
    <col min="16" max="25" width="13.6640625" customWidth="1"/>
  </cols>
  <sheetData>
    <row r="1" spans="1:25" s="2" customFormat="1" ht="31.2">
      <c r="A1" s="1" t="s">
        <v>0</v>
      </c>
      <c r="B1" s="1470" t="s">
        <v>371</v>
      </c>
      <c r="C1" s="1471"/>
      <c r="D1" s="1471"/>
      <c r="E1" s="1471"/>
      <c r="F1" s="1471"/>
    </row>
    <row r="2" spans="1:25" s="2" customFormat="1" ht="20.100000000000001" customHeight="1" thickBot="1"/>
    <row r="3" spans="1:25" s="5" customFormat="1" ht="20.100000000000001" customHeight="1">
      <c r="A3" s="898" t="s">
        <v>2</v>
      </c>
      <c r="B3" s="899"/>
      <c r="C3" s="899"/>
      <c r="D3" s="899"/>
      <c r="E3" s="899"/>
      <c r="F3" s="1759"/>
      <c r="G3" s="1759"/>
      <c r="H3" s="1759"/>
      <c r="I3" s="1759"/>
      <c r="J3" s="1759"/>
      <c r="K3" s="1759"/>
      <c r="L3" s="1759"/>
      <c r="M3" s="1759"/>
      <c r="N3" s="1759"/>
      <c r="O3" s="1760"/>
    </row>
    <row r="4" spans="1:25" s="5" customFormat="1" ht="20.100000000000001" customHeight="1">
      <c r="A4" s="1474" t="s">
        <v>3</v>
      </c>
      <c r="B4" s="1475"/>
      <c r="C4" s="1475"/>
      <c r="D4" s="1475"/>
      <c r="E4" s="1475"/>
      <c r="F4" s="1475"/>
      <c r="G4" s="1475"/>
      <c r="H4" s="1475"/>
      <c r="I4" s="1475"/>
      <c r="J4" s="1475"/>
      <c r="K4" s="1475"/>
      <c r="L4" s="1475"/>
      <c r="M4" s="1475"/>
      <c r="N4" s="1475"/>
      <c r="O4" s="1476"/>
    </row>
    <row r="5" spans="1:25" s="5" customFormat="1" ht="20.100000000000001" customHeight="1">
      <c r="A5" s="1474"/>
      <c r="B5" s="1475"/>
      <c r="C5" s="1475"/>
      <c r="D5" s="1475"/>
      <c r="E5" s="1475"/>
      <c r="F5" s="1475"/>
      <c r="G5" s="1475"/>
      <c r="H5" s="1475"/>
      <c r="I5" s="1475"/>
      <c r="J5" s="1475"/>
      <c r="K5" s="1475"/>
      <c r="L5" s="1475"/>
      <c r="M5" s="1475"/>
      <c r="N5" s="1475"/>
      <c r="O5" s="1476"/>
    </row>
    <row r="6" spans="1:25" s="5" customFormat="1" ht="20.100000000000001" customHeight="1">
      <c r="A6" s="1474"/>
      <c r="B6" s="1475"/>
      <c r="C6" s="1475"/>
      <c r="D6" s="1475"/>
      <c r="E6" s="1475"/>
      <c r="F6" s="1475"/>
      <c r="G6" s="1475"/>
      <c r="H6" s="1475"/>
      <c r="I6" s="1475"/>
      <c r="J6" s="1475"/>
      <c r="K6" s="1475"/>
      <c r="L6" s="1475"/>
      <c r="M6" s="1475"/>
      <c r="N6" s="1475"/>
      <c r="O6" s="1476"/>
    </row>
    <row r="7" spans="1:25" s="5" customFormat="1" ht="20.100000000000001" customHeight="1">
      <c r="A7" s="1474"/>
      <c r="B7" s="1475"/>
      <c r="C7" s="1475"/>
      <c r="D7" s="1475"/>
      <c r="E7" s="1475"/>
      <c r="F7" s="1475"/>
      <c r="G7" s="1475"/>
      <c r="H7" s="1475"/>
      <c r="I7" s="1475"/>
      <c r="J7" s="1475"/>
      <c r="K7" s="1475"/>
      <c r="L7" s="1475"/>
      <c r="M7" s="1475"/>
      <c r="N7" s="1475"/>
      <c r="O7" s="1476"/>
    </row>
    <row r="8" spans="1:25" s="5" customFormat="1" ht="20.100000000000001" customHeight="1">
      <c r="A8" s="1474"/>
      <c r="B8" s="1475"/>
      <c r="C8" s="1475"/>
      <c r="D8" s="1475"/>
      <c r="E8" s="1475"/>
      <c r="F8" s="1475"/>
      <c r="G8" s="1475"/>
      <c r="H8" s="1475"/>
      <c r="I8" s="1475"/>
      <c r="J8" s="1475"/>
      <c r="K8" s="1475"/>
      <c r="L8" s="1475"/>
      <c r="M8" s="1475"/>
      <c r="N8" s="1475"/>
      <c r="O8" s="1476"/>
    </row>
    <row r="9" spans="1:25" s="5" customFormat="1" ht="20.100000000000001" customHeight="1">
      <c r="A9" s="1474"/>
      <c r="B9" s="1475"/>
      <c r="C9" s="1475"/>
      <c r="D9" s="1475"/>
      <c r="E9" s="1475"/>
      <c r="F9" s="1475"/>
      <c r="G9" s="1475"/>
      <c r="H9" s="1475"/>
      <c r="I9" s="1475"/>
      <c r="J9" s="1475"/>
      <c r="K9" s="1475"/>
      <c r="L9" s="1475"/>
      <c r="M9" s="1475"/>
      <c r="N9" s="1475"/>
      <c r="O9" s="1476"/>
    </row>
    <row r="10" spans="1:25" s="5" customFormat="1" ht="87" customHeight="1" thickBot="1">
      <c r="A10" s="1477"/>
      <c r="B10" s="1478"/>
      <c r="C10" s="1478"/>
      <c r="D10" s="1478"/>
      <c r="E10" s="1478"/>
      <c r="F10" s="1478"/>
      <c r="G10" s="1478"/>
      <c r="H10" s="1478"/>
      <c r="I10" s="1478"/>
      <c r="J10" s="1478"/>
      <c r="K10" s="1478"/>
      <c r="L10" s="1478"/>
      <c r="M10" s="1478"/>
      <c r="N10" s="1478"/>
      <c r="O10" s="1479"/>
    </row>
    <row r="11" spans="1:25" s="2" customFormat="1" ht="20.100000000000001" customHeight="1"/>
    <row r="13" spans="1:25" ht="21">
      <c r="A13" s="6" t="s">
        <v>4</v>
      </c>
      <c r="B13" s="6"/>
      <c r="C13" s="7"/>
      <c r="D13" s="7"/>
      <c r="E13" s="7"/>
      <c r="F13" s="7"/>
      <c r="G13" s="7"/>
      <c r="H13" s="7"/>
      <c r="I13" s="7"/>
      <c r="J13" s="7"/>
      <c r="K13" s="7"/>
      <c r="L13" s="7"/>
      <c r="M13" s="7"/>
      <c r="N13" s="7"/>
      <c r="O13" s="7"/>
    </row>
    <row r="14" spans="1:25" ht="15" thickBot="1">
      <c r="P14" s="8"/>
      <c r="Q14" s="8"/>
      <c r="R14" s="8"/>
      <c r="S14" s="8"/>
      <c r="T14" s="8"/>
      <c r="U14" s="8"/>
      <c r="V14" s="8"/>
      <c r="W14" s="8"/>
      <c r="X14" s="8"/>
    </row>
    <row r="15" spans="1:25" s="19" customFormat="1" ht="22.5" customHeight="1">
      <c r="A15" s="900"/>
      <c r="B15" s="901"/>
      <c r="C15" s="11"/>
      <c r="D15" s="1713" t="s">
        <v>5</v>
      </c>
      <c r="E15" s="1761"/>
      <c r="F15" s="1761"/>
      <c r="G15" s="1761"/>
      <c r="H15" s="835"/>
      <c r="I15" s="13" t="s">
        <v>6</v>
      </c>
      <c r="J15" s="14"/>
      <c r="K15" s="14"/>
      <c r="L15" s="14"/>
      <c r="M15" s="14"/>
      <c r="N15" s="14"/>
      <c r="O15" s="15"/>
      <c r="P15" s="16"/>
      <c r="Q15" s="17"/>
      <c r="R15" s="18"/>
      <c r="S15" s="18"/>
      <c r="T15" s="18"/>
      <c r="U15" s="18"/>
      <c r="V15" s="18"/>
      <c r="W15" s="16"/>
      <c r="X15" s="16"/>
      <c r="Y15" s="17"/>
    </row>
    <row r="16" spans="1:25" s="31" customFormat="1" ht="129" customHeight="1">
      <c r="A16" s="373"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1407" t="s">
        <v>372</v>
      </c>
      <c r="B17" s="13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387"/>
      <c r="B18" s="138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1387"/>
      <c r="B19" s="1388"/>
      <c r="C19" s="39">
        <v>2016</v>
      </c>
      <c r="D19" s="40">
        <v>15</v>
      </c>
      <c r="E19" s="41"/>
      <c r="F19" s="41">
        <v>1</v>
      </c>
      <c r="G19" s="35">
        <f t="shared" si="0"/>
        <v>16</v>
      </c>
      <c r="H19" s="42"/>
      <c r="I19" s="41">
        <v>14</v>
      </c>
      <c r="J19" s="41"/>
      <c r="K19" s="41"/>
      <c r="L19" s="41"/>
      <c r="M19" s="41">
        <v>1</v>
      </c>
      <c r="N19" s="41"/>
      <c r="O19" s="43">
        <v>1</v>
      </c>
      <c r="P19" s="38"/>
      <c r="Q19" s="38"/>
      <c r="R19" s="38"/>
      <c r="S19" s="38"/>
      <c r="T19" s="38"/>
      <c r="U19" s="38"/>
      <c r="V19" s="38"/>
      <c r="W19" s="38"/>
      <c r="X19" s="38"/>
      <c r="Y19" s="38"/>
    </row>
    <row r="20" spans="1:25">
      <c r="A20" s="1387"/>
      <c r="B20" s="138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1387"/>
      <c r="B21" s="138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1387"/>
      <c r="B22" s="138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1387"/>
      <c r="B23" s="138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1389"/>
      <c r="B24" s="1390"/>
      <c r="C24" s="45" t="s">
        <v>13</v>
      </c>
      <c r="D24" s="46">
        <f>SUM(D17:D23)</f>
        <v>15</v>
      </c>
      <c r="E24" s="47">
        <f>SUM(E17:E23)</f>
        <v>0</v>
      </c>
      <c r="F24" s="47">
        <f>SUM(F17:F23)</f>
        <v>1</v>
      </c>
      <c r="G24" s="48">
        <f>SUM(D24:F24)</f>
        <v>16</v>
      </c>
      <c r="H24" s="49">
        <f>SUM(H17:H23)</f>
        <v>0</v>
      </c>
      <c r="I24" s="50">
        <f>SUM(I17:I23)</f>
        <v>14</v>
      </c>
      <c r="J24" s="50">
        <f t="shared" ref="J24:N24" si="1">SUM(J17:J23)</f>
        <v>0</v>
      </c>
      <c r="K24" s="50">
        <f t="shared" si="1"/>
        <v>0</v>
      </c>
      <c r="L24" s="50">
        <f t="shared" si="1"/>
        <v>0</v>
      </c>
      <c r="M24" s="50">
        <f t="shared" si="1"/>
        <v>1</v>
      </c>
      <c r="N24" s="50">
        <f t="shared" si="1"/>
        <v>0</v>
      </c>
      <c r="O24" s="51">
        <f>SUM(O17:O23)</f>
        <v>1</v>
      </c>
      <c r="P24" s="38"/>
      <c r="Q24" s="38"/>
      <c r="R24" s="38"/>
      <c r="S24" s="38"/>
      <c r="T24" s="38"/>
      <c r="U24" s="38"/>
      <c r="V24" s="38"/>
      <c r="W24" s="38"/>
      <c r="X24" s="38"/>
      <c r="Y24" s="38"/>
    </row>
    <row r="25" spans="1:25" ht="15" thickBot="1">
      <c r="C25" s="52"/>
      <c r="H25" s="8"/>
      <c r="I25" s="8"/>
      <c r="J25" s="8"/>
      <c r="K25" s="8"/>
      <c r="L25" s="8"/>
      <c r="M25" s="8"/>
      <c r="N25" s="8"/>
      <c r="O25" s="8"/>
      <c r="P25" s="8"/>
      <c r="Q25" s="8"/>
    </row>
    <row r="26" spans="1:25" s="19" customFormat="1" ht="30.75" customHeight="1">
      <c r="A26" s="900"/>
      <c r="B26" s="901"/>
      <c r="C26" s="53"/>
      <c r="D26" s="1715" t="s">
        <v>5</v>
      </c>
      <c r="E26" s="1762"/>
      <c r="F26" s="1762"/>
      <c r="G26" s="1763"/>
      <c r="H26" s="16"/>
      <c r="I26" s="17"/>
      <c r="J26" s="18"/>
      <c r="K26" s="18"/>
      <c r="L26" s="18"/>
      <c r="M26" s="18"/>
      <c r="N26" s="18"/>
      <c r="O26" s="16"/>
      <c r="P26" s="16"/>
    </row>
    <row r="27" spans="1:25" s="31" customFormat="1" ht="93" customHeight="1">
      <c r="A27" s="54" t="s">
        <v>22</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1764" t="s">
        <v>373</v>
      </c>
      <c r="B28" s="1388"/>
      <c r="C28" s="58">
        <v>2014</v>
      </c>
      <c r="D28" s="36"/>
      <c r="E28" s="34"/>
      <c r="F28" s="34"/>
      <c r="G28" s="59">
        <f>SUM(D28:F28)</f>
        <v>0</v>
      </c>
      <c r="H28" s="38"/>
      <c r="I28" s="38"/>
      <c r="J28" s="38"/>
      <c r="K28" s="38"/>
      <c r="L28" s="38"/>
      <c r="M28" s="38"/>
      <c r="N28" s="38"/>
      <c r="O28" s="38"/>
      <c r="P28" s="38"/>
      <c r="Q28" s="8"/>
    </row>
    <row r="29" spans="1:25">
      <c r="A29" s="1387"/>
      <c r="B29" s="1388"/>
      <c r="C29" s="60">
        <v>2015</v>
      </c>
      <c r="D29" s="42"/>
      <c r="E29" s="41"/>
      <c r="F29" s="41"/>
      <c r="G29" s="59">
        <f t="shared" ref="G29:G35" si="2">SUM(D29:F29)</f>
        <v>0</v>
      </c>
      <c r="H29" s="38"/>
      <c r="I29" s="38"/>
      <c r="J29" s="38"/>
      <c r="K29" s="38"/>
      <c r="L29" s="38"/>
      <c r="M29" s="38"/>
      <c r="N29" s="38"/>
      <c r="O29" s="38"/>
      <c r="P29" s="38"/>
      <c r="Q29" s="8"/>
    </row>
    <row r="30" spans="1:25">
      <c r="A30" s="1387"/>
      <c r="B30" s="1388"/>
      <c r="C30" s="60">
        <v>2016</v>
      </c>
      <c r="D30" s="42">
        <v>40250</v>
      </c>
      <c r="E30" s="41"/>
      <c r="F30" s="41">
        <v>1000</v>
      </c>
      <c r="G30" s="59">
        <f t="shared" si="2"/>
        <v>41250</v>
      </c>
      <c r="H30" s="38"/>
      <c r="I30" s="38"/>
      <c r="J30" s="38"/>
      <c r="K30" s="38"/>
      <c r="L30" s="38"/>
      <c r="M30" s="38"/>
      <c r="N30" s="38"/>
      <c r="O30" s="38"/>
      <c r="P30" s="38"/>
      <c r="Q30" s="8"/>
    </row>
    <row r="31" spans="1:25">
      <c r="A31" s="1387"/>
      <c r="B31" s="1388"/>
      <c r="C31" s="60">
        <v>2017</v>
      </c>
      <c r="D31" s="42"/>
      <c r="E31" s="41"/>
      <c r="F31" s="41"/>
      <c r="G31" s="59">
        <f t="shared" si="2"/>
        <v>0</v>
      </c>
      <c r="H31" s="38"/>
      <c r="I31" s="38"/>
      <c r="J31" s="38"/>
      <c r="K31" s="38"/>
      <c r="L31" s="38"/>
      <c r="M31" s="38"/>
      <c r="N31" s="38"/>
      <c r="O31" s="38"/>
      <c r="P31" s="38"/>
      <c r="Q31" s="8"/>
    </row>
    <row r="32" spans="1:25">
      <c r="A32" s="1387"/>
      <c r="B32" s="1388"/>
      <c r="C32" s="60">
        <v>2018</v>
      </c>
      <c r="D32" s="42"/>
      <c r="E32" s="41"/>
      <c r="F32" s="41"/>
      <c r="G32" s="59">
        <f>SUM(D32:F32)</f>
        <v>0</v>
      </c>
      <c r="H32" s="38"/>
      <c r="I32" s="38"/>
      <c r="J32" s="38"/>
      <c r="K32" s="38"/>
      <c r="L32" s="38"/>
      <c r="M32" s="38"/>
      <c r="N32" s="38"/>
      <c r="O32" s="38"/>
      <c r="P32" s="38"/>
      <c r="Q32" s="8"/>
    </row>
    <row r="33" spans="1:17">
      <c r="A33" s="1387"/>
      <c r="B33" s="1388"/>
      <c r="C33" s="61">
        <v>2019</v>
      </c>
      <c r="D33" s="42"/>
      <c r="E33" s="41"/>
      <c r="F33" s="41"/>
      <c r="G33" s="59">
        <f t="shared" si="2"/>
        <v>0</v>
      </c>
      <c r="H33" s="38"/>
      <c r="I33" s="38"/>
      <c r="J33" s="38"/>
      <c r="K33" s="38"/>
      <c r="L33" s="38"/>
      <c r="M33" s="38"/>
      <c r="N33" s="38"/>
      <c r="O33" s="38"/>
      <c r="P33" s="38"/>
      <c r="Q33" s="8"/>
    </row>
    <row r="34" spans="1:17">
      <c r="A34" s="1387"/>
      <c r="B34" s="1388"/>
      <c r="C34" s="60">
        <v>2020</v>
      </c>
      <c r="D34" s="42"/>
      <c r="E34" s="41"/>
      <c r="F34" s="41"/>
      <c r="G34" s="59">
        <f t="shared" si="2"/>
        <v>0</v>
      </c>
      <c r="H34" s="38"/>
      <c r="I34" s="38"/>
      <c r="J34" s="38"/>
      <c r="K34" s="38"/>
      <c r="L34" s="38"/>
      <c r="M34" s="38"/>
      <c r="N34" s="38"/>
      <c r="O34" s="38"/>
      <c r="P34" s="38"/>
      <c r="Q34" s="8"/>
    </row>
    <row r="35" spans="1:17" ht="20.25" customHeight="1" thickBot="1">
      <c r="A35" s="1389"/>
      <c r="B35" s="1390"/>
      <c r="C35" s="62" t="s">
        <v>13</v>
      </c>
      <c r="D35" s="49">
        <f>SUM(D28:D34)</f>
        <v>40250</v>
      </c>
      <c r="E35" s="47">
        <f>SUM(E28:E34)</f>
        <v>0</v>
      </c>
      <c r="F35" s="47">
        <f>SUM(F28:F34)</f>
        <v>1000</v>
      </c>
      <c r="G35" s="51">
        <f t="shared" si="2"/>
        <v>41250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23</v>
      </c>
      <c r="B37" s="64"/>
      <c r="C37" s="65"/>
      <c r="D37" s="65"/>
      <c r="E37" s="65"/>
      <c r="F37" s="38"/>
      <c r="G37" s="38"/>
      <c r="H37" s="38"/>
      <c r="I37" s="66"/>
      <c r="J37" s="66"/>
      <c r="K37" s="66"/>
    </row>
    <row r="38" spans="1:17" ht="12.75" customHeight="1" thickBot="1">
      <c r="G38" s="38"/>
      <c r="H38" s="38"/>
    </row>
    <row r="39" spans="1:17" ht="88.5" customHeight="1">
      <c r="A39" s="872" t="s">
        <v>24</v>
      </c>
      <c r="B39" s="873" t="s">
        <v>8</v>
      </c>
      <c r="C39" s="69" t="s">
        <v>9</v>
      </c>
      <c r="D39" s="836" t="s">
        <v>25</v>
      </c>
      <c r="E39" s="71" t="s">
        <v>26</v>
      </c>
      <c r="F39" s="72"/>
      <c r="G39" s="30"/>
      <c r="H39" s="30"/>
    </row>
    <row r="40" spans="1:17">
      <c r="A40" s="1407"/>
      <c r="B40" s="1388"/>
      <c r="C40" s="73">
        <v>2014</v>
      </c>
      <c r="D40" s="33"/>
      <c r="E40" s="32"/>
      <c r="F40" s="8"/>
      <c r="G40" s="38"/>
      <c r="H40" s="38"/>
    </row>
    <row r="41" spans="1:17">
      <c r="A41" s="1387"/>
      <c r="B41" s="1388"/>
      <c r="C41" s="74">
        <v>2015</v>
      </c>
      <c r="D41" s="40"/>
      <c r="E41" s="39"/>
      <c r="F41" s="8"/>
      <c r="G41" s="38"/>
      <c r="H41" s="38"/>
    </row>
    <row r="42" spans="1:17">
      <c r="A42" s="1387"/>
      <c r="B42" s="1388"/>
      <c r="C42" s="74">
        <v>2016</v>
      </c>
      <c r="D42" s="902" t="s">
        <v>374</v>
      </c>
      <c r="E42" s="903" t="s">
        <v>375</v>
      </c>
      <c r="F42" s="8"/>
      <c r="G42" s="38"/>
      <c r="H42" s="38"/>
    </row>
    <row r="43" spans="1:17">
      <c r="A43" s="1387"/>
      <c r="B43" s="1388"/>
      <c r="C43" s="74">
        <v>2017</v>
      </c>
      <c r="D43" s="40"/>
      <c r="E43" s="39"/>
      <c r="F43" s="8"/>
      <c r="G43" s="38"/>
      <c r="H43" s="38"/>
    </row>
    <row r="44" spans="1:17">
      <c r="A44" s="1387"/>
      <c r="B44" s="1388"/>
      <c r="C44" s="74">
        <v>2018</v>
      </c>
      <c r="D44" s="40"/>
      <c r="E44" s="39"/>
      <c r="F44" s="8"/>
      <c r="G44" s="38"/>
      <c r="H44" s="38"/>
    </row>
    <row r="45" spans="1:17">
      <c r="A45" s="1387"/>
      <c r="B45" s="1388"/>
      <c r="C45" s="74">
        <v>2019</v>
      </c>
      <c r="D45" s="40"/>
      <c r="E45" s="39"/>
      <c r="F45" s="8"/>
      <c r="G45" s="38"/>
      <c r="H45" s="38"/>
    </row>
    <row r="46" spans="1:17">
      <c r="A46" s="1387"/>
      <c r="B46" s="1388"/>
      <c r="C46" s="74">
        <v>2020</v>
      </c>
      <c r="D46" s="40"/>
      <c r="E46" s="39"/>
      <c r="F46" s="8"/>
      <c r="G46" s="38"/>
      <c r="H46" s="38"/>
    </row>
    <row r="47" spans="1:17" ht="15" thickBot="1">
      <c r="A47" s="1389"/>
      <c r="B47" s="1390"/>
      <c r="C47" s="45" t="s">
        <v>13</v>
      </c>
      <c r="D47" s="46">
        <f>SUM(D40:D46)</f>
        <v>0</v>
      </c>
      <c r="E47" s="75">
        <f>SUM(E40:E46)</f>
        <v>0</v>
      </c>
      <c r="F47" s="76"/>
      <c r="G47" s="38"/>
      <c r="H47" s="38"/>
    </row>
    <row r="48" spans="1:17" s="38" customFormat="1" ht="15" thickBot="1">
      <c r="A48" s="904"/>
      <c r="B48" s="78"/>
      <c r="C48" s="79"/>
    </row>
    <row r="49" spans="1:15" ht="83.25" customHeight="1">
      <c r="A49" s="838" t="s">
        <v>27</v>
      </c>
      <c r="B49" s="873" t="s">
        <v>8</v>
      </c>
      <c r="C49" s="81" t="s">
        <v>9</v>
      </c>
      <c r="D49" s="836" t="s">
        <v>28</v>
      </c>
      <c r="E49" s="82" t="s">
        <v>29</v>
      </c>
      <c r="F49" s="82" t="s">
        <v>30</v>
      </c>
      <c r="G49" s="82" t="s">
        <v>31</v>
      </c>
      <c r="H49" s="82" t="s">
        <v>32</v>
      </c>
      <c r="I49" s="82" t="s">
        <v>33</v>
      </c>
      <c r="J49" s="82" t="s">
        <v>34</v>
      </c>
      <c r="K49" s="83" t="s">
        <v>35</v>
      </c>
    </row>
    <row r="50" spans="1:15" ht="17.25" customHeight="1">
      <c r="A50" s="1405"/>
      <c r="B50" s="1412"/>
      <c r="C50" s="84" t="s">
        <v>36</v>
      </c>
      <c r="D50" s="33"/>
      <c r="E50" s="34"/>
      <c r="F50" s="34"/>
      <c r="G50" s="34"/>
      <c r="H50" s="34"/>
      <c r="I50" s="34"/>
      <c r="J50" s="34"/>
      <c r="K50" s="37"/>
    </row>
    <row r="51" spans="1:15" ht="15" customHeight="1">
      <c r="A51" s="1407"/>
      <c r="B51" s="1414"/>
      <c r="C51" s="74">
        <v>2014</v>
      </c>
      <c r="D51" s="40"/>
      <c r="E51" s="41"/>
      <c r="F51" s="41"/>
      <c r="G51" s="41"/>
      <c r="H51" s="41"/>
      <c r="I51" s="41"/>
      <c r="J51" s="41"/>
      <c r="K51" s="85"/>
    </row>
    <row r="52" spans="1:15">
      <c r="A52" s="1407"/>
      <c r="B52" s="1414"/>
      <c r="C52" s="74">
        <v>2015</v>
      </c>
      <c r="D52" s="40"/>
      <c r="E52" s="41"/>
      <c r="F52" s="41"/>
      <c r="G52" s="41"/>
      <c r="H52" s="41"/>
      <c r="I52" s="41"/>
      <c r="J52" s="41"/>
      <c r="K52" s="85"/>
    </row>
    <row r="53" spans="1:15">
      <c r="A53" s="1407"/>
      <c r="B53" s="1414"/>
      <c r="C53" s="74">
        <v>2016</v>
      </c>
      <c r="D53" s="40"/>
      <c r="E53" s="41"/>
      <c r="F53" s="41"/>
      <c r="G53" s="41"/>
      <c r="H53" s="41"/>
      <c r="I53" s="41"/>
      <c r="J53" s="41"/>
      <c r="K53" s="85"/>
    </row>
    <row r="54" spans="1:15">
      <c r="A54" s="1407"/>
      <c r="B54" s="1414"/>
      <c r="C54" s="74">
        <v>2017</v>
      </c>
      <c r="D54" s="40"/>
      <c r="E54" s="41"/>
      <c r="F54" s="41"/>
      <c r="G54" s="41"/>
      <c r="H54" s="41"/>
      <c r="I54" s="41"/>
      <c r="J54" s="41"/>
      <c r="K54" s="85"/>
    </row>
    <row r="55" spans="1:15">
      <c r="A55" s="1407"/>
      <c r="B55" s="1414"/>
      <c r="C55" s="74">
        <v>2018</v>
      </c>
      <c r="D55" s="40"/>
      <c r="E55" s="41"/>
      <c r="F55" s="41"/>
      <c r="G55" s="41"/>
      <c r="H55" s="41"/>
      <c r="I55" s="41"/>
      <c r="J55" s="41"/>
      <c r="K55" s="85"/>
    </row>
    <row r="56" spans="1:15">
      <c r="A56" s="1407"/>
      <c r="B56" s="1414"/>
      <c r="C56" s="74">
        <v>2019</v>
      </c>
      <c r="D56" s="40"/>
      <c r="E56" s="41"/>
      <c r="F56" s="41"/>
      <c r="G56" s="41"/>
      <c r="H56" s="41"/>
      <c r="I56" s="41"/>
      <c r="J56" s="41"/>
      <c r="K56" s="85"/>
    </row>
    <row r="57" spans="1:15">
      <c r="A57" s="1407"/>
      <c r="B57" s="1414"/>
      <c r="C57" s="74">
        <v>2020</v>
      </c>
      <c r="D57" s="40"/>
      <c r="E57" s="41"/>
      <c r="F57" s="41"/>
      <c r="G57" s="41"/>
      <c r="H57" s="41"/>
      <c r="I57" s="41"/>
      <c r="J57" s="41"/>
      <c r="K57" s="86"/>
    </row>
    <row r="58" spans="1:15" ht="20.25" customHeight="1" thickBot="1">
      <c r="A58" s="1409"/>
      <c r="B58" s="1416"/>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 thickBot="1"/>
    <row r="60" spans="1:15" ht="21" customHeight="1">
      <c r="A60" s="1765" t="s">
        <v>37</v>
      </c>
      <c r="B60" s="905"/>
      <c r="C60" s="1766" t="s">
        <v>9</v>
      </c>
      <c r="D60" s="1710" t="s">
        <v>38</v>
      </c>
      <c r="E60" s="814" t="s">
        <v>6</v>
      </c>
      <c r="F60" s="870"/>
      <c r="G60" s="870"/>
      <c r="H60" s="870"/>
      <c r="I60" s="870"/>
      <c r="J60" s="870"/>
      <c r="K60" s="870"/>
      <c r="L60" s="871"/>
    </row>
    <row r="61" spans="1:15" ht="115.5" customHeight="1">
      <c r="A61" s="1495"/>
      <c r="B61" s="91" t="s">
        <v>8</v>
      </c>
      <c r="C61" s="1497"/>
      <c r="D61" s="1469"/>
      <c r="E61" s="92" t="s">
        <v>14</v>
      </c>
      <c r="F61" s="93" t="s">
        <v>15</v>
      </c>
      <c r="G61" s="93" t="s">
        <v>16</v>
      </c>
      <c r="H61" s="94" t="s">
        <v>17</v>
      </c>
      <c r="I61" s="94" t="s">
        <v>18</v>
      </c>
      <c r="J61" s="95" t="s">
        <v>19</v>
      </c>
      <c r="K61" s="93" t="s">
        <v>20</v>
      </c>
      <c r="L61" s="96" t="s">
        <v>21</v>
      </c>
      <c r="M61" s="97"/>
      <c r="N61" s="8"/>
      <c r="O61" s="8"/>
    </row>
    <row r="62" spans="1:15">
      <c r="A62" s="1431"/>
      <c r="B62" s="1425"/>
      <c r="C62" s="98">
        <v>2014</v>
      </c>
      <c r="D62" s="99"/>
      <c r="E62" s="100"/>
      <c r="F62" s="101"/>
      <c r="G62" s="101"/>
      <c r="H62" s="101"/>
      <c r="I62" s="101"/>
      <c r="J62" s="101"/>
      <c r="K62" s="101"/>
      <c r="L62" s="37"/>
      <c r="M62" s="8"/>
      <c r="N62" s="8"/>
      <c r="O62" s="8"/>
    </row>
    <row r="63" spans="1:15">
      <c r="A63" s="1424"/>
      <c r="B63" s="1425"/>
      <c r="C63" s="102">
        <v>2015</v>
      </c>
      <c r="D63" s="103"/>
      <c r="E63" s="104"/>
      <c r="F63" s="41"/>
      <c r="G63" s="41"/>
      <c r="H63" s="41"/>
      <c r="I63" s="41"/>
      <c r="J63" s="41"/>
      <c r="K63" s="41"/>
      <c r="L63" s="85"/>
      <c r="M63" s="8"/>
      <c r="N63" s="8"/>
      <c r="O63" s="8"/>
    </row>
    <row r="64" spans="1:15">
      <c r="A64" s="1424"/>
      <c r="B64" s="1425"/>
      <c r="C64" s="102">
        <v>2016</v>
      </c>
      <c r="D64" s="103">
        <v>1</v>
      </c>
      <c r="E64" s="104"/>
      <c r="F64" s="41">
        <v>1</v>
      </c>
      <c r="G64" s="41"/>
      <c r="H64" s="41"/>
      <c r="I64" s="41"/>
      <c r="J64" s="41"/>
      <c r="K64" s="41"/>
      <c r="L64" s="85"/>
      <c r="M64" s="8"/>
      <c r="N64" s="8"/>
      <c r="O64" s="8"/>
    </row>
    <row r="65" spans="1:20">
      <c r="A65" s="1424"/>
      <c r="B65" s="1425"/>
      <c r="C65" s="102">
        <v>2017</v>
      </c>
      <c r="D65" s="103"/>
      <c r="E65" s="104"/>
      <c r="F65" s="41"/>
      <c r="G65" s="41"/>
      <c r="H65" s="41"/>
      <c r="I65" s="41"/>
      <c r="J65" s="41"/>
      <c r="K65" s="41"/>
      <c r="L65" s="85"/>
      <c r="M65" s="8"/>
      <c r="N65" s="8"/>
      <c r="O65" s="8"/>
    </row>
    <row r="66" spans="1:20">
      <c r="A66" s="1424"/>
      <c r="B66" s="1425"/>
      <c r="C66" s="102">
        <v>2018</v>
      </c>
      <c r="D66" s="103"/>
      <c r="E66" s="104"/>
      <c r="F66" s="41"/>
      <c r="G66" s="41"/>
      <c r="H66" s="41"/>
      <c r="I66" s="41"/>
      <c r="J66" s="41"/>
      <c r="K66" s="41"/>
      <c r="L66" s="85"/>
      <c r="M66" s="8"/>
      <c r="N66" s="8"/>
      <c r="O66" s="8"/>
    </row>
    <row r="67" spans="1:20" ht="17.25" customHeight="1">
      <c r="A67" s="1424"/>
      <c r="B67" s="1425"/>
      <c r="C67" s="102">
        <v>2019</v>
      </c>
      <c r="D67" s="103"/>
      <c r="E67" s="104"/>
      <c r="F67" s="41"/>
      <c r="G67" s="41"/>
      <c r="H67" s="41"/>
      <c r="I67" s="41"/>
      <c r="J67" s="41"/>
      <c r="K67" s="41"/>
      <c r="L67" s="85"/>
      <c r="M67" s="8"/>
      <c r="N67" s="8"/>
      <c r="O67" s="8"/>
    </row>
    <row r="68" spans="1:20" ht="16.5" customHeight="1">
      <c r="A68" s="1424"/>
      <c r="B68" s="1425"/>
      <c r="C68" s="102">
        <v>2020</v>
      </c>
      <c r="D68" s="103"/>
      <c r="E68" s="104"/>
      <c r="F68" s="41"/>
      <c r="G68" s="41"/>
      <c r="H68" s="41"/>
      <c r="I68" s="41"/>
      <c r="J68" s="41"/>
      <c r="K68" s="41"/>
      <c r="L68" s="85"/>
      <c r="M68" s="76"/>
      <c r="N68" s="76"/>
      <c r="O68" s="76"/>
    </row>
    <row r="69" spans="1:20" ht="18" customHeight="1" thickBot="1">
      <c r="A69" s="1464"/>
      <c r="B69" s="1427"/>
      <c r="C69" s="105" t="s">
        <v>13</v>
      </c>
      <c r="D69" s="106">
        <f>SUM(D62:D68)</f>
        <v>1</v>
      </c>
      <c r="E69" s="107">
        <f>SUM(E62:E68)</f>
        <v>0</v>
      </c>
      <c r="F69" s="108">
        <f t="shared" ref="F69:I69" si="4">SUM(F62:F68)</f>
        <v>1</v>
      </c>
      <c r="G69" s="108">
        <f t="shared" si="4"/>
        <v>0</v>
      </c>
      <c r="H69" s="108">
        <f t="shared" si="4"/>
        <v>0</v>
      </c>
      <c r="I69" s="108">
        <f t="shared" si="4"/>
        <v>0</v>
      </c>
      <c r="J69" s="108"/>
      <c r="K69" s="108">
        <f>SUM(K62:K68)</f>
        <v>0</v>
      </c>
      <c r="L69" s="109">
        <f>SUM(L62:L68)</f>
        <v>0</v>
      </c>
      <c r="M69" s="76"/>
      <c r="N69" s="76"/>
      <c r="O69" s="76"/>
    </row>
    <row r="70" spans="1:20" ht="20.25" customHeight="1" thickBot="1">
      <c r="A70" s="110"/>
      <c r="B70" s="111"/>
      <c r="C70" s="112"/>
      <c r="D70" s="113"/>
      <c r="E70" s="113"/>
      <c r="F70" s="113"/>
      <c r="G70" s="113"/>
      <c r="H70" s="112"/>
      <c r="I70" s="114"/>
      <c r="J70" s="114"/>
      <c r="K70" s="114"/>
      <c r="L70" s="114"/>
      <c r="M70" s="114"/>
      <c r="N70" s="114"/>
      <c r="O70" s="114"/>
      <c r="P70" s="31"/>
      <c r="Q70" s="31"/>
      <c r="R70" s="31"/>
      <c r="S70" s="31"/>
      <c r="T70" s="31"/>
    </row>
    <row r="71" spans="1:20" ht="132" customHeight="1">
      <c r="A71" s="872" t="s">
        <v>39</v>
      </c>
      <c r="B71" s="873" t="s">
        <v>8</v>
      </c>
      <c r="C71" s="69" t="s">
        <v>9</v>
      </c>
      <c r="D71" s="115" t="s">
        <v>40</v>
      </c>
      <c r="E71" s="115" t="s">
        <v>41</v>
      </c>
      <c r="F71" s="116" t="s">
        <v>42</v>
      </c>
      <c r="G71" s="874" t="s">
        <v>43</v>
      </c>
      <c r="H71" s="118" t="s">
        <v>14</v>
      </c>
      <c r="I71" s="119" t="s">
        <v>15</v>
      </c>
      <c r="J71" s="120" t="s">
        <v>16</v>
      </c>
      <c r="K71" s="119" t="s">
        <v>17</v>
      </c>
      <c r="L71" s="119" t="s">
        <v>18</v>
      </c>
      <c r="M71" s="121" t="s">
        <v>19</v>
      </c>
      <c r="N71" s="120" t="s">
        <v>20</v>
      </c>
      <c r="O71" s="122" t="s">
        <v>21</v>
      </c>
    </row>
    <row r="72" spans="1:20" ht="15" customHeight="1">
      <c r="A72" s="1407"/>
      <c r="B72" s="1425"/>
      <c r="C72" s="73">
        <v>2014</v>
      </c>
      <c r="D72" s="123"/>
      <c r="E72" s="123"/>
      <c r="F72" s="123"/>
      <c r="G72" s="124">
        <f>SUM(D72:F72)</f>
        <v>0</v>
      </c>
      <c r="H72" s="33"/>
      <c r="I72" s="125"/>
      <c r="J72" s="101"/>
      <c r="K72" s="101"/>
      <c r="L72" s="101"/>
      <c r="M72" s="101"/>
      <c r="N72" s="101"/>
      <c r="O72" s="126"/>
    </row>
    <row r="73" spans="1:20">
      <c r="A73" s="1387"/>
      <c r="B73" s="1425"/>
      <c r="C73" s="74">
        <v>2015</v>
      </c>
      <c r="D73" s="127"/>
      <c r="E73" s="127"/>
      <c r="F73" s="127"/>
      <c r="G73" s="124">
        <f t="shared" ref="G73:G78" si="5">SUM(D73:F73)</f>
        <v>0</v>
      </c>
      <c r="H73" s="40"/>
      <c r="I73" s="40"/>
      <c r="J73" s="41"/>
      <c r="K73" s="41"/>
      <c r="L73" s="41"/>
      <c r="M73" s="41"/>
      <c r="N73" s="41"/>
      <c r="O73" s="85"/>
    </row>
    <row r="74" spans="1:20">
      <c r="A74" s="1387"/>
      <c r="B74" s="1425"/>
      <c r="C74" s="74">
        <v>2016</v>
      </c>
      <c r="D74" s="322">
        <v>1</v>
      </c>
      <c r="E74" s="127"/>
      <c r="F74" s="127"/>
      <c r="G74" s="124">
        <f t="shared" si="5"/>
        <v>1</v>
      </c>
      <c r="H74" s="40"/>
      <c r="I74" s="906">
        <v>1</v>
      </c>
      <c r="J74" s="41"/>
      <c r="K74" s="41"/>
      <c r="L74" s="41"/>
      <c r="M74" s="41"/>
      <c r="N74" s="41"/>
      <c r="O74" s="85"/>
    </row>
    <row r="75" spans="1:20">
      <c r="A75" s="1387"/>
      <c r="B75" s="1425"/>
      <c r="C75" s="74">
        <v>2017</v>
      </c>
      <c r="D75" s="127"/>
      <c r="E75" s="127"/>
      <c r="F75" s="127"/>
      <c r="G75" s="124">
        <f t="shared" si="5"/>
        <v>0</v>
      </c>
      <c r="H75" s="40"/>
      <c r="I75" s="40"/>
      <c r="J75" s="41"/>
      <c r="K75" s="41"/>
      <c r="L75" s="41"/>
      <c r="M75" s="41"/>
      <c r="N75" s="41"/>
      <c r="O75" s="85"/>
    </row>
    <row r="76" spans="1:20">
      <c r="A76" s="1387"/>
      <c r="B76" s="1425"/>
      <c r="C76" s="74">
        <v>2018</v>
      </c>
      <c r="D76" s="127"/>
      <c r="E76" s="127"/>
      <c r="F76" s="127"/>
      <c r="G76" s="124">
        <f t="shared" si="5"/>
        <v>0</v>
      </c>
      <c r="H76" s="40"/>
      <c r="I76" s="40"/>
      <c r="J76" s="41"/>
      <c r="K76" s="41"/>
      <c r="L76" s="41"/>
      <c r="M76" s="41"/>
      <c r="N76" s="41"/>
      <c r="O76" s="85"/>
    </row>
    <row r="77" spans="1:20" ht="15.75" customHeight="1">
      <c r="A77" s="1387"/>
      <c r="B77" s="1425"/>
      <c r="C77" s="74">
        <v>2019</v>
      </c>
      <c r="D77" s="127"/>
      <c r="E77" s="127"/>
      <c r="F77" s="127"/>
      <c r="G77" s="124">
        <f t="shared" si="5"/>
        <v>0</v>
      </c>
      <c r="H77" s="40"/>
      <c r="I77" s="40"/>
      <c r="J77" s="41"/>
      <c r="K77" s="41"/>
      <c r="L77" s="41"/>
      <c r="M77" s="41"/>
      <c r="N77" s="41"/>
      <c r="O77" s="85"/>
    </row>
    <row r="78" spans="1:20" ht="17.25" customHeight="1">
      <c r="A78" s="1387"/>
      <c r="B78" s="1425"/>
      <c r="C78" s="74">
        <v>2020</v>
      </c>
      <c r="D78" s="127"/>
      <c r="E78" s="127"/>
      <c r="F78" s="127"/>
      <c r="G78" s="124">
        <f t="shared" si="5"/>
        <v>0</v>
      </c>
      <c r="H78" s="40"/>
      <c r="I78" s="40"/>
      <c r="J78" s="41"/>
      <c r="K78" s="41"/>
      <c r="L78" s="41"/>
      <c r="M78" s="41"/>
      <c r="N78" s="41"/>
      <c r="O78" s="85"/>
    </row>
    <row r="79" spans="1:20" ht="20.25" customHeight="1" thickBot="1">
      <c r="A79" s="1464"/>
      <c r="B79" s="1427"/>
      <c r="C79" s="128" t="s">
        <v>13</v>
      </c>
      <c r="D79" s="106">
        <f>SUM(D72:D78)</f>
        <v>1</v>
      </c>
      <c r="E79" s="106">
        <f>SUM(E72:E78)</f>
        <v>0</v>
      </c>
      <c r="F79" s="106">
        <f>SUM(F72:F78)</f>
        <v>0</v>
      </c>
      <c r="G79" s="129">
        <f>SUM(G72:G78)</f>
        <v>1</v>
      </c>
      <c r="H79" s="130">
        <v>0</v>
      </c>
      <c r="I79" s="131">
        <f t="shared" ref="I79:O79" si="6">SUM(I72:I78)</f>
        <v>1</v>
      </c>
      <c r="J79" s="108">
        <f t="shared" si="6"/>
        <v>0</v>
      </c>
      <c r="K79" s="108">
        <f t="shared" si="6"/>
        <v>0</v>
      </c>
      <c r="L79" s="108">
        <f t="shared" si="6"/>
        <v>0</v>
      </c>
      <c r="M79" s="108">
        <f t="shared" si="6"/>
        <v>0</v>
      </c>
      <c r="N79" s="108">
        <f t="shared" si="6"/>
        <v>0</v>
      </c>
      <c r="O79" s="109">
        <f t="shared" si="6"/>
        <v>0</v>
      </c>
    </row>
    <row r="81" spans="1:16" ht="36.75" customHeight="1">
      <c r="A81" s="132"/>
      <c r="B81" s="111"/>
      <c r="C81" s="133"/>
      <c r="D81" s="134"/>
      <c r="E81" s="76"/>
      <c r="F81" s="76"/>
      <c r="G81" s="76"/>
      <c r="H81" s="76"/>
      <c r="I81" s="76"/>
      <c r="J81" s="76"/>
      <c r="K81" s="76"/>
    </row>
    <row r="82" spans="1:16" ht="28.5" customHeight="1">
      <c r="A82" s="135" t="s">
        <v>44</v>
      </c>
      <c r="B82" s="135"/>
      <c r="C82" s="136"/>
      <c r="D82" s="136"/>
      <c r="E82" s="136"/>
      <c r="F82" s="136"/>
      <c r="G82" s="136"/>
      <c r="H82" s="136"/>
      <c r="I82" s="136"/>
      <c r="J82" s="136"/>
      <c r="K82" s="136"/>
      <c r="L82" s="137"/>
    </row>
    <row r="83" spans="1:16" ht="14.25" customHeight="1" thickBot="1">
      <c r="A83" s="138"/>
      <c r="B83" s="138"/>
    </row>
    <row r="84" spans="1:16" s="31" customFormat="1" ht="128.25" customHeight="1">
      <c r="A84" s="875" t="s">
        <v>45</v>
      </c>
      <c r="B84" s="876" t="s">
        <v>46</v>
      </c>
      <c r="C84" s="141" t="s">
        <v>9</v>
      </c>
      <c r="D84" s="877" t="s">
        <v>47</v>
      </c>
      <c r="E84" s="143" t="s">
        <v>48</v>
      </c>
      <c r="F84" s="144" t="s">
        <v>49</v>
      </c>
      <c r="G84" s="144" t="s">
        <v>50</v>
      </c>
      <c r="H84" s="144" t="s">
        <v>51</v>
      </c>
      <c r="I84" s="144" t="s">
        <v>52</v>
      </c>
      <c r="J84" s="144" t="s">
        <v>53</v>
      </c>
      <c r="K84" s="145" t="s">
        <v>54</v>
      </c>
    </row>
    <row r="85" spans="1:16" ht="15" customHeight="1">
      <c r="A85" s="1465"/>
      <c r="B85" s="1425"/>
      <c r="C85" s="73">
        <v>2014</v>
      </c>
      <c r="D85" s="146"/>
      <c r="E85" s="147"/>
      <c r="F85" s="34"/>
      <c r="G85" s="34"/>
      <c r="H85" s="34"/>
      <c r="I85" s="34"/>
      <c r="J85" s="34"/>
      <c r="K85" s="37"/>
    </row>
    <row r="86" spans="1:16">
      <c r="A86" s="1466"/>
      <c r="B86" s="1425"/>
      <c r="C86" s="74">
        <v>2015</v>
      </c>
      <c r="D86" s="148"/>
      <c r="E86" s="104"/>
      <c r="F86" s="41"/>
      <c r="G86" s="41"/>
      <c r="H86" s="41"/>
      <c r="I86" s="41"/>
      <c r="J86" s="41"/>
      <c r="K86" s="85"/>
    </row>
    <row r="87" spans="1:16">
      <c r="A87" s="1466"/>
      <c r="B87" s="1425"/>
      <c r="C87" s="74">
        <v>2016</v>
      </c>
      <c r="D87" s="148"/>
      <c r="E87" s="104"/>
      <c r="F87" s="41"/>
      <c r="G87" s="41"/>
      <c r="H87" s="41"/>
      <c r="I87" s="41"/>
      <c r="J87" s="41"/>
      <c r="K87" s="85"/>
    </row>
    <row r="88" spans="1:16">
      <c r="A88" s="1466"/>
      <c r="B88" s="1425"/>
      <c r="C88" s="74">
        <v>2017</v>
      </c>
      <c r="D88" s="148"/>
      <c r="E88" s="104"/>
      <c r="F88" s="41"/>
      <c r="G88" s="41"/>
      <c r="H88" s="41"/>
      <c r="I88" s="41"/>
      <c r="J88" s="41"/>
      <c r="K88" s="85"/>
    </row>
    <row r="89" spans="1:16">
      <c r="A89" s="1466"/>
      <c r="B89" s="1425"/>
      <c r="C89" s="74">
        <v>2018</v>
      </c>
      <c r="D89" s="148"/>
      <c r="E89" s="104"/>
      <c r="F89" s="41"/>
      <c r="G89" s="41"/>
      <c r="H89" s="41"/>
      <c r="I89" s="41"/>
      <c r="J89" s="41"/>
      <c r="K89" s="85"/>
    </row>
    <row r="90" spans="1:16">
      <c r="A90" s="1466"/>
      <c r="B90" s="1425"/>
      <c r="C90" s="74">
        <v>2019</v>
      </c>
      <c r="D90" s="148"/>
      <c r="E90" s="104"/>
      <c r="F90" s="41"/>
      <c r="G90" s="41"/>
      <c r="H90" s="41"/>
      <c r="I90" s="41"/>
      <c r="J90" s="41"/>
      <c r="K90" s="85"/>
    </row>
    <row r="91" spans="1:16">
      <c r="A91" s="1466"/>
      <c r="B91" s="1425"/>
      <c r="C91" s="74">
        <v>2020</v>
      </c>
      <c r="D91" s="148"/>
      <c r="E91" s="104"/>
      <c r="F91" s="41"/>
      <c r="G91" s="41"/>
      <c r="H91" s="41"/>
      <c r="I91" s="41"/>
      <c r="J91" s="41"/>
      <c r="K91" s="85"/>
    </row>
    <row r="92" spans="1:16" ht="18" customHeight="1" thickBot="1">
      <c r="A92" s="1467"/>
      <c r="B92" s="1427"/>
      <c r="C92" s="128" t="s">
        <v>13</v>
      </c>
      <c r="D92" s="149">
        <f t="shared" ref="D92:I92" si="7">SUM(D85:D91)</f>
        <v>0</v>
      </c>
      <c r="E92" s="107">
        <f t="shared" si="7"/>
        <v>0</v>
      </c>
      <c r="F92" s="108">
        <f t="shared" si="7"/>
        <v>0</v>
      </c>
      <c r="G92" s="108">
        <f t="shared" si="7"/>
        <v>0</v>
      </c>
      <c r="H92" s="108">
        <f t="shared" si="7"/>
        <v>0</v>
      </c>
      <c r="I92" s="108">
        <f t="shared" si="7"/>
        <v>0</v>
      </c>
      <c r="J92" s="108">
        <f>SUM(J85:J91)</f>
        <v>0</v>
      </c>
      <c r="K92" s="109">
        <f>SUM(K85:K91)</f>
        <v>0</v>
      </c>
    </row>
    <row r="93" spans="1:16" ht="20.25" customHeight="1"/>
    <row r="94" spans="1:16" ht="21">
      <c r="A94" s="150" t="s">
        <v>55</v>
      </c>
      <c r="B94" s="150"/>
      <c r="C94" s="151"/>
      <c r="D94" s="151"/>
      <c r="E94" s="151"/>
      <c r="F94" s="151"/>
      <c r="G94" s="151"/>
      <c r="H94" s="151"/>
      <c r="I94" s="151"/>
      <c r="J94" s="151"/>
      <c r="K94" s="151"/>
      <c r="L94" s="151"/>
      <c r="M94" s="151"/>
      <c r="N94" s="152"/>
      <c r="O94" s="152"/>
      <c r="P94" s="152"/>
    </row>
    <row r="95" spans="1:16" s="66" customFormat="1" ht="15" customHeight="1" thickBot="1">
      <c r="A95" s="153"/>
      <c r="B95" s="153"/>
    </row>
    <row r="96" spans="1:16" ht="29.25" customHeight="1">
      <c r="A96" s="1727" t="s">
        <v>56</v>
      </c>
      <c r="B96" s="1728" t="s">
        <v>57</v>
      </c>
      <c r="C96" s="1731" t="s">
        <v>9</v>
      </c>
      <c r="D96" s="1729" t="s">
        <v>58</v>
      </c>
      <c r="E96" s="1730"/>
      <c r="F96" s="817" t="s">
        <v>59</v>
      </c>
      <c r="G96" s="878"/>
      <c r="H96" s="878"/>
      <c r="I96" s="878"/>
      <c r="J96" s="878"/>
      <c r="K96" s="878"/>
      <c r="L96" s="878"/>
      <c r="M96" s="879"/>
      <c r="N96" s="157"/>
      <c r="O96" s="157"/>
      <c r="P96" s="157"/>
    </row>
    <row r="97" spans="1:16" ht="100.5" customHeight="1">
      <c r="A97" s="1441"/>
      <c r="B97" s="1443"/>
      <c r="C97" s="1456"/>
      <c r="D97" s="158" t="s">
        <v>60</v>
      </c>
      <c r="E97" s="159" t="s">
        <v>61</v>
      </c>
      <c r="F97" s="160" t="s">
        <v>14</v>
      </c>
      <c r="G97" s="161" t="s">
        <v>62</v>
      </c>
      <c r="H97" s="162" t="s">
        <v>50</v>
      </c>
      <c r="I97" s="163" t="s">
        <v>51</v>
      </c>
      <c r="J97" s="163" t="s">
        <v>52</v>
      </c>
      <c r="K97" s="164" t="s">
        <v>63</v>
      </c>
      <c r="L97" s="162" t="s">
        <v>53</v>
      </c>
      <c r="M97" s="165" t="s">
        <v>54</v>
      </c>
      <c r="N97" s="157"/>
      <c r="O97" s="157"/>
      <c r="P97" s="157"/>
    </row>
    <row r="98" spans="1:16" ht="17.25" customHeight="1">
      <c r="A98" s="1431" t="s">
        <v>180</v>
      </c>
      <c r="B98" s="1425"/>
      <c r="C98" s="98">
        <v>2014</v>
      </c>
      <c r="D98" s="33"/>
      <c r="E98" s="34"/>
      <c r="F98" s="166"/>
      <c r="G98" s="167"/>
      <c r="H98" s="167"/>
      <c r="I98" s="167"/>
      <c r="J98" s="167"/>
      <c r="K98" s="167"/>
      <c r="L98" s="167"/>
      <c r="M98" s="168"/>
      <c r="N98" s="157"/>
      <c r="O98" s="157"/>
      <c r="P98" s="157"/>
    </row>
    <row r="99" spans="1:16" ht="16.5" customHeight="1">
      <c r="A99" s="1424"/>
      <c r="B99" s="1425"/>
      <c r="C99" s="102">
        <v>2015</v>
      </c>
      <c r="D99" s="40"/>
      <c r="E99" s="41"/>
      <c r="F99" s="169"/>
      <c r="G99" s="170"/>
      <c r="H99" s="170"/>
      <c r="I99" s="170"/>
      <c r="J99" s="170"/>
      <c r="K99" s="170"/>
      <c r="L99" s="170"/>
      <c r="M99" s="171"/>
      <c r="N99" s="157"/>
      <c r="O99" s="157"/>
      <c r="P99" s="157"/>
    </row>
    <row r="100" spans="1:16" ht="16.5" customHeight="1">
      <c r="A100" s="1424"/>
      <c r="B100" s="1425"/>
      <c r="C100" s="102">
        <v>2016</v>
      </c>
      <c r="D100" s="40">
        <v>1</v>
      </c>
      <c r="E100" s="41">
        <v>3</v>
      </c>
      <c r="F100" s="169"/>
      <c r="G100" s="170"/>
      <c r="H100" s="170"/>
      <c r="I100" s="170"/>
      <c r="J100" s="170"/>
      <c r="K100" s="170"/>
      <c r="L100" s="170"/>
      <c r="M100" s="171">
        <v>1</v>
      </c>
      <c r="N100" s="157"/>
      <c r="O100" s="157"/>
      <c r="P100" s="157"/>
    </row>
    <row r="101" spans="1:16" ht="16.5" customHeight="1">
      <c r="A101" s="1424"/>
      <c r="B101" s="1425"/>
      <c r="C101" s="102">
        <v>2017</v>
      </c>
      <c r="D101" s="40"/>
      <c r="E101" s="41"/>
      <c r="F101" s="169"/>
      <c r="G101" s="170"/>
      <c r="H101" s="170"/>
      <c r="I101" s="170"/>
      <c r="J101" s="170"/>
      <c r="K101" s="170"/>
      <c r="L101" s="170"/>
      <c r="M101" s="171"/>
      <c r="N101" s="157"/>
      <c r="O101" s="157"/>
      <c r="P101" s="157"/>
    </row>
    <row r="102" spans="1:16" ht="15.75" customHeight="1">
      <c r="A102" s="1424"/>
      <c r="B102" s="1425"/>
      <c r="C102" s="102">
        <v>2018</v>
      </c>
      <c r="D102" s="40"/>
      <c r="E102" s="41"/>
      <c r="F102" s="169"/>
      <c r="G102" s="170"/>
      <c r="H102" s="170"/>
      <c r="I102" s="170"/>
      <c r="J102" s="170"/>
      <c r="K102" s="170"/>
      <c r="L102" s="170"/>
      <c r="M102" s="171"/>
      <c r="N102" s="157"/>
      <c r="O102" s="157"/>
      <c r="P102" s="157"/>
    </row>
    <row r="103" spans="1:16" ht="14.25" customHeight="1">
      <c r="A103" s="1424"/>
      <c r="B103" s="1425"/>
      <c r="C103" s="102">
        <v>2019</v>
      </c>
      <c r="D103" s="40"/>
      <c r="E103" s="41"/>
      <c r="F103" s="169"/>
      <c r="G103" s="170"/>
      <c r="H103" s="170"/>
      <c r="I103" s="170"/>
      <c r="J103" s="170"/>
      <c r="K103" s="170"/>
      <c r="L103" s="170"/>
      <c r="M103" s="171"/>
      <c r="N103" s="157"/>
      <c r="O103" s="157"/>
      <c r="P103" s="157"/>
    </row>
    <row r="104" spans="1:16" ht="14.25" customHeight="1">
      <c r="A104" s="1424"/>
      <c r="B104" s="1425"/>
      <c r="C104" s="102">
        <v>2020</v>
      </c>
      <c r="D104" s="40"/>
      <c r="E104" s="41"/>
      <c r="F104" s="169"/>
      <c r="G104" s="170"/>
      <c r="H104" s="170"/>
      <c r="I104" s="170"/>
      <c r="J104" s="170"/>
      <c r="K104" s="170"/>
      <c r="L104" s="170"/>
      <c r="M104" s="171"/>
      <c r="N104" s="157"/>
      <c r="O104" s="157"/>
      <c r="P104" s="157"/>
    </row>
    <row r="105" spans="1:16" ht="19.5" customHeight="1" thickBot="1">
      <c r="A105" s="1446"/>
      <c r="B105" s="1427"/>
      <c r="C105" s="105" t="s">
        <v>13</v>
      </c>
      <c r="D105" s="131">
        <f>SUM(D98:D104)</f>
        <v>1</v>
      </c>
      <c r="E105" s="108">
        <f t="shared" ref="E105:K105" si="8">SUM(E98:E104)</f>
        <v>3</v>
      </c>
      <c r="F105" s="172">
        <f t="shared" si="8"/>
        <v>0</v>
      </c>
      <c r="G105" s="173">
        <f t="shared" si="8"/>
        <v>0</v>
      </c>
      <c r="H105" s="173">
        <f t="shared" si="8"/>
        <v>0</v>
      </c>
      <c r="I105" s="173">
        <f>SUM(I98:I104)</f>
        <v>0</v>
      </c>
      <c r="J105" s="173">
        <f t="shared" si="8"/>
        <v>0</v>
      </c>
      <c r="K105" s="173">
        <f t="shared" si="8"/>
        <v>0</v>
      </c>
      <c r="L105" s="173">
        <f>SUM(L98:L104)</f>
        <v>0</v>
      </c>
      <c r="M105" s="174">
        <f>SUM(M98:M104)</f>
        <v>1</v>
      </c>
      <c r="N105" s="157"/>
      <c r="O105" s="157"/>
      <c r="P105" s="157"/>
    </row>
    <row r="106" spans="1:16" ht="15" thickBot="1">
      <c r="A106" s="175"/>
      <c r="B106" s="175"/>
      <c r="C106" s="176"/>
      <c r="D106" s="8"/>
      <c r="E106" s="8"/>
      <c r="H106" s="177"/>
      <c r="I106" s="177"/>
      <c r="J106" s="177"/>
      <c r="K106" s="177"/>
      <c r="L106" s="177"/>
      <c r="M106" s="177"/>
      <c r="N106" s="177"/>
    </row>
    <row r="107" spans="1:16" ht="15" customHeight="1">
      <c r="A107" s="1727" t="s">
        <v>64</v>
      </c>
      <c r="B107" s="1728" t="s">
        <v>57</v>
      </c>
      <c r="C107" s="1731" t="s">
        <v>9</v>
      </c>
      <c r="D107" s="1732" t="s">
        <v>65</v>
      </c>
      <c r="E107" s="817" t="s">
        <v>66</v>
      </c>
      <c r="F107" s="878"/>
      <c r="G107" s="878"/>
      <c r="H107" s="878"/>
      <c r="I107" s="878"/>
      <c r="J107" s="878"/>
      <c r="K107" s="878"/>
      <c r="L107" s="879"/>
      <c r="M107" s="177"/>
      <c r="N107" s="177"/>
    </row>
    <row r="108" spans="1:16" ht="103.5" customHeight="1">
      <c r="A108" s="1441"/>
      <c r="B108" s="1443"/>
      <c r="C108" s="1456"/>
      <c r="D108" s="1458"/>
      <c r="E108" s="160" t="s">
        <v>14</v>
      </c>
      <c r="F108" s="161" t="s">
        <v>62</v>
      </c>
      <c r="G108" s="162" t="s">
        <v>50</v>
      </c>
      <c r="H108" s="163" t="s">
        <v>51</v>
      </c>
      <c r="I108" s="163" t="s">
        <v>52</v>
      </c>
      <c r="J108" s="164" t="s">
        <v>63</v>
      </c>
      <c r="K108" s="162" t="s">
        <v>53</v>
      </c>
      <c r="L108" s="165" t="s">
        <v>54</v>
      </c>
      <c r="M108" s="177"/>
      <c r="N108" s="177"/>
    </row>
    <row r="109" spans="1:16">
      <c r="A109" s="1431"/>
      <c r="B109" s="1425"/>
      <c r="C109" s="98">
        <v>2014</v>
      </c>
      <c r="D109" s="34"/>
      <c r="E109" s="166"/>
      <c r="F109" s="167"/>
      <c r="G109" s="167"/>
      <c r="H109" s="167"/>
      <c r="I109" s="167"/>
      <c r="J109" s="167"/>
      <c r="K109" s="167"/>
      <c r="L109" s="168"/>
      <c r="M109" s="177"/>
      <c r="N109" s="177"/>
    </row>
    <row r="110" spans="1:16">
      <c r="A110" s="1424"/>
      <c r="B110" s="1425"/>
      <c r="C110" s="102">
        <v>2015</v>
      </c>
      <c r="D110" s="41"/>
      <c r="E110" s="169"/>
      <c r="F110" s="170"/>
      <c r="G110" s="170"/>
      <c r="H110" s="170"/>
      <c r="I110" s="170"/>
      <c r="J110" s="170"/>
      <c r="K110" s="170"/>
      <c r="L110" s="171"/>
      <c r="M110" s="177"/>
      <c r="N110" s="177"/>
    </row>
    <row r="111" spans="1:16">
      <c r="A111" s="1424"/>
      <c r="B111" s="1425"/>
      <c r="C111" s="102">
        <v>2016</v>
      </c>
      <c r="D111" s="41"/>
      <c r="E111" s="169"/>
      <c r="F111" s="170"/>
      <c r="G111" s="170"/>
      <c r="H111" s="170"/>
      <c r="I111" s="170"/>
      <c r="J111" s="170"/>
      <c r="K111" s="170"/>
      <c r="L111" s="171"/>
      <c r="M111" s="177"/>
      <c r="N111" s="177"/>
    </row>
    <row r="112" spans="1:16">
      <c r="A112" s="1424"/>
      <c r="B112" s="1425"/>
      <c r="C112" s="102">
        <v>2017</v>
      </c>
      <c r="D112" s="41"/>
      <c r="E112" s="169"/>
      <c r="F112" s="170"/>
      <c r="G112" s="170"/>
      <c r="H112" s="170"/>
      <c r="I112" s="170"/>
      <c r="J112" s="170"/>
      <c r="K112" s="170"/>
      <c r="L112" s="171"/>
      <c r="M112" s="177"/>
      <c r="N112" s="177"/>
    </row>
    <row r="113" spans="1:14">
      <c r="A113" s="1424"/>
      <c r="B113" s="1425"/>
      <c r="C113" s="102">
        <v>2018</v>
      </c>
      <c r="D113" s="41"/>
      <c r="E113" s="169"/>
      <c r="F113" s="170"/>
      <c r="G113" s="170"/>
      <c r="H113" s="170"/>
      <c r="I113" s="170"/>
      <c r="J113" s="170"/>
      <c r="K113" s="170"/>
      <c r="L113" s="171"/>
      <c r="M113" s="177"/>
      <c r="N113" s="177"/>
    </row>
    <row r="114" spans="1:14">
      <c r="A114" s="1424"/>
      <c r="B114" s="1425"/>
      <c r="C114" s="102">
        <v>2019</v>
      </c>
      <c r="D114" s="41"/>
      <c r="E114" s="169"/>
      <c r="F114" s="170"/>
      <c r="G114" s="170"/>
      <c r="H114" s="170"/>
      <c r="I114" s="170"/>
      <c r="J114" s="170"/>
      <c r="K114" s="170"/>
      <c r="L114" s="171"/>
      <c r="M114" s="177"/>
      <c r="N114" s="177"/>
    </row>
    <row r="115" spans="1:14">
      <c r="A115" s="1424"/>
      <c r="B115" s="1425"/>
      <c r="C115" s="102">
        <v>2020</v>
      </c>
      <c r="D115" s="41"/>
      <c r="E115" s="169"/>
      <c r="F115" s="170"/>
      <c r="G115" s="170"/>
      <c r="H115" s="170"/>
      <c r="I115" s="170"/>
      <c r="J115" s="170"/>
      <c r="K115" s="170"/>
      <c r="L115" s="171"/>
      <c r="M115" s="177"/>
      <c r="N115" s="177"/>
    </row>
    <row r="116" spans="1:14" ht="25.5" customHeight="1" thickBot="1">
      <c r="A116" s="1446"/>
      <c r="B116" s="1427"/>
      <c r="C116" s="105" t="s">
        <v>13</v>
      </c>
      <c r="D116" s="108">
        <f t="shared" ref="D116:I116" si="9">SUM(D109:D115)</f>
        <v>0</v>
      </c>
      <c r="E116" s="172">
        <f t="shared" si="9"/>
        <v>0</v>
      </c>
      <c r="F116" s="173">
        <f t="shared" si="9"/>
        <v>0</v>
      </c>
      <c r="G116" s="173">
        <f t="shared" si="9"/>
        <v>0</v>
      </c>
      <c r="H116" s="173">
        <f t="shared" si="9"/>
        <v>0</v>
      </c>
      <c r="I116" s="173">
        <f t="shared" si="9"/>
        <v>0</v>
      </c>
      <c r="J116" s="173"/>
      <c r="K116" s="173">
        <f>SUM(K109:K115)</f>
        <v>0</v>
      </c>
      <c r="L116" s="174">
        <f>SUM(L109:L115)</f>
        <v>0</v>
      </c>
      <c r="M116" s="177"/>
      <c r="N116" s="177"/>
    </row>
    <row r="117" spans="1:14" ht="21.6" thickBot="1">
      <c r="A117" s="178"/>
      <c r="B117" s="179"/>
      <c r="C117" s="66"/>
      <c r="D117" s="66"/>
      <c r="E117" s="66"/>
      <c r="F117" s="66"/>
      <c r="G117" s="66"/>
      <c r="H117" s="66"/>
      <c r="I117" s="66"/>
      <c r="J117" s="66"/>
      <c r="K117" s="66"/>
      <c r="L117" s="66"/>
      <c r="M117" s="177"/>
      <c r="N117" s="177"/>
    </row>
    <row r="118" spans="1:14" ht="15" customHeight="1">
      <c r="A118" s="1727" t="s">
        <v>67</v>
      </c>
      <c r="B118" s="1728" t="s">
        <v>57</v>
      </c>
      <c r="C118" s="1731" t="s">
        <v>9</v>
      </c>
      <c r="D118" s="1732" t="s">
        <v>68</v>
      </c>
      <c r="E118" s="817" t="s">
        <v>66</v>
      </c>
      <c r="F118" s="878"/>
      <c r="G118" s="878"/>
      <c r="H118" s="878"/>
      <c r="I118" s="878"/>
      <c r="J118" s="878"/>
      <c r="K118" s="878"/>
      <c r="L118" s="879"/>
      <c r="M118" s="177"/>
      <c r="N118" s="177"/>
    </row>
    <row r="119" spans="1:14" ht="120.75" customHeight="1">
      <c r="A119" s="1441"/>
      <c r="B119" s="1443"/>
      <c r="C119" s="1456"/>
      <c r="D119" s="1458"/>
      <c r="E119" s="160" t="s">
        <v>14</v>
      </c>
      <c r="F119" s="161" t="s">
        <v>62</v>
      </c>
      <c r="G119" s="162" t="s">
        <v>50</v>
      </c>
      <c r="H119" s="163" t="s">
        <v>51</v>
      </c>
      <c r="I119" s="163" t="s">
        <v>52</v>
      </c>
      <c r="J119" s="164" t="s">
        <v>63</v>
      </c>
      <c r="K119" s="162" t="s">
        <v>53</v>
      </c>
      <c r="L119" s="165" t="s">
        <v>54</v>
      </c>
      <c r="M119" s="177"/>
      <c r="N119" s="177"/>
    </row>
    <row r="120" spans="1:14">
      <c r="A120" s="1431"/>
      <c r="B120" s="1425"/>
      <c r="C120" s="98">
        <v>2014</v>
      </c>
      <c r="D120" s="34"/>
      <c r="E120" s="166"/>
      <c r="F120" s="167"/>
      <c r="G120" s="167"/>
      <c r="H120" s="167"/>
      <c r="I120" s="167"/>
      <c r="J120" s="167"/>
      <c r="K120" s="167"/>
      <c r="L120" s="168"/>
      <c r="M120" s="177"/>
      <c r="N120" s="177"/>
    </row>
    <row r="121" spans="1:14">
      <c r="A121" s="1424"/>
      <c r="B121" s="1425"/>
      <c r="C121" s="102">
        <v>2015</v>
      </c>
      <c r="D121" s="41"/>
      <c r="E121" s="169"/>
      <c r="F121" s="170"/>
      <c r="G121" s="170"/>
      <c r="H121" s="170"/>
      <c r="I121" s="170"/>
      <c r="J121" s="170"/>
      <c r="K121" s="170"/>
      <c r="L121" s="171"/>
      <c r="M121" s="177"/>
      <c r="N121" s="177"/>
    </row>
    <row r="122" spans="1:14">
      <c r="A122" s="1424"/>
      <c r="B122" s="1425"/>
      <c r="C122" s="102">
        <v>2016</v>
      </c>
      <c r="D122" s="41"/>
      <c r="E122" s="169"/>
      <c r="F122" s="170"/>
      <c r="G122" s="170"/>
      <c r="H122" s="170"/>
      <c r="I122" s="170"/>
      <c r="J122" s="170"/>
      <c r="K122" s="170"/>
      <c r="L122" s="171"/>
      <c r="M122" s="177"/>
      <c r="N122" s="177"/>
    </row>
    <row r="123" spans="1:14">
      <c r="A123" s="1424"/>
      <c r="B123" s="1425"/>
      <c r="C123" s="102">
        <v>2017</v>
      </c>
      <c r="D123" s="41"/>
      <c r="E123" s="169"/>
      <c r="F123" s="170"/>
      <c r="G123" s="170"/>
      <c r="H123" s="170"/>
      <c r="I123" s="170"/>
      <c r="J123" s="170"/>
      <c r="K123" s="170"/>
      <c r="L123" s="171"/>
      <c r="M123" s="177"/>
      <c r="N123" s="177"/>
    </row>
    <row r="124" spans="1:14">
      <c r="A124" s="1424"/>
      <c r="B124" s="1425"/>
      <c r="C124" s="102">
        <v>2018</v>
      </c>
      <c r="D124" s="41"/>
      <c r="E124" s="169"/>
      <c r="F124" s="170"/>
      <c r="G124" s="170"/>
      <c r="H124" s="170"/>
      <c r="I124" s="170"/>
      <c r="J124" s="170"/>
      <c r="K124" s="170"/>
      <c r="L124" s="171"/>
      <c r="M124" s="177"/>
      <c r="N124" s="177"/>
    </row>
    <row r="125" spans="1:14">
      <c r="A125" s="1424"/>
      <c r="B125" s="1425"/>
      <c r="C125" s="102">
        <v>2019</v>
      </c>
      <c r="D125" s="41"/>
      <c r="E125" s="169"/>
      <c r="F125" s="170"/>
      <c r="G125" s="170"/>
      <c r="H125" s="170"/>
      <c r="I125" s="170"/>
      <c r="J125" s="170"/>
      <c r="K125" s="170"/>
      <c r="L125" s="171"/>
      <c r="M125" s="177"/>
      <c r="N125" s="177"/>
    </row>
    <row r="126" spans="1:14">
      <c r="A126" s="1424"/>
      <c r="B126" s="1425"/>
      <c r="C126" s="102">
        <v>2020</v>
      </c>
      <c r="D126" s="41"/>
      <c r="E126" s="169"/>
      <c r="F126" s="170"/>
      <c r="G126" s="170"/>
      <c r="H126" s="170"/>
      <c r="I126" s="170"/>
      <c r="J126" s="170"/>
      <c r="K126" s="170"/>
      <c r="L126" s="171"/>
      <c r="M126" s="177"/>
      <c r="N126" s="177"/>
    </row>
    <row r="127" spans="1:14" ht="15" thickBot="1">
      <c r="A127" s="1446"/>
      <c r="B127" s="1427"/>
      <c r="C127" s="105" t="s">
        <v>13</v>
      </c>
      <c r="D127" s="108">
        <f t="shared" ref="D127:I127" si="10">SUM(D120:D126)</f>
        <v>0</v>
      </c>
      <c r="E127" s="172">
        <f t="shared" si="10"/>
        <v>0</v>
      </c>
      <c r="F127" s="173">
        <f t="shared" si="10"/>
        <v>0</v>
      </c>
      <c r="G127" s="173">
        <f t="shared" si="10"/>
        <v>0</v>
      </c>
      <c r="H127" s="173">
        <f t="shared" si="10"/>
        <v>0</v>
      </c>
      <c r="I127" s="173">
        <f t="shared" si="10"/>
        <v>0</v>
      </c>
      <c r="J127" s="173"/>
      <c r="K127" s="173">
        <f>SUM(K120:K126)</f>
        <v>0</v>
      </c>
      <c r="L127" s="174">
        <f>SUM(L120:L126)</f>
        <v>0</v>
      </c>
      <c r="M127" s="177"/>
      <c r="N127" s="177"/>
    </row>
    <row r="128" spans="1:14" ht="15" thickBot="1">
      <c r="A128" s="175"/>
      <c r="B128" s="175"/>
      <c r="C128" s="176"/>
      <c r="D128" s="8"/>
      <c r="E128" s="8"/>
      <c r="H128" s="177"/>
      <c r="I128" s="177"/>
      <c r="J128" s="177"/>
      <c r="K128" s="177"/>
      <c r="L128" s="177"/>
      <c r="M128" s="177"/>
      <c r="N128" s="177"/>
    </row>
    <row r="129" spans="1:16" ht="15" customHeight="1">
      <c r="A129" s="1727" t="s">
        <v>69</v>
      </c>
      <c r="B129" s="1728" t="s">
        <v>57</v>
      </c>
      <c r="C129" s="880" t="s">
        <v>9</v>
      </c>
      <c r="D129" s="819" t="s">
        <v>70</v>
      </c>
      <c r="E129" s="881"/>
      <c r="F129" s="881"/>
      <c r="G129" s="882"/>
      <c r="H129" s="177"/>
      <c r="I129" s="177"/>
      <c r="J129" s="177"/>
      <c r="K129" s="177"/>
      <c r="L129" s="177"/>
      <c r="M129" s="177"/>
      <c r="N129" s="177"/>
    </row>
    <row r="130" spans="1:16" ht="77.25" customHeight="1">
      <c r="A130" s="1441"/>
      <c r="B130" s="1443"/>
      <c r="C130" s="704"/>
      <c r="D130" s="158" t="s">
        <v>71</v>
      </c>
      <c r="E130" s="185" t="s">
        <v>72</v>
      </c>
      <c r="F130" s="159" t="s">
        <v>73</v>
      </c>
      <c r="G130" s="186" t="s">
        <v>13</v>
      </c>
      <c r="H130" s="177"/>
      <c r="I130" s="177"/>
      <c r="J130" s="177"/>
      <c r="K130" s="177"/>
      <c r="L130" s="177"/>
      <c r="M130" s="177"/>
      <c r="N130" s="177"/>
    </row>
    <row r="131" spans="1:16" ht="15" customHeight="1">
      <c r="A131" s="1407"/>
      <c r="B131" s="1388"/>
      <c r="C131" s="98">
        <v>2015</v>
      </c>
      <c r="D131" s="33"/>
      <c r="E131" s="34"/>
      <c r="F131" s="34"/>
      <c r="G131" s="187">
        <f t="shared" ref="G131:G136" si="11">SUM(D131:F131)</f>
        <v>0</v>
      </c>
      <c r="H131" s="177"/>
      <c r="I131" s="177"/>
      <c r="J131" s="177"/>
      <c r="K131" s="177"/>
      <c r="L131" s="177"/>
      <c r="M131" s="177"/>
      <c r="N131" s="177"/>
    </row>
    <row r="132" spans="1:16">
      <c r="A132" s="1387"/>
      <c r="B132" s="1388"/>
      <c r="C132" s="102">
        <v>2016</v>
      </c>
      <c r="D132" s="40">
        <v>3</v>
      </c>
      <c r="E132" s="41">
        <v>3</v>
      </c>
      <c r="F132" s="41"/>
      <c r="G132" s="187">
        <f t="shared" si="11"/>
        <v>6</v>
      </c>
      <c r="H132" s="177"/>
      <c r="I132" s="177"/>
      <c r="J132" s="177"/>
      <c r="K132" s="177"/>
      <c r="L132" s="177"/>
      <c r="M132" s="177"/>
      <c r="N132" s="177"/>
    </row>
    <row r="133" spans="1:16">
      <c r="A133" s="1387"/>
      <c r="B133" s="1388"/>
      <c r="C133" s="102">
        <v>2017</v>
      </c>
      <c r="D133" s="40"/>
      <c r="E133" s="41"/>
      <c r="F133" s="41"/>
      <c r="G133" s="187">
        <f t="shared" si="11"/>
        <v>0</v>
      </c>
      <c r="H133" s="177"/>
      <c r="I133" s="177"/>
      <c r="J133" s="177"/>
      <c r="K133" s="177"/>
      <c r="L133" s="177"/>
      <c r="M133" s="177"/>
      <c r="N133" s="177"/>
    </row>
    <row r="134" spans="1:16">
      <c r="A134" s="1387"/>
      <c r="B134" s="1388"/>
      <c r="C134" s="102">
        <v>2018</v>
      </c>
      <c r="D134" s="40"/>
      <c r="E134" s="41"/>
      <c r="F134" s="41"/>
      <c r="G134" s="187">
        <f t="shared" si="11"/>
        <v>0</v>
      </c>
      <c r="H134" s="177"/>
      <c r="I134" s="177"/>
      <c r="J134" s="177"/>
      <c r="K134" s="177"/>
      <c r="L134" s="177"/>
      <c r="M134" s="177"/>
      <c r="N134" s="177"/>
    </row>
    <row r="135" spans="1:16">
      <c r="A135" s="1387"/>
      <c r="B135" s="1388"/>
      <c r="C135" s="102">
        <v>2019</v>
      </c>
      <c r="D135" s="40"/>
      <c r="E135" s="41"/>
      <c r="F135" s="41"/>
      <c r="G135" s="187">
        <f t="shared" si="11"/>
        <v>0</v>
      </c>
      <c r="H135" s="177"/>
      <c r="I135" s="177"/>
      <c r="J135" s="177"/>
      <c r="K135" s="177"/>
      <c r="L135" s="177"/>
      <c r="M135" s="177"/>
      <c r="N135" s="177"/>
    </row>
    <row r="136" spans="1:16">
      <c r="A136" s="1387"/>
      <c r="B136" s="1388"/>
      <c r="C136" s="102">
        <v>2020</v>
      </c>
      <c r="D136" s="40"/>
      <c r="E136" s="41"/>
      <c r="F136" s="41"/>
      <c r="G136" s="187">
        <f t="shared" si="11"/>
        <v>0</v>
      </c>
      <c r="H136" s="177"/>
      <c r="I136" s="177"/>
      <c r="J136" s="177"/>
      <c r="K136" s="177"/>
      <c r="L136" s="177"/>
      <c r="M136" s="177"/>
      <c r="N136" s="177"/>
    </row>
    <row r="137" spans="1:16" ht="17.25" customHeight="1" thickBot="1">
      <c r="A137" s="1389"/>
      <c r="B137" s="1390"/>
      <c r="C137" s="105" t="s">
        <v>13</v>
      </c>
      <c r="D137" s="131">
        <f>SUM(D131:D136)</f>
        <v>3</v>
      </c>
      <c r="E137" s="131">
        <f t="shared" ref="E137:F137" si="12">SUM(E131:E136)</f>
        <v>3</v>
      </c>
      <c r="F137" s="131">
        <f t="shared" si="12"/>
        <v>0</v>
      </c>
      <c r="G137" s="188">
        <f>SUM(G131:G136)</f>
        <v>6</v>
      </c>
      <c r="H137" s="177"/>
      <c r="I137" s="177"/>
      <c r="J137" s="177"/>
      <c r="K137" s="177"/>
      <c r="L137" s="177"/>
      <c r="M137" s="177"/>
      <c r="N137" s="177"/>
    </row>
    <row r="138" spans="1:16">
      <c r="A138" s="175"/>
      <c r="B138" s="175"/>
      <c r="C138" s="176"/>
      <c r="D138" s="8"/>
      <c r="E138" s="8"/>
      <c r="H138" s="177"/>
      <c r="I138" s="177"/>
      <c r="J138" s="177"/>
      <c r="K138" s="177"/>
      <c r="L138" s="177"/>
      <c r="M138" s="177"/>
      <c r="N138" s="177"/>
    </row>
    <row r="139" spans="1:16" s="66" customFormat="1" ht="33" customHeight="1">
      <c r="A139" s="189"/>
      <c r="B139" s="78"/>
      <c r="C139" s="79"/>
      <c r="D139" s="38"/>
      <c r="E139" s="38"/>
      <c r="F139" s="38"/>
      <c r="G139" s="38"/>
      <c r="H139" s="38"/>
      <c r="I139" s="190"/>
      <c r="J139" s="191"/>
      <c r="K139" s="191"/>
      <c r="L139" s="191"/>
      <c r="M139" s="191"/>
      <c r="N139" s="191"/>
      <c r="O139" s="191"/>
      <c r="P139" s="191"/>
    </row>
    <row r="140" spans="1:16" ht="21">
      <c r="A140" s="192" t="s">
        <v>74</v>
      </c>
      <c r="B140" s="192"/>
      <c r="C140" s="193"/>
      <c r="D140" s="193"/>
      <c r="E140" s="193"/>
      <c r="F140" s="193"/>
      <c r="G140" s="193"/>
      <c r="H140" s="193"/>
      <c r="I140" s="193"/>
      <c r="J140" s="193"/>
      <c r="K140" s="193"/>
      <c r="L140" s="193"/>
      <c r="M140" s="193"/>
      <c r="N140" s="193"/>
      <c r="O140" s="152"/>
      <c r="P140" s="152"/>
    </row>
    <row r="141" spans="1:16" ht="21.75" customHeight="1" thickBot="1">
      <c r="A141" s="194"/>
      <c r="B141" s="111"/>
      <c r="C141" s="133"/>
      <c r="D141" s="76"/>
      <c r="E141" s="76"/>
      <c r="F141" s="76"/>
      <c r="G141" s="76"/>
      <c r="H141" s="76"/>
      <c r="I141" s="157"/>
      <c r="J141" s="157"/>
      <c r="K141" s="157"/>
      <c r="L141" s="157"/>
      <c r="M141" s="157"/>
      <c r="N141" s="157"/>
      <c r="O141" s="157"/>
      <c r="P141" s="157"/>
    </row>
    <row r="142" spans="1:16" ht="21.75" customHeight="1">
      <c r="A142" s="1733" t="s">
        <v>75</v>
      </c>
      <c r="B142" s="1734" t="s">
        <v>57</v>
      </c>
      <c r="C142" s="1740" t="s">
        <v>9</v>
      </c>
      <c r="D142" s="883" t="s">
        <v>76</v>
      </c>
      <c r="E142" s="884"/>
      <c r="F142" s="884"/>
      <c r="G142" s="884"/>
      <c r="H142" s="884"/>
      <c r="I142" s="885"/>
      <c r="J142" s="1735" t="s">
        <v>77</v>
      </c>
      <c r="K142" s="1736"/>
      <c r="L142" s="1736"/>
      <c r="M142" s="1736"/>
      <c r="N142" s="1737"/>
      <c r="O142" s="157"/>
      <c r="P142" s="157"/>
    </row>
    <row r="143" spans="1:16" ht="113.25" customHeight="1">
      <c r="A143" s="1445"/>
      <c r="B143" s="1435"/>
      <c r="C143" s="1439"/>
      <c r="D143" s="198" t="s">
        <v>78</v>
      </c>
      <c r="E143" s="199" t="s">
        <v>79</v>
      </c>
      <c r="F143" s="200" t="s">
        <v>80</v>
      </c>
      <c r="G143" s="200" t="s">
        <v>81</v>
      </c>
      <c r="H143" s="200" t="s">
        <v>82</v>
      </c>
      <c r="I143" s="201" t="s">
        <v>83</v>
      </c>
      <c r="J143" s="202" t="s">
        <v>84</v>
      </c>
      <c r="K143" s="203" t="s">
        <v>85</v>
      </c>
      <c r="L143" s="202" t="s">
        <v>86</v>
      </c>
      <c r="M143" s="203" t="s">
        <v>85</v>
      </c>
      <c r="N143" s="204" t="s">
        <v>87</v>
      </c>
      <c r="O143" s="157"/>
      <c r="P143" s="157"/>
    </row>
    <row r="144" spans="1:16" ht="19.5" customHeight="1">
      <c r="A144" s="1431"/>
      <c r="B144" s="1425"/>
      <c r="C144" s="98">
        <v>2014</v>
      </c>
      <c r="D144" s="33"/>
      <c r="E144" s="33"/>
      <c r="F144" s="34"/>
      <c r="G144" s="167"/>
      <c r="H144" s="167"/>
      <c r="I144" s="205">
        <f>D144+F144+G144+H144</f>
        <v>0</v>
      </c>
      <c r="J144" s="206"/>
      <c r="K144" s="207"/>
      <c r="L144" s="206"/>
      <c r="M144" s="207"/>
      <c r="N144" s="208"/>
      <c r="O144" s="157"/>
      <c r="P144" s="157"/>
    </row>
    <row r="145" spans="1:16" ht="19.5" customHeight="1">
      <c r="A145" s="1424"/>
      <c r="B145" s="1425"/>
      <c r="C145" s="102">
        <v>2015</v>
      </c>
      <c r="D145" s="40"/>
      <c r="E145" s="40"/>
      <c r="F145" s="41"/>
      <c r="G145" s="170"/>
      <c r="H145" s="170"/>
      <c r="I145" s="205">
        <f t="shared" ref="I145:I150" si="13">D145+F145+G145+H145</f>
        <v>0</v>
      </c>
      <c r="J145" s="209"/>
      <c r="K145" s="210"/>
      <c r="L145" s="209"/>
      <c r="M145" s="210"/>
      <c r="N145" s="211"/>
      <c r="O145" s="157"/>
      <c r="P145" s="157"/>
    </row>
    <row r="146" spans="1:16" ht="20.25" customHeight="1">
      <c r="A146" s="1424"/>
      <c r="B146" s="1425"/>
      <c r="C146" s="102">
        <v>2016</v>
      </c>
      <c r="D146" s="40"/>
      <c r="E146" s="40"/>
      <c r="F146" s="41"/>
      <c r="G146" s="170"/>
      <c r="H146" s="170"/>
      <c r="I146" s="205">
        <f t="shared" si="13"/>
        <v>0</v>
      </c>
      <c r="J146" s="209"/>
      <c r="K146" s="210"/>
      <c r="L146" s="209"/>
      <c r="M146" s="210"/>
      <c r="N146" s="211"/>
      <c r="O146" s="157"/>
      <c r="P146" s="157"/>
    </row>
    <row r="147" spans="1:16" ht="17.25" customHeight="1">
      <c r="A147" s="1424"/>
      <c r="B147" s="1425"/>
      <c r="C147" s="102">
        <v>2017</v>
      </c>
      <c r="D147" s="40"/>
      <c r="E147" s="40"/>
      <c r="F147" s="41"/>
      <c r="G147" s="170"/>
      <c r="H147" s="170"/>
      <c r="I147" s="205">
        <f t="shared" si="13"/>
        <v>0</v>
      </c>
      <c r="J147" s="209"/>
      <c r="K147" s="210"/>
      <c r="L147" s="209"/>
      <c r="M147" s="210"/>
      <c r="N147" s="211"/>
      <c r="O147" s="157"/>
      <c r="P147" s="157"/>
    </row>
    <row r="148" spans="1:16" ht="19.5" customHeight="1">
      <c r="A148" s="1424"/>
      <c r="B148" s="1425"/>
      <c r="C148" s="102">
        <v>2018</v>
      </c>
      <c r="D148" s="40"/>
      <c r="E148" s="40"/>
      <c r="F148" s="41"/>
      <c r="G148" s="170"/>
      <c r="H148" s="170"/>
      <c r="I148" s="205">
        <f t="shared" si="13"/>
        <v>0</v>
      </c>
      <c r="J148" s="209"/>
      <c r="K148" s="210"/>
      <c r="L148" s="209"/>
      <c r="M148" s="210"/>
      <c r="N148" s="211"/>
      <c r="O148" s="157"/>
      <c r="P148" s="157"/>
    </row>
    <row r="149" spans="1:16" ht="19.5" customHeight="1">
      <c r="A149" s="1424"/>
      <c r="B149" s="1425"/>
      <c r="C149" s="102">
        <v>2019</v>
      </c>
      <c r="D149" s="40"/>
      <c r="E149" s="40"/>
      <c r="F149" s="41"/>
      <c r="G149" s="170"/>
      <c r="H149" s="170"/>
      <c r="I149" s="205">
        <f t="shared" si="13"/>
        <v>0</v>
      </c>
      <c r="J149" s="209"/>
      <c r="K149" s="210"/>
      <c r="L149" s="209"/>
      <c r="M149" s="210"/>
      <c r="N149" s="211"/>
      <c r="O149" s="157"/>
      <c r="P149" s="157"/>
    </row>
    <row r="150" spans="1:16" ht="18.75" customHeight="1">
      <c r="A150" s="1424"/>
      <c r="B150" s="1425"/>
      <c r="C150" s="102">
        <v>2020</v>
      </c>
      <c r="D150" s="40"/>
      <c r="E150" s="40"/>
      <c r="F150" s="41"/>
      <c r="G150" s="170"/>
      <c r="H150" s="170"/>
      <c r="I150" s="205">
        <f t="shared" si="13"/>
        <v>0</v>
      </c>
      <c r="J150" s="209"/>
      <c r="K150" s="210"/>
      <c r="L150" s="209"/>
      <c r="M150" s="210"/>
      <c r="N150" s="211"/>
      <c r="O150" s="157"/>
      <c r="P150" s="157"/>
    </row>
    <row r="151" spans="1:16" ht="18" customHeight="1" thickBot="1">
      <c r="A151" s="1426"/>
      <c r="B151" s="1427"/>
      <c r="C151" s="105" t="s">
        <v>13</v>
      </c>
      <c r="D151" s="131">
        <f>SUM(D144:D150)</f>
        <v>0</v>
      </c>
      <c r="E151" s="131">
        <f t="shared" ref="E151:I151" si="14">SUM(E144:E150)</f>
        <v>0</v>
      </c>
      <c r="F151" s="131">
        <f t="shared" si="14"/>
        <v>0</v>
      </c>
      <c r="G151" s="131">
        <f t="shared" si="14"/>
        <v>0</v>
      </c>
      <c r="H151" s="131">
        <f t="shared" si="14"/>
        <v>0</v>
      </c>
      <c r="I151" s="212">
        <f t="shared" si="14"/>
        <v>0</v>
      </c>
      <c r="J151" s="213">
        <f>SUM(J144:J150)</f>
        <v>0</v>
      </c>
      <c r="K151" s="214">
        <f>SUM(K144:K150)</f>
        <v>0</v>
      </c>
      <c r="L151" s="213">
        <f>SUM(L144:L150)</f>
        <v>0</v>
      </c>
      <c r="M151" s="214">
        <f>SUM(M144:M150)</f>
        <v>0</v>
      </c>
      <c r="N151" s="215">
        <f>SUM(N144:N150)</f>
        <v>0</v>
      </c>
      <c r="O151" s="157"/>
      <c r="P151" s="157"/>
    </row>
    <row r="152" spans="1:16" ht="27" customHeight="1" thickBot="1">
      <c r="B152" s="216"/>
      <c r="O152" s="157"/>
      <c r="P152" s="157"/>
    </row>
    <row r="153" spans="1:16" ht="35.25" customHeight="1">
      <c r="A153" s="1738" t="s">
        <v>88</v>
      </c>
      <c r="B153" s="1734" t="s">
        <v>57</v>
      </c>
      <c r="C153" s="1739" t="s">
        <v>9</v>
      </c>
      <c r="D153" s="886" t="s">
        <v>89</v>
      </c>
      <c r="E153" s="886"/>
      <c r="F153" s="887"/>
      <c r="G153" s="887"/>
      <c r="H153" s="886" t="s">
        <v>90</v>
      </c>
      <c r="I153" s="886"/>
      <c r="J153" s="888"/>
      <c r="K153" s="31"/>
      <c r="L153" s="31"/>
      <c r="M153" s="31"/>
      <c r="N153" s="31"/>
      <c r="O153" s="157"/>
      <c r="P153" s="157"/>
    </row>
    <row r="154" spans="1:16" ht="49.5" customHeight="1">
      <c r="A154" s="1433"/>
      <c r="B154" s="1435"/>
      <c r="C154" s="1437"/>
      <c r="D154" s="220" t="s">
        <v>91</v>
      </c>
      <c r="E154" s="221" t="s">
        <v>92</v>
      </c>
      <c r="F154" s="222" t="s">
        <v>93</v>
      </c>
      <c r="G154" s="223" t="s">
        <v>94</v>
      </c>
      <c r="H154" s="220" t="s">
        <v>95</v>
      </c>
      <c r="I154" s="221" t="s">
        <v>96</v>
      </c>
      <c r="J154" s="224" t="s">
        <v>87</v>
      </c>
      <c r="K154" s="31"/>
      <c r="L154" s="31"/>
      <c r="M154" s="31"/>
      <c r="N154" s="31"/>
      <c r="O154" s="157"/>
      <c r="P154" s="157"/>
    </row>
    <row r="155" spans="1:16" ht="18.75" customHeight="1">
      <c r="A155" s="1431"/>
      <c r="B155" s="1425"/>
      <c r="C155" s="225">
        <v>2014</v>
      </c>
      <c r="D155" s="206"/>
      <c r="E155" s="167"/>
      <c r="F155" s="207"/>
      <c r="G155" s="205">
        <f>SUM(D155:F155)</f>
        <v>0</v>
      </c>
      <c r="H155" s="206"/>
      <c r="I155" s="167"/>
      <c r="J155" s="168"/>
      <c r="O155" s="157"/>
      <c r="P155" s="157"/>
    </row>
    <row r="156" spans="1:16" ht="19.5" customHeight="1">
      <c r="A156" s="1424"/>
      <c r="B156" s="1425"/>
      <c r="C156" s="226">
        <v>2015</v>
      </c>
      <c r="D156" s="209"/>
      <c r="E156" s="170"/>
      <c r="F156" s="210"/>
      <c r="G156" s="205">
        <f t="shared" ref="G156:G161" si="15">SUM(D156:F156)</f>
        <v>0</v>
      </c>
      <c r="H156" s="209"/>
      <c r="I156" s="170"/>
      <c r="J156" s="171"/>
      <c r="O156" s="157"/>
      <c r="P156" s="157"/>
    </row>
    <row r="157" spans="1:16" ht="17.25" customHeight="1">
      <c r="A157" s="1424"/>
      <c r="B157" s="1425"/>
      <c r="C157" s="226">
        <v>2016</v>
      </c>
      <c r="D157" s="209"/>
      <c r="E157" s="170"/>
      <c r="F157" s="210"/>
      <c r="G157" s="205">
        <f t="shared" si="15"/>
        <v>0</v>
      </c>
      <c r="H157" s="209"/>
      <c r="I157" s="170"/>
      <c r="J157" s="171"/>
      <c r="O157" s="157"/>
      <c r="P157" s="157"/>
    </row>
    <row r="158" spans="1:16" ht="15" customHeight="1">
      <c r="A158" s="1424"/>
      <c r="B158" s="1425"/>
      <c r="C158" s="226">
        <v>2017</v>
      </c>
      <c r="D158" s="209"/>
      <c r="E158" s="170"/>
      <c r="F158" s="210"/>
      <c r="G158" s="205">
        <f t="shared" si="15"/>
        <v>0</v>
      </c>
      <c r="H158" s="209"/>
      <c r="I158" s="170"/>
      <c r="J158" s="171"/>
      <c r="O158" s="157"/>
      <c r="P158" s="157"/>
    </row>
    <row r="159" spans="1:16" ht="19.5" customHeight="1">
      <c r="A159" s="1424"/>
      <c r="B159" s="1425"/>
      <c r="C159" s="226">
        <v>2018</v>
      </c>
      <c r="D159" s="209"/>
      <c r="E159" s="170"/>
      <c r="F159" s="210"/>
      <c r="G159" s="205">
        <f t="shared" si="15"/>
        <v>0</v>
      </c>
      <c r="H159" s="209"/>
      <c r="I159" s="170"/>
      <c r="J159" s="171"/>
      <c r="O159" s="157"/>
      <c r="P159" s="157"/>
    </row>
    <row r="160" spans="1:16" ht="15" customHeight="1">
      <c r="A160" s="1424"/>
      <c r="B160" s="1425"/>
      <c r="C160" s="226">
        <v>2019</v>
      </c>
      <c r="D160" s="209"/>
      <c r="E160" s="170"/>
      <c r="F160" s="210"/>
      <c r="G160" s="205">
        <f t="shared" si="15"/>
        <v>0</v>
      </c>
      <c r="H160" s="209"/>
      <c r="I160" s="170"/>
      <c r="J160" s="171"/>
      <c r="O160" s="157"/>
      <c r="P160" s="157"/>
    </row>
    <row r="161" spans="1:18" ht="17.25" customHeight="1">
      <c r="A161" s="1424"/>
      <c r="B161" s="1425"/>
      <c r="C161" s="226">
        <v>2020</v>
      </c>
      <c r="D161" s="209"/>
      <c r="E161" s="170"/>
      <c r="F161" s="210"/>
      <c r="G161" s="205">
        <f t="shared" si="15"/>
        <v>0</v>
      </c>
      <c r="H161" s="209"/>
      <c r="I161" s="170"/>
      <c r="J161" s="171"/>
      <c r="O161" s="157"/>
      <c r="P161" s="157"/>
    </row>
    <row r="162" spans="1:18" ht="15" thickBot="1">
      <c r="A162" s="1426"/>
      <c r="B162" s="1427"/>
      <c r="C162" s="227" t="s">
        <v>13</v>
      </c>
      <c r="D162" s="213">
        <f t="shared" ref="D162:G162" si="16">SUM(D155:D161)</f>
        <v>0</v>
      </c>
      <c r="E162" s="173">
        <f t="shared" si="16"/>
        <v>0</v>
      </c>
      <c r="F162" s="214">
        <f t="shared" si="16"/>
        <v>0</v>
      </c>
      <c r="G162" s="214">
        <f t="shared" si="16"/>
        <v>0</v>
      </c>
      <c r="H162" s="213">
        <f>SUM(H155:H161)</f>
        <v>0</v>
      </c>
      <c r="I162" s="173">
        <f>SUM(I155:I161)</f>
        <v>0</v>
      </c>
      <c r="J162" s="228">
        <f>SUM(J155:J161)</f>
        <v>0</v>
      </c>
    </row>
    <row r="163" spans="1:18" ht="24.75" customHeight="1" thickBot="1">
      <c r="A163" s="229"/>
      <c r="B163" s="230"/>
      <c r="C163" s="231"/>
      <c r="D163" s="157"/>
      <c r="E163" s="889"/>
      <c r="F163" s="157"/>
      <c r="G163" s="157"/>
      <c r="H163" s="157"/>
      <c r="I163" s="157"/>
      <c r="J163" s="233"/>
      <c r="K163" s="234"/>
    </row>
    <row r="164" spans="1:18" ht="95.25" customHeight="1">
      <c r="A164" s="823" t="s">
        <v>97</v>
      </c>
      <c r="B164" s="236" t="s">
        <v>98</v>
      </c>
      <c r="C164" s="890" t="s">
        <v>9</v>
      </c>
      <c r="D164" s="238" t="s">
        <v>99</v>
      </c>
      <c r="E164" s="238" t="s">
        <v>100</v>
      </c>
      <c r="F164" s="891" t="s">
        <v>101</v>
      </c>
      <c r="G164" s="238" t="s">
        <v>102</v>
      </c>
      <c r="H164" s="238" t="s">
        <v>103</v>
      </c>
      <c r="I164" s="240" t="s">
        <v>104</v>
      </c>
      <c r="J164" s="824" t="s">
        <v>105</v>
      </c>
      <c r="K164" s="824" t="s">
        <v>106</v>
      </c>
      <c r="L164" s="242"/>
    </row>
    <row r="165" spans="1:18" ht="15.75" customHeight="1">
      <c r="A165" s="1411"/>
      <c r="B165" s="1412"/>
      <c r="C165" s="243">
        <v>2014</v>
      </c>
      <c r="D165" s="167"/>
      <c r="E165" s="167"/>
      <c r="F165" s="167"/>
      <c r="G165" s="167"/>
      <c r="H165" s="167"/>
      <c r="I165" s="168"/>
      <c r="J165" s="395">
        <f>SUM(D165,F165,H165)</f>
        <v>0</v>
      </c>
      <c r="K165" s="245">
        <f>SUM(E165,G165,I165)</f>
        <v>0</v>
      </c>
      <c r="L165" s="242"/>
    </row>
    <row r="166" spans="1:18">
      <c r="A166" s="1413"/>
      <c r="B166" s="1414"/>
      <c r="C166" s="246">
        <v>2015</v>
      </c>
      <c r="D166" s="247"/>
      <c r="E166" s="247"/>
      <c r="F166" s="247"/>
      <c r="G166" s="247"/>
      <c r="H166" s="247"/>
      <c r="I166" s="248"/>
      <c r="J166" s="396">
        <f t="shared" ref="J166:K171" si="17">SUM(D166,F166,H166)</f>
        <v>0</v>
      </c>
      <c r="K166" s="250">
        <f t="shared" si="17"/>
        <v>0</v>
      </c>
      <c r="L166" s="242"/>
    </row>
    <row r="167" spans="1:18">
      <c r="A167" s="1413"/>
      <c r="B167" s="1414"/>
      <c r="C167" s="246">
        <v>2016</v>
      </c>
      <c r="D167" s="247"/>
      <c r="E167" s="247"/>
      <c r="F167" s="247"/>
      <c r="G167" s="247"/>
      <c r="H167" s="247"/>
      <c r="I167" s="248"/>
      <c r="J167" s="396">
        <f t="shared" si="17"/>
        <v>0</v>
      </c>
      <c r="K167" s="250">
        <f t="shared" si="17"/>
        <v>0</v>
      </c>
    </row>
    <row r="168" spans="1:18">
      <c r="A168" s="1413"/>
      <c r="B168" s="1414"/>
      <c r="C168" s="246">
        <v>2017</v>
      </c>
      <c r="D168" s="247"/>
      <c r="E168" s="157"/>
      <c r="F168" s="247"/>
      <c r="G168" s="247"/>
      <c r="H168" s="247"/>
      <c r="I168" s="248"/>
      <c r="J168" s="396">
        <f t="shared" si="17"/>
        <v>0</v>
      </c>
      <c r="K168" s="250">
        <f t="shared" si="17"/>
        <v>0</v>
      </c>
    </row>
    <row r="169" spans="1:18">
      <c r="A169" s="1413"/>
      <c r="B169" s="1414"/>
      <c r="C169" s="251">
        <v>2018</v>
      </c>
      <c r="D169" s="247"/>
      <c r="E169" s="247"/>
      <c r="F169" s="247"/>
      <c r="G169" s="252"/>
      <c r="H169" s="247"/>
      <c r="I169" s="248"/>
      <c r="J169" s="396">
        <f t="shared" si="17"/>
        <v>0</v>
      </c>
      <c r="K169" s="250">
        <f t="shared" si="17"/>
        <v>0</v>
      </c>
      <c r="L169" s="242"/>
    </row>
    <row r="170" spans="1:18">
      <c r="A170" s="1413"/>
      <c r="B170" s="1414"/>
      <c r="C170" s="246">
        <v>2019</v>
      </c>
      <c r="D170" s="157"/>
      <c r="E170" s="247"/>
      <c r="F170" s="247"/>
      <c r="G170" s="247"/>
      <c r="H170" s="252"/>
      <c r="I170" s="248"/>
      <c r="J170" s="396">
        <f t="shared" si="17"/>
        <v>0</v>
      </c>
      <c r="K170" s="250">
        <f t="shared" si="17"/>
        <v>0</v>
      </c>
      <c r="L170" s="242"/>
    </row>
    <row r="171" spans="1:18">
      <c r="A171" s="1413"/>
      <c r="B171" s="1414"/>
      <c r="C171" s="251">
        <v>2020</v>
      </c>
      <c r="D171" s="247"/>
      <c r="E171" s="247"/>
      <c r="F171" s="247"/>
      <c r="G171" s="247"/>
      <c r="H171" s="247"/>
      <c r="I171" s="248"/>
      <c r="J171" s="396">
        <f t="shared" si="17"/>
        <v>0</v>
      </c>
      <c r="K171" s="250">
        <f t="shared" si="17"/>
        <v>0</v>
      </c>
      <c r="L171" s="242"/>
    </row>
    <row r="172" spans="1:18" ht="41.25" customHeight="1" thickBot="1">
      <c r="A172" s="1415"/>
      <c r="B172" s="1416"/>
      <c r="C172" s="253" t="s">
        <v>13</v>
      </c>
      <c r="D172" s="173">
        <f>SUM(D165:D171)</f>
        <v>0</v>
      </c>
      <c r="E172" s="173">
        <f t="shared" ref="E172:K172" si="18">SUM(E165:E171)</f>
        <v>0</v>
      </c>
      <c r="F172" s="173">
        <f t="shared" si="18"/>
        <v>0</v>
      </c>
      <c r="G172" s="173">
        <f t="shared" si="18"/>
        <v>0</v>
      </c>
      <c r="H172" s="173">
        <f t="shared" si="18"/>
        <v>0</v>
      </c>
      <c r="I172" s="254">
        <f t="shared" si="18"/>
        <v>0</v>
      </c>
      <c r="J172" s="255">
        <f t="shared" si="18"/>
        <v>0</v>
      </c>
      <c r="K172" s="213">
        <f t="shared" si="18"/>
        <v>0</v>
      </c>
      <c r="L172" s="242"/>
    </row>
    <row r="173" spans="1:18" s="66" customFormat="1" ht="26.25" customHeight="1">
      <c r="A173" s="256"/>
      <c r="B173" s="78"/>
      <c r="C173" s="79"/>
      <c r="D173" s="38"/>
      <c r="E173" s="38"/>
      <c r="F173" s="38"/>
      <c r="G173" s="191"/>
      <c r="H173" s="191"/>
      <c r="I173" s="191"/>
      <c r="J173" s="191"/>
      <c r="K173" s="191"/>
      <c r="L173" s="191"/>
      <c r="M173" s="191"/>
      <c r="N173" s="191"/>
      <c r="O173" s="191"/>
      <c r="P173" s="191"/>
      <c r="Q173" s="191"/>
      <c r="R173" s="190"/>
    </row>
    <row r="174" spans="1:18" ht="21">
      <c r="A174" s="257" t="s">
        <v>107</v>
      </c>
      <c r="B174" s="257"/>
      <c r="C174" s="258"/>
      <c r="D174" s="258"/>
      <c r="E174" s="258"/>
      <c r="F174" s="258"/>
      <c r="G174" s="258"/>
      <c r="H174" s="258"/>
      <c r="I174" s="258"/>
      <c r="J174" s="258"/>
      <c r="K174" s="258"/>
      <c r="L174" s="258"/>
      <c r="M174" s="258"/>
      <c r="N174" s="258"/>
      <c r="O174" s="258"/>
    </row>
    <row r="175" spans="1:18" ht="21.6" thickBot="1">
      <c r="A175" s="259"/>
      <c r="B175" s="259"/>
    </row>
    <row r="176" spans="1:18" s="31" customFormat="1" ht="22.5" customHeight="1" thickBot="1">
      <c r="A176" s="1750" t="s">
        <v>108</v>
      </c>
      <c r="B176" s="1751" t="s">
        <v>109</v>
      </c>
      <c r="C176" s="1752" t="s">
        <v>9</v>
      </c>
      <c r="D176" s="825" t="s">
        <v>110</v>
      </c>
      <c r="E176" s="892"/>
      <c r="F176" s="892"/>
      <c r="G176" s="893"/>
      <c r="H176" s="894"/>
      <c r="I176" s="1421" t="s">
        <v>111</v>
      </c>
      <c r="J176" s="1753"/>
      <c r="K176" s="1753"/>
      <c r="L176" s="1753"/>
      <c r="M176" s="1753"/>
      <c r="N176" s="1753"/>
      <c r="O176" s="1754"/>
    </row>
    <row r="177" spans="1:15" s="31" customFormat="1" ht="129.75" customHeight="1">
      <c r="A177" s="1418"/>
      <c r="B177" s="1397"/>
      <c r="C177" s="1420"/>
      <c r="D177" s="264" t="s">
        <v>112</v>
      </c>
      <c r="E177" s="265" t="s">
        <v>113</v>
      </c>
      <c r="F177" s="265" t="s">
        <v>114</v>
      </c>
      <c r="G177" s="266" t="s">
        <v>115</v>
      </c>
      <c r="H177" s="267" t="s">
        <v>116</v>
      </c>
      <c r="I177" s="268" t="s">
        <v>48</v>
      </c>
      <c r="J177" s="269" t="s">
        <v>49</v>
      </c>
      <c r="K177" s="269" t="s">
        <v>50</v>
      </c>
      <c r="L177" s="269" t="s">
        <v>51</v>
      </c>
      <c r="M177" s="269" t="s">
        <v>52</v>
      </c>
      <c r="N177" s="269" t="s">
        <v>53</v>
      </c>
      <c r="O177" s="270" t="s">
        <v>54</v>
      </c>
    </row>
    <row r="178" spans="1:15" ht="15" customHeight="1">
      <c r="A178" s="1424"/>
      <c r="B178" s="1425"/>
      <c r="C178" s="98">
        <v>2014</v>
      </c>
      <c r="D178" s="33"/>
      <c r="E178" s="34"/>
      <c r="F178" s="34"/>
      <c r="G178" s="271">
        <f>SUM(D178:F178)</f>
        <v>0</v>
      </c>
      <c r="H178" s="147"/>
      <c r="I178" s="147"/>
      <c r="J178" s="34"/>
      <c r="K178" s="34"/>
      <c r="L178" s="34"/>
      <c r="M178" s="34"/>
      <c r="N178" s="34"/>
      <c r="O178" s="37"/>
    </row>
    <row r="179" spans="1:15">
      <c r="A179" s="1424"/>
      <c r="B179" s="1425"/>
      <c r="C179" s="102">
        <v>2015</v>
      </c>
      <c r="D179" s="40"/>
      <c r="E179" s="41"/>
      <c r="F179" s="41"/>
      <c r="G179" s="271">
        <f t="shared" ref="G179:G184" si="19">SUM(D179:F179)</f>
        <v>0</v>
      </c>
      <c r="H179" s="272"/>
      <c r="I179" s="104"/>
      <c r="J179" s="41"/>
      <c r="K179" s="41"/>
      <c r="L179" s="41"/>
      <c r="M179" s="41"/>
      <c r="N179" s="41"/>
      <c r="O179" s="85"/>
    </row>
    <row r="180" spans="1:15">
      <c r="A180" s="1424"/>
      <c r="B180" s="1425"/>
      <c r="C180" s="102">
        <v>2016</v>
      </c>
      <c r="D180" s="40">
        <v>1</v>
      </c>
      <c r="E180" s="41"/>
      <c r="F180" s="41"/>
      <c r="G180" s="271">
        <f t="shared" si="19"/>
        <v>1</v>
      </c>
      <c r="H180" s="272">
        <v>3</v>
      </c>
      <c r="I180" s="104"/>
      <c r="J180" s="41"/>
      <c r="K180" s="41"/>
      <c r="L180" s="41"/>
      <c r="M180" s="41">
        <v>1</v>
      </c>
      <c r="N180" s="41"/>
      <c r="O180" s="85"/>
    </row>
    <row r="181" spans="1:15">
      <c r="A181" s="1424"/>
      <c r="B181" s="1425"/>
      <c r="C181" s="102">
        <v>2017</v>
      </c>
      <c r="D181" s="40"/>
      <c r="E181" s="41"/>
      <c r="F181" s="41"/>
      <c r="G181" s="271">
        <f t="shared" si="19"/>
        <v>0</v>
      </c>
      <c r="H181" s="272"/>
      <c r="I181" s="104"/>
      <c r="J181" s="41"/>
      <c r="K181" s="41"/>
      <c r="L181" s="41"/>
      <c r="M181" s="41"/>
      <c r="N181" s="41"/>
      <c r="O181" s="85"/>
    </row>
    <row r="182" spans="1:15">
      <c r="A182" s="1424"/>
      <c r="B182" s="1425"/>
      <c r="C182" s="102">
        <v>2018</v>
      </c>
      <c r="D182" s="40"/>
      <c r="E182" s="41"/>
      <c r="F182" s="41"/>
      <c r="G182" s="271">
        <f t="shared" si="19"/>
        <v>0</v>
      </c>
      <c r="H182" s="272"/>
      <c r="I182" s="104"/>
      <c r="J182" s="41"/>
      <c r="K182" s="41"/>
      <c r="L182" s="41"/>
      <c r="M182" s="41"/>
      <c r="N182" s="41"/>
      <c r="O182" s="85"/>
    </row>
    <row r="183" spans="1:15">
      <c r="A183" s="1424"/>
      <c r="B183" s="1425"/>
      <c r="C183" s="102">
        <v>2019</v>
      </c>
      <c r="D183" s="40"/>
      <c r="E183" s="41"/>
      <c r="F183" s="41"/>
      <c r="G183" s="271">
        <f t="shared" si="19"/>
        <v>0</v>
      </c>
      <c r="H183" s="272"/>
      <c r="I183" s="104"/>
      <c r="J183" s="41"/>
      <c r="K183" s="41"/>
      <c r="L183" s="41"/>
      <c r="M183" s="41"/>
      <c r="N183" s="41"/>
      <c r="O183" s="85"/>
    </row>
    <row r="184" spans="1:15">
      <c r="A184" s="1424"/>
      <c r="B184" s="1425"/>
      <c r="C184" s="102">
        <v>2020</v>
      </c>
      <c r="D184" s="40"/>
      <c r="E184" s="41"/>
      <c r="F184" s="41"/>
      <c r="G184" s="271">
        <f t="shared" si="19"/>
        <v>0</v>
      </c>
      <c r="H184" s="272"/>
      <c r="I184" s="104"/>
      <c r="J184" s="41"/>
      <c r="K184" s="41"/>
      <c r="L184" s="41"/>
      <c r="M184" s="41"/>
      <c r="N184" s="41"/>
      <c r="O184" s="85"/>
    </row>
    <row r="185" spans="1:15" ht="45" customHeight="1" thickBot="1">
      <c r="A185" s="1426"/>
      <c r="B185" s="1427"/>
      <c r="C185" s="105" t="s">
        <v>13</v>
      </c>
      <c r="D185" s="131">
        <f>SUM(D178:D184)</f>
        <v>1</v>
      </c>
      <c r="E185" s="108">
        <f>SUM(E178:E184)</f>
        <v>0</v>
      </c>
      <c r="F185" s="108">
        <f>SUM(F178:F184)</f>
        <v>0</v>
      </c>
      <c r="G185" s="212">
        <f t="shared" ref="G185:O185" si="20">SUM(G178:G184)</f>
        <v>1</v>
      </c>
      <c r="H185" s="273">
        <f t="shared" si="20"/>
        <v>3</v>
      </c>
      <c r="I185" s="107">
        <f t="shared" si="20"/>
        <v>0</v>
      </c>
      <c r="J185" s="108">
        <f t="shared" si="20"/>
        <v>0</v>
      </c>
      <c r="K185" s="108">
        <f t="shared" si="20"/>
        <v>0</v>
      </c>
      <c r="L185" s="108">
        <f t="shared" si="20"/>
        <v>0</v>
      </c>
      <c r="M185" s="108">
        <f t="shared" si="20"/>
        <v>1</v>
      </c>
      <c r="N185" s="108">
        <f t="shared" si="20"/>
        <v>0</v>
      </c>
      <c r="O185" s="109">
        <f t="shared" si="20"/>
        <v>0</v>
      </c>
    </row>
    <row r="186" spans="1:15" ht="33" customHeight="1" thickBot="1"/>
    <row r="187" spans="1:15" ht="19.5" customHeight="1">
      <c r="A187" s="1758" t="s">
        <v>117</v>
      </c>
      <c r="B187" s="1751" t="s">
        <v>109</v>
      </c>
      <c r="C187" s="1398" t="s">
        <v>9</v>
      </c>
      <c r="D187" s="1400" t="s">
        <v>118</v>
      </c>
      <c r="E187" s="1741"/>
      <c r="F187" s="1741"/>
      <c r="G187" s="1742"/>
      <c r="H187" s="1743" t="s">
        <v>119</v>
      </c>
      <c r="I187" s="1398"/>
      <c r="J187" s="1398"/>
      <c r="K187" s="1398"/>
      <c r="L187" s="1404"/>
    </row>
    <row r="188" spans="1:15" ht="96.6">
      <c r="A188" s="1395"/>
      <c r="B188" s="1397"/>
      <c r="C188" s="1399"/>
      <c r="D188" s="274" t="s">
        <v>120</v>
      </c>
      <c r="E188" s="274" t="s">
        <v>121</v>
      </c>
      <c r="F188" s="274" t="s">
        <v>122</v>
      </c>
      <c r="G188" s="275" t="s">
        <v>13</v>
      </c>
      <c r="H188" s="276" t="s">
        <v>123</v>
      </c>
      <c r="I188" s="274" t="s">
        <v>124</v>
      </c>
      <c r="J188" s="274" t="s">
        <v>125</v>
      </c>
      <c r="K188" s="274" t="s">
        <v>126</v>
      </c>
      <c r="L188" s="277" t="s">
        <v>127</v>
      </c>
    </row>
    <row r="189" spans="1:15" ht="15" customHeight="1">
      <c r="A189" s="1506"/>
      <c r="B189" s="1507"/>
      <c r="C189" s="278">
        <v>2014</v>
      </c>
      <c r="D189" s="125"/>
      <c r="E189" s="101"/>
      <c r="F189" s="101"/>
      <c r="G189" s="279">
        <f>SUM(D189:F189)</f>
        <v>0</v>
      </c>
      <c r="H189" s="100"/>
      <c r="I189" s="101"/>
      <c r="J189" s="101"/>
      <c r="K189" s="101"/>
      <c r="L189" s="126"/>
    </row>
    <row r="190" spans="1:15">
      <c r="A190" s="1508"/>
      <c r="B190" s="1388"/>
      <c r="C190" s="74">
        <v>2015</v>
      </c>
      <c r="D190" s="40"/>
      <c r="E190" s="41"/>
      <c r="F190" s="41"/>
      <c r="G190" s="279">
        <f t="shared" ref="G190:G195" si="21">SUM(D190:F190)</f>
        <v>0</v>
      </c>
      <c r="H190" s="104"/>
      <c r="I190" s="41"/>
      <c r="J190" s="41"/>
      <c r="K190" s="41"/>
      <c r="L190" s="85"/>
    </row>
    <row r="191" spans="1:15">
      <c r="A191" s="1508"/>
      <c r="B191" s="1388"/>
      <c r="C191" s="74">
        <v>2016</v>
      </c>
      <c r="D191" s="40">
        <v>27</v>
      </c>
      <c r="E191" s="41"/>
      <c r="F191" s="41"/>
      <c r="G191" s="279">
        <f t="shared" si="21"/>
        <v>27</v>
      </c>
      <c r="H191" s="104"/>
      <c r="I191" s="41">
        <v>27</v>
      </c>
      <c r="J191" s="41"/>
      <c r="K191" s="41"/>
      <c r="L191" s="85"/>
    </row>
    <row r="192" spans="1:15">
      <c r="A192" s="1508"/>
      <c r="B192" s="1388"/>
      <c r="C192" s="74">
        <v>2017</v>
      </c>
      <c r="D192" s="40"/>
      <c r="E192" s="41"/>
      <c r="F192" s="41"/>
      <c r="G192" s="279">
        <f t="shared" si="21"/>
        <v>0</v>
      </c>
      <c r="H192" s="104"/>
      <c r="I192" s="41"/>
      <c r="J192" s="41"/>
      <c r="K192" s="41"/>
      <c r="L192" s="85"/>
    </row>
    <row r="193" spans="1:14">
      <c r="A193" s="1508"/>
      <c r="B193" s="1388"/>
      <c r="C193" s="74">
        <v>2018</v>
      </c>
      <c r="D193" s="40"/>
      <c r="E193" s="41"/>
      <c r="F193" s="41"/>
      <c r="G193" s="279">
        <f t="shared" si="21"/>
        <v>0</v>
      </c>
      <c r="H193" s="104"/>
      <c r="I193" s="41"/>
      <c r="J193" s="41"/>
      <c r="K193" s="41"/>
      <c r="L193" s="85"/>
    </row>
    <row r="194" spans="1:14">
      <c r="A194" s="1508"/>
      <c r="B194" s="1388"/>
      <c r="C194" s="74">
        <v>2019</v>
      </c>
      <c r="D194" s="40"/>
      <c r="E194" s="41"/>
      <c r="F194" s="41"/>
      <c r="G194" s="279">
        <f t="shared" si="21"/>
        <v>0</v>
      </c>
      <c r="H194" s="104"/>
      <c r="I194" s="41"/>
      <c r="J194" s="41"/>
      <c r="K194" s="41"/>
      <c r="L194" s="85"/>
    </row>
    <row r="195" spans="1:14">
      <c r="A195" s="1508"/>
      <c r="B195" s="1388"/>
      <c r="C195" s="74">
        <v>2020</v>
      </c>
      <c r="D195" s="40"/>
      <c r="E195" s="41"/>
      <c r="F195" s="41"/>
      <c r="G195" s="279">
        <f t="shared" si="21"/>
        <v>0</v>
      </c>
      <c r="H195" s="104"/>
      <c r="I195" s="41"/>
      <c r="J195" s="41"/>
      <c r="K195" s="41"/>
      <c r="L195" s="85"/>
    </row>
    <row r="196" spans="1:14" ht="15" thickBot="1">
      <c r="A196" s="1509"/>
      <c r="B196" s="1390"/>
      <c r="C196" s="128" t="s">
        <v>13</v>
      </c>
      <c r="D196" s="131">
        <f t="shared" ref="D196:L196" si="22">SUM(D189:D195)</f>
        <v>27</v>
      </c>
      <c r="E196" s="108">
        <f t="shared" si="22"/>
        <v>0</v>
      </c>
      <c r="F196" s="108">
        <f t="shared" si="22"/>
        <v>0</v>
      </c>
      <c r="G196" s="280">
        <f t="shared" si="22"/>
        <v>27</v>
      </c>
      <c r="H196" s="107">
        <f t="shared" si="22"/>
        <v>0</v>
      </c>
      <c r="I196" s="108">
        <f t="shared" si="22"/>
        <v>27</v>
      </c>
      <c r="J196" s="108">
        <f t="shared" si="22"/>
        <v>0</v>
      </c>
      <c r="K196" s="108">
        <f t="shared" si="22"/>
        <v>0</v>
      </c>
      <c r="L196" s="109">
        <f t="shared" si="22"/>
        <v>0</v>
      </c>
    </row>
    <row r="199" spans="1:14" ht="21">
      <c r="A199" s="281" t="s">
        <v>128</v>
      </c>
      <c r="B199" s="281"/>
      <c r="C199" s="282"/>
      <c r="D199" s="282"/>
      <c r="E199" s="282"/>
      <c r="F199" s="282"/>
      <c r="G199" s="282"/>
      <c r="H199" s="282"/>
      <c r="I199" s="282"/>
      <c r="J199" s="282"/>
      <c r="K199" s="282"/>
      <c r="L199" s="282"/>
      <c r="M199" s="66"/>
      <c r="N199" s="66"/>
    </row>
    <row r="200" spans="1:14" ht="10.5" customHeight="1" thickBot="1">
      <c r="A200" s="283"/>
      <c r="B200" s="283"/>
      <c r="C200" s="282"/>
      <c r="D200" s="282"/>
      <c r="E200" s="282"/>
      <c r="F200" s="282"/>
      <c r="G200" s="282"/>
      <c r="H200" s="282"/>
      <c r="I200" s="282"/>
      <c r="J200" s="282"/>
      <c r="K200" s="282"/>
      <c r="L200" s="282"/>
    </row>
    <row r="201" spans="1:14" s="31" customFormat="1" ht="101.25" customHeight="1">
      <c r="A201" s="895" t="s">
        <v>129</v>
      </c>
      <c r="B201" s="285" t="s">
        <v>109</v>
      </c>
      <c r="C201" s="286" t="s">
        <v>9</v>
      </c>
      <c r="D201" s="828" t="s">
        <v>130</v>
      </c>
      <c r="E201" s="288" t="s">
        <v>131</v>
      </c>
      <c r="F201" s="288" t="s">
        <v>132</v>
      </c>
      <c r="G201" s="286" t="s">
        <v>133</v>
      </c>
      <c r="H201" s="896" t="s">
        <v>134</v>
      </c>
      <c r="I201" s="829" t="s">
        <v>135</v>
      </c>
      <c r="J201" s="830" t="s">
        <v>136</v>
      </c>
      <c r="K201" s="288" t="s">
        <v>137</v>
      </c>
      <c r="L201" s="292" t="s">
        <v>138</v>
      </c>
    </row>
    <row r="202" spans="1:14" ht="15" customHeight="1">
      <c r="A202" s="1387"/>
      <c r="B202" s="1388"/>
      <c r="C202" s="73">
        <v>2014</v>
      </c>
      <c r="D202" s="33"/>
      <c r="E202" s="34"/>
      <c r="F202" s="34"/>
      <c r="G202" s="32"/>
      <c r="H202" s="293"/>
      <c r="I202" s="294"/>
      <c r="J202" s="295"/>
      <c r="K202" s="34"/>
      <c r="L202" s="37"/>
    </row>
    <row r="203" spans="1:14">
      <c r="A203" s="1387"/>
      <c r="B203" s="1388"/>
      <c r="C203" s="74">
        <v>2015</v>
      </c>
      <c r="D203" s="40"/>
      <c r="E203" s="41"/>
      <c r="F203" s="41"/>
      <c r="G203" s="39"/>
      <c r="H203" s="296"/>
      <c r="I203" s="297"/>
      <c r="J203" s="298"/>
      <c r="K203" s="41"/>
      <c r="L203" s="85"/>
    </row>
    <row r="204" spans="1:14">
      <c r="A204" s="1387"/>
      <c r="B204" s="1388"/>
      <c r="C204" s="74">
        <v>2016</v>
      </c>
      <c r="D204" s="40"/>
      <c r="E204" s="41"/>
      <c r="F204" s="41"/>
      <c r="G204" s="39"/>
      <c r="H204" s="296"/>
      <c r="I204" s="297"/>
      <c r="J204" s="298"/>
      <c r="K204" s="41"/>
      <c r="L204" s="85"/>
    </row>
    <row r="205" spans="1:14">
      <c r="A205" s="1387"/>
      <c r="B205" s="1388"/>
      <c r="C205" s="74">
        <v>2017</v>
      </c>
      <c r="D205" s="40"/>
      <c r="E205" s="41"/>
      <c r="F205" s="41"/>
      <c r="G205" s="39"/>
      <c r="H205" s="296"/>
      <c r="I205" s="297"/>
      <c r="J205" s="298"/>
      <c r="K205" s="41"/>
      <c r="L205" s="85"/>
    </row>
    <row r="206" spans="1:14">
      <c r="A206" s="1387"/>
      <c r="B206" s="1388"/>
      <c r="C206" s="74">
        <v>2018</v>
      </c>
      <c r="D206" s="40"/>
      <c r="E206" s="41"/>
      <c r="F206" s="41"/>
      <c r="G206" s="39"/>
      <c r="H206" s="296"/>
      <c r="I206" s="297"/>
      <c r="J206" s="298"/>
      <c r="K206" s="41"/>
      <c r="L206" s="85"/>
    </row>
    <row r="207" spans="1:14">
      <c r="A207" s="1387"/>
      <c r="B207" s="1388"/>
      <c r="C207" s="74">
        <v>2019</v>
      </c>
      <c r="D207" s="40"/>
      <c r="E207" s="41"/>
      <c r="F207" s="41"/>
      <c r="G207" s="39"/>
      <c r="H207" s="296"/>
      <c r="I207" s="297"/>
      <c r="J207" s="298"/>
      <c r="K207" s="41"/>
      <c r="L207" s="85"/>
    </row>
    <row r="208" spans="1:14">
      <c r="A208" s="1387"/>
      <c r="B208" s="1388"/>
      <c r="C208" s="74">
        <v>2020</v>
      </c>
      <c r="D208" s="299"/>
      <c r="E208" s="300"/>
      <c r="F208" s="300"/>
      <c r="G208" s="301"/>
      <c r="H208" s="302"/>
      <c r="I208" s="303"/>
      <c r="J208" s="304"/>
      <c r="K208" s="300"/>
      <c r="L208" s="305"/>
    </row>
    <row r="209" spans="1:12" ht="20.25" customHeight="1" thickBot="1">
      <c r="A209" s="1389"/>
      <c r="B209" s="1390"/>
      <c r="C209" s="128" t="s">
        <v>13</v>
      </c>
      <c r="D209" s="131">
        <f>SUM(D202:D208)</f>
        <v>0</v>
      </c>
      <c r="E209" s="131">
        <f t="shared" ref="E209:L209" si="23">SUM(E202:E208)</f>
        <v>0</v>
      </c>
      <c r="F209" s="131">
        <f t="shared" si="23"/>
        <v>0</v>
      </c>
      <c r="G209" s="131">
        <f t="shared" si="23"/>
        <v>0</v>
      </c>
      <c r="H209" s="131">
        <f t="shared" si="23"/>
        <v>0</v>
      </c>
      <c r="I209" s="131">
        <f t="shared" si="23"/>
        <v>0</v>
      </c>
      <c r="J209" s="131">
        <f t="shared" si="23"/>
        <v>0</v>
      </c>
      <c r="K209" s="131">
        <f t="shared" si="23"/>
        <v>0</v>
      </c>
      <c r="L209" s="131">
        <f t="shared" si="23"/>
        <v>0</v>
      </c>
    </row>
    <row r="211" spans="1:12" ht="15" thickBot="1"/>
    <row r="212" spans="1:12" ht="29.4">
      <c r="A212" s="897" t="s">
        <v>139</v>
      </c>
      <c r="B212" s="307" t="s">
        <v>140</v>
      </c>
      <c r="C212" s="308">
        <v>2014</v>
      </c>
      <c r="D212" s="309">
        <v>2015</v>
      </c>
      <c r="E212" s="309">
        <v>2016</v>
      </c>
      <c r="F212" s="309">
        <v>2017</v>
      </c>
      <c r="G212" s="309">
        <v>2018</v>
      </c>
      <c r="H212" s="309">
        <v>2019</v>
      </c>
      <c r="I212" s="310">
        <v>2020</v>
      </c>
    </row>
    <row r="213" spans="1:12" ht="15" customHeight="1">
      <c r="A213" t="s">
        <v>141</v>
      </c>
      <c r="B213" s="1498"/>
      <c r="C213" s="73"/>
      <c r="D213" s="372"/>
      <c r="E213" s="127">
        <v>287691.53000000003</v>
      </c>
      <c r="F213" s="127"/>
      <c r="G213" s="127"/>
      <c r="H213" s="127"/>
      <c r="I213" s="311"/>
    </row>
    <row r="214" spans="1:12">
      <c r="A214" t="s">
        <v>142</v>
      </c>
      <c r="B214" s="1499"/>
      <c r="C214" s="73"/>
      <c r="D214" s="372"/>
      <c r="E214" s="127">
        <v>271548.53000000003</v>
      </c>
      <c r="F214" s="127"/>
      <c r="G214" s="127"/>
      <c r="H214" s="127"/>
      <c r="I214" s="311"/>
    </row>
    <row r="215" spans="1:12">
      <c r="A215" t="s">
        <v>143</v>
      </c>
      <c r="B215" s="1499"/>
      <c r="C215" s="73"/>
      <c r="D215" s="127"/>
      <c r="E215" s="127"/>
      <c r="F215" s="127"/>
      <c r="G215" s="127"/>
      <c r="H215" s="127"/>
      <c r="I215" s="311"/>
    </row>
    <row r="216" spans="1:12">
      <c r="A216" t="s">
        <v>144</v>
      </c>
      <c r="B216" s="1499"/>
      <c r="C216" s="73"/>
      <c r="D216" s="127"/>
      <c r="E216" s="372">
        <v>9495</v>
      </c>
      <c r="F216" s="127"/>
      <c r="G216" s="127"/>
      <c r="H216" s="127"/>
      <c r="I216" s="311"/>
    </row>
    <row r="217" spans="1:12">
      <c r="A217" t="s">
        <v>145</v>
      </c>
      <c r="B217" s="1499"/>
      <c r="C217" s="73"/>
      <c r="D217" s="127"/>
      <c r="E217" s="372">
        <v>6648</v>
      </c>
      <c r="F217" s="127"/>
      <c r="G217" s="127"/>
      <c r="H217" s="127"/>
      <c r="I217" s="311"/>
    </row>
    <row r="218" spans="1:12" ht="28.8">
      <c r="A218" s="31" t="s">
        <v>146</v>
      </c>
      <c r="B218" s="1499"/>
      <c r="C218" s="73"/>
      <c r="D218" s="127"/>
      <c r="E218" s="127">
        <v>269886.19</v>
      </c>
      <c r="F218" s="127"/>
      <c r="G218" s="127"/>
      <c r="H218" s="127"/>
      <c r="I218" s="311"/>
    </row>
    <row r="219" spans="1:12" ht="15" thickBot="1">
      <c r="A219" s="312"/>
      <c r="B219" s="1500"/>
      <c r="C219" s="45" t="s">
        <v>13</v>
      </c>
      <c r="D219" s="313"/>
      <c r="E219" s="313">
        <f t="shared" ref="E219:I219" si="24">SUM(E214:E218)</f>
        <v>557577.72</v>
      </c>
      <c r="F219" s="313">
        <f t="shared" si="24"/>
        <v>0</v>
      </c>
      <c r="G219" s="313">
        <f t="shared" si="24"/>
        <v>0</v>
      </c>
      <c r="H219" s="313">
        <f t="shared" si="24"/>
        <v>0</v>
      </c>
      <c r="I219" s="313">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ślaskie</vt:lpstr>
      <vt:lpstr>świętokrzyskie</vt:lpstr>
      <vt:lpstr>warmińsko-mazurskie</vt:lpstr>
      <vt:lpstr>wielkopolskie</vt:lpstr>
      <vt:lpstr>zachodniopomorskie</vt:lpstr>
      <vt:lpstr>Agencja Rynku Rolnego</vt:lpstr>
      <vt:lpstr>ARiMR</vt:lpstr>
      <vt:lpstr>MRiRW</vt:lpstr>
      <vt:lpstr>Centrum Doradztwa Rolniczego</vt:lpstr>
      <vt:lpstr>ODR woj. dolnośląskie</vt:lpstr>
      <vt:lpstr>ODR woj. kujawsko-pomorskie</vt:lpstr>
      <vt:lpstr>ODR woj. lubelskie</vt:lpstr>
      <vt:lpstr>ODR woj. lubuskie</vt:lpstr>
      <vt:lpstr>ODR woj. łódzkie</vt:lpstr>
      <vt:lpstr>ODR woj. małopolskie</vt:lpstr>
      <vt:lpstr>ODR woj. mazowieckie</vt:lpstr>
      <vt:lpstr>ODR woj. opolskie</vt:lpstr>
      <vt:lpstr>ODR woj. podkarpackie</vt:lpstr>
      <vt:lpstr>ODR woj. podlaskie</vt:lpstr>
      <vt:lpstr>ODR woj. pomorskie</vt:lpstr>
      <vt:lpstr>ODR woj. ślaskie</vt:lpstr>
      <vt:lpstr>ODR woj. świętokrzyskie</vt:lpstr>
      <vt:lpstr>ODR woj. warmińsko-mazurskie</vt:lpstr>
      <vt:lpstr>ODR woj. wielkopolskie</vt:lpstr>
      <vt:lpstr>ODR woj. zachodniopomorskie</vt:lpstr>
      <vt:lpstr>RAZEM</vt:lpstr>
      <vt:lpstr>Arkusz3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Izabela Komorowska</cp:lastModifiedBy>
  <cp:lastPrinted>2016-12-21T09:38:15Z</cp:lastPrinted>
  <dcterms:created xsi:type="dcterms:W3CDTF">2016-10-18T13:37:25Z</dcterms:created>
  <dcterms:modified xsi:type="dcterms:W3CDTF">2016-12-21T11:50:48Z</dcterms:modified>
</cp:coreProperties>
</file>